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L:\COMMUNICATION\Website\Documents on Website\LTI Stats\Life Stats 2020\"/>
    </mc:Choice>
  </mc:AlternateContent>
  <xr:revisionPtr revIDLastSave="0" documentId="8_{E9C84979-B1B4-4770-AD16-2E5266238C4C}" xr6:coauthVersionLast="46" xr6:coauthVersionMax="46" xr10:uidLastSave="{00000000-0000-0000-0000-000000000000}"/>
  <bookViews>
    <workbookView xWindow="-120" yWindow="-120" windowWidth="20730" windowHeight="11160" activeTab="8" xr2:uid="{00000000-000D-0000-FFFF-FFFF00000000}"/>
  </bookViews>
  <sheets>
    <sheet name="OF1" sheetId="3" r:id="rId1"/>
    <sheet name="OF2" sheetId="4" r:id="rId2"/>
    <sheet name="OF4" sheetId="5" r:id="rId3"/>
    <sheet name="A1" sheetId="6" r:id="rId4"/>
    <sheet name="TP1" sheetId="7" r:id="rId5"/>
    <sheet name="M1.1" sheetId="8" r:id="rId6"/>
    <sheet name="M1.2" sheetId="9" r:id="rId7"/>
    <sheet name="M1.3" sheetId="10" r:id="rId8"/>
    <sheet name="M2.1" sheetId="11" r:id="rId9"/>
    <sheet name="M2.2" sheetId="12" r:id="rId10"/>
    <sheet name="M2.3" sheetId="13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3" l="1"/>
  <c r="C10" i="13"/>
  <c r="C13" i="13" s="1"/>
  <c r="B11" i="13"/>
  <c r="C11" i="13"/>
  <c r="B12" i="13"/>
  <c r="C12" i="13"/>
  <c r="B10" i="12"/>
  <c r="C10" i="12"/>
  <c r="D10" i="12"/>
  <c r="E10" i="12"/>
  <c r="F10" i="12"/>
  <c r="G10" i="12"/>
  <c r="H10" i="12"/>
  <c r="I10" i="12"/>
  <c r="J16" i="12"/>
  <c r="J19" i="12"/>
  <c r="J22" i="12"/>
  <c r="J23" i="12"/>
  <c r="J26" i="12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4" i="11"/>
  <c r="P15" i="11"/>
  <c r="P17" i="11"/>
  <c r="P18" i="11"/>
  <c r="P20" i="11"/>
  <c r="P21" i="11"/>
  <c r="P23" i="11"/>
  <c r="P24" i="11"/>
  <c r="P25" i="11"/>
  <c r="P27" i="11"/>
  <c r="P28" i="11"/>
  <c r="P29" i="11"/>
  <c r="B11" i="10"/>
  <c r="C11" i="10"/>
  <c r="D11" i="10"/>
  <c r="E11" i="10"/>
  <c r="F11" i="10"/>
  <c r="G11" i="10"/>
  <c r="H11" i="10"/>
  <c r="B12" i="10"/>
  <c r="C12" i="10"/>
  <c r="D12" i="10"/>
  <c r="E12" i="10"/>
  <c r="F12" i="10"/>
  <c r="G12" i="10"/>
  <c r="H12" i="10"/>
  <c r="B13" i="10"/>
  <c r="C13" i="10"/>
  <c r="D13" i="10"/>
  <c r="E13" i="10"/>
  <c r="F13" i="10"/>
  <c r="G13" i="10"/>
  <c r="H13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B10" i="9"/>
  <c r="C10" i="9"/>
  <c r="D10" i="9"/>
  <c r="E10" i="9"/>
  <c r="F10" i="9"/>
  <c r="H10" i="9"/>
  <c r="I10" i="9"/>
  <c r="J16" i="9"/>
  <c r="J19" i="9"/>
  <c r="J22" i="9"/>
  <c r="J23" i="9"/>
  <c r="J26" i="9"/>
  <c r="B10" i="8"/>
  <c r="C10" i="8"/>
  <c r="D10" i="8"/>
  <c r="E10" i="8"/>
  <c r="F10" i="8"/>
  <c r="G10" i="8"/>
  <c r="H10" i="8"/>
  <c r="I10" i="8"/>
  <c r="J10" i="8"/>
  <c r="K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P14" i="8"/>
  <c r="AC14" i="8"/>
  <c r="P15" i="8"/>
  <c r="AC15" i="8"/>
  <c r="P17" i="8"/>
  <c r="AC17" i="8"/>
  <c r="P18" i="8"/>
  <c r="AC18" i="8"/>
  <c r="P20" i="8"/>
  <c r="AC20" i="8"/>
  <c r="P21" i="8"/>
  <c r="AC21" i="8"/>
  <c r="P23" i="8"/>
  <c r="AC23" i="8"/>
  <c r="P24" i="8"/>
  <c r="AC24" i="8"/>
  <c r="P25" i="8"/>
  <c r="AC25" i="8"/>
  <c r="P27" i="8"/>
  <c r="AC27" i="8"/>
  <c r="P28" i="8"/>
  <c r="AC28" i="8"/>
  <c r="P29" i="8"/>
  <c r="AC29" i="8"/>
  <c r="B10" i="7"/>
  <c r="B14" i="7" s="1"/>
  <c r="E57" i="4" s="1"/>
  <c r="D10" i="7"/>
  <c r="D14" i="7" s="1"/>
  <c r="F10" i="7"/>
  <c r="F14" i="7" s="1"/>
  <c r="E58" i="4" s="1"/>
  <c r="C18" i="3" s="1"/>
  <c r="I10" i="7"/>
  <c r="J10" i="7"/>
  <c r="K11" i="7"/>
  <c r="M11" i="7"/>
  <c r="N11" i="7"/>
  <c r="K12" i="7"/>
  <c r="M12" i="7"/>
  <c r="N12" i="7"/>
  <c r="K13" i="7"/>
  <c r="M13" i="7"/>
  <c r="N13" i="7"/>
  <c r="K18" i="7"/>
  <c r="M18" i="7"/>
  <c r="N18" i="7"/>
  <c r="K19" i="7"/>
  <c r="M19" i="7"/>
  <c r="N19" i="7"/>
  <c r="K20" i="7"/>
  <c r="M20" i="7"/>
  <c r="N20" i="7"/>
  <c r="K21" i="7"/>
  <c r="M21" i="7"/>
  <c r="N21" i="7"/>
  <c r="C14" i="6"/>
  <c r="D14" i="6"/>
  <c r="F14" i="6"/>
  <c r="G14" i="6"/>
  <c r="E15" i="6"/>
  <c r="H15" i="6"/>
  <c r="E16" i="6"/>
  <c r="H16" i="6"/>
  <c r="E17" i="6"/>
  <c r="H17" i="6"/>
  <c r="E18" i="6"/>
  <c r="H18" i="6"/>
  <c r="E19" i="6"/>
  <c r="H19" i="6"/>
  <c r="E20" i="6"/>
  <c r="H20" i="6"/>
  <c r="E21" i="6"/>
  <c r="H21" i="6"/>
  <c r="E22" i="6"/>
  <c r="H22" i="6"/>
  <c r="C24" i="6"/>
  <c r="D24" i="6"/>
  <c r="F24" i="6"/>
  <c r="G24" i="6"/>
  <c r="E25" i="6"/>
  <c r="H25" i="6"/>
  <c r="E26" i="6"/>
  <c r="H26" i="6"/>
  <c r="E27" i="6"/>
  <c r="H27" i="6"/>
  <c r="E28" i="6"/>
  <c r="H28" i="6"/>
  <c r="E29" i="6"/>
  <c r="H29" i="6"/>
  <c r="E30" i="6"/>
  <c r="H30" i="6"/>
  <c r="E31" i="6"/>
  <c r="H31" i="6"/>
  <c r="E32" i="6"/>
  <c r="H32" i="6"/>
  <c r="E33" i="6"/>
  <c r="H33" i="6"/>
  <c r="C35" i="6"/>
  <c r="D35" i="6"/>
  <c r="F35" i="6"/>
  <c r="G35" i="6"/>
  <c r="E36" i="6"/>
  <c r="H36" i="6"/>
  <c r="E37" i="6"/>
  <c r="H37" i="6"/>
  <c r="E38" i="6"/>
  <c r="H38" i="6"/>
  <c r="E39" i="6"/>
  <c r="H39" i="6"/>
  <c r="E40" i="6"/>
  <c r="H40" i="6"/>
  <c r="C42" i="6"/>
  <c r="D42" i="6"/>
  <c r="F42" i="6"/>
  <c r="G42" i="6"/>
  <c r="E43" i="6"/>
  <c r="H43" i="6"/>
  <c r="E44" i="6"/>
  <c r="H44" i="6"/>
  <c r="E45" i="6"/>
  <c r="H45" i="6"/>
  <c r="E46" i="6"/>
  <c r="H46" i="6"/>
  <c r="E47" i="6"/>
  <c r="H47" i="6"/>
  <c r="E48" i="6"/>
  <c r="H48" i="6"/>
  <c r="E49" i="6"/>
  <c r="H49" i="6"/>
  <c r="E50" i="6"/>
  <c r="H50" i="6"/>
  <c r="E51" i="6"/>
  <c r="H51" i="6"/>
  <c r="C53" i="6"/>
  <c r="D53" i="6"/>
  <c r="F53" i="6"/>
  <c r="G53" i="6"/>
  <c r="E54" i="6"/>
  <c r="H54" i="6"/>
  <c r="E55" i="6"/>
  <c r="H55" i="6"/>
  <c r="E56" i="6"/>
  <c r="H56" i="6"/>
  <c r="E57" i="6"/>
  <c r="H57" i="6"/>
  <c r="E58" i="6"/>
  <c r="H58" i="6"/>
  <c r="E59" i="6"/>
  <c r="H59" i="6"/>
  <c r="E60" i="6"/>
  <c r="H60" i="6"/>
  <c r="E61" i="6"/>
  <c r="H61" i="6"/>
  <c r="E62" i="6"/>
  <c r="H62" i="6"/>
  <c r="C64" i="6"/>
  <c r="D64" i="6"/>
  <c r="F64" i="6"/>
  <c r="G64" i="6"/>
  <c r="E65" i="6"/>
  <c r="H65" i="6"/>
  <c r="E66" i="6"/>
  <c r="H66" i="6"/>
  <c r="E67" i="6"/>
  <c r="H67" i="6"/>
  <c r="E68" i="6"/>
  <c r="H68" i="6"/>
  <c r="E69" i="6"/>
  <c r="H69" i="6"/>
  <c r="E70" i="6"/>
  <c r="H70" i="6"/>
  <c r="E71" i="6"/>
  <c r="H71" i="6"/>
  <c r="E72" i="6"/>
  <c r="H72" i="6"/>
  <c r="E73" i="6"/>
  <c r="H73" i="6"/>
  <c r="C75" i="6"/>
  <c r="D75" i="6"/>
  <c r="F75" i="6"/>
  <c r="G75" i="6"/>
  <c r="E76" i="6"/>
  <c r="H76" i="6"/>
  <c r="E77" i="6"/>
  <c r="H77" i="6"/>
  <c r="E78" i="6"/>
  <c r="H78" i="6"/>
  <c r="E79" i="6"/>
  <c r="H79" i="6"/>
  <c r="E80" i="6"/>
  <c r="H80" i="6"/>
  <c r="E81" i="6"/>
  <c r="H81" i="6"/>
  <c r="C83" i="6"/>
  <c r="D83" i="6"/>
  <c r="F83" i="6"/>
  <c r="G83" i="6"/>
  <c r="E84" i="6"/>
  <c r="H84" i="6"/>
  <c r="E85" i="6"/>
  <c r="H85" i="6"/>
  <c r="E86" i="6"/>
  <c r="H86" i="6"/>
  <c r="I86" i="6" s="1"/>
  <c r="E87" i="6"/>
  <c r="H87" i="6"/>
  <c r="E88" i="6"/>
  <c r="H88" i="6"/>
  <c r="C90" i="6"/>
  <c r="D90" i="6"/>
  <c r="F90" i="6"/>
  <c r="G90" i="6"/>
  <c r="E91" i="6"/>
  <c r="H91" i="6"/>
  <c r="E92" i="6"/>
  <c r="H92" i="6"/>
  <c r="E93" i="6"/>
  <c r="H93" i="6"/>
  <c r="E94" i="6"/>
  <c r="H94" i="6"/>
  <c r="E9" i="5"/>
  <c r="E10" i="5"/>
  <c r="E15" i="5"/>
  <c r="E24" i="5"/>
  <c r="E30" i="5"/>
  <c r="F14" i="4"/>
  <c r="F20" i="4"/>
  <c r="E30" i="4"/>
  <c r="F30" i="4"/>
  <c r="E37" i="4"/>
  <c r="F37" i="4"/>
  <c r="E51" i="4"/>
  <c r="F51" i="4"/>
  <c r="F55" i="4"/>
  <c r="E63" i="4"/>
  <c r="F63" i="4"/>
  <c r="E72" i="4"/>
  <c r="F72" i="4"/>
  <c r="E87" i="4"/>
  <c r="F87" i="4"/>
  <c r="E90" i="4"/>
  <c r="F90" i="4"/>
  <c r="E102" i="4"/>
  <c r="E98" i="4" s="1"/>
  <c r="E107" i="4"/>
  <c r="F107" i="4"/>
  <c r="F106" i="4" s="1"/>
  <c r="E111" i="4"/>
  <c r="C5" i="3"/>
  <c r="C6" i="3"/>
  <c r="C11" i="3"/>
  <c r="K10" i="7" l="1"/>
  <c r="B13" i="13"/>
  <c r="I84" i="6"/>
  <c r="I91" i="6"/>
  <c r="F118" i="4"/>
  <c r="O20" i="7"/>
  <c r="F14" i="10"/>
  <c r="D14" i="10"/>
  <c r="B14" i="10"/>
  <c r="O19" i="7"/>
  <c r="H14" i="6"/>
  <c r="I93" i="6"/>
  <c r="H90" i="6"/>
  <c r="E90" i="6"/>
  <c r="I90" i="6" s="1"/>
  <c r="I87" i="6"/>
  <c r="H83" i="6"/>
  <c r="E83" i="6"/>
  <c r="I81" i="6"/>
  <c r="I80" i="6"/>
  <c r="I79" i="6"/>
  <c r="I78" i="6"/>
  <c r="I77" i="6"/>
  <c r="H75" i="6"/>
  <c r="E75" i="6"/>
  <c r="I73" i="6"/>
  <c r="I72" i="6"/>
  <c r="I71" i="6"/>
  <c r="I70" i="6"/>
  <c r="I69" i="6"/>
  <c r="H64" i="6"/>
  <c r="I64" i="6" s="1"/>
  <c r="E64" i="6"/>
  <c r="E26" i="4" s="1"/>
  <c r="I60" i="6"/>
  <c r="I58" i="6"/>
  <c r="I57" i="6"/>
  <c r="I56" i="6"/>
  <c r="H53" i="6"/>
  <c r="I51" i="6"/>
  <c r="I50" i="6"/>
  <c r="I46" i="6"/>
  <c r="I44" i="6"/>
  <c r="H42" i="6"/>
  <c r="I40" i="6"/>
  <c r="I39" i="6"/>
  <c r="I38" i="6"/>
  <c r="I37" i="6"/>
  <c r="H35" i="6"/>
  <c r="E35" i="6"/>
  <c r="I33" i="6"/>
  <c r="I32" i="6"/>
  <c r="I31" i="6"/>
  <c r="I30" i="6"/>
  <c r="I29" i="6"/>
  <c r="I28" i="6"/>
  <c r="I27" i="6"/>
  <c r="I26" i="6"/>
  <c r="H24" i="6"/>
  <c r="E24" i="6"/>
  <c r="I22" i="6"/>
  <c r="I21" i="6"/>
  <c r="I20" i="6"/>
  <c r="I19" i="6"/>
  <c r="I18" i="6"/>
  <c r="I17" i="6"/>
  <c r="I16" i="6"/>
  <c r="I15" i="6"/>
  <c r="E106" i="4"/>
  <c r="E118" i="4" s="1"/>
  <c r="F59" i="4"/>
  <c r="F78" i="4" s="1"/>
  <c r="F80" i="4" s="1"/>
  <c r="F44" i="4"/>
  <c r="E20" i="5"/>
  <c r="E5" i="5"/>
  <c r="I94" i="6"/>
  <c r="I92" i="6"/>
  <c r="I88" i="6"/>
  <c r="I85" i="6"/>
  <c r="E27" i="4"/>
  <c r="I76" i="6"/>
  <c r="I75" i="6"/>
  <c r="I68" i="6"/>
  <c r="I67" i="6"/>
  <c r="I66" i="6"/>
  <c r="I65" i="6"/>
  <c r="I62" i="6"/>
  <c r="E53" i="6"/>
  <c r="E25" i="4" s="1"/>
  <c r="I61" i="6"/>
  <c r="I59" i="6"/>
  <c r="I55" i="6"/>
  <c r="I54" i="6"/>
  <c r="I49" i="6"/>
  <c r="I48" i="6"/>
  <c r="I47" i="6"/>
  <c r="I45" i="6"/>
  <c r="E42" i="6"/>
  <c r="E24" i="4" s="1"/>
  <c r="I43" i="6"/>
  <c r="I36" i="6"/>
  <c r="B8" i="6"/>
  <c r="E22" i="4"/>
  <c r="I24" i="6"/>
  <c r="B5" i="6"/>
  <c r="I25" i="6"/>
  <c r="B4" i="6"/>
  <c r="O21" i="7"/>
  <c r="N10" i="7"/>
  <c r="N14" i="7" s="1"/>
  <c r="E16" i="4" s="1"/>
  <c r="E14" i="4" s="1"/>
  <c r="J14" i="7"/>
  <c r="O18" i="7"/>
  <c r="M10" i="7"/>
  <c r="O13" i="7"/>
  <c r="O12" i="7"/>
  <c r="K14" i="7"/>
  <c r="O11" i="7"/>
  <c r="AC10" i="8"/>
  <c r="P10" i="8"/>
  <c r="J10" i="9"/>
  <c r="I13" i="10"/>
  <c r="H14" i="10"/>
  <c r="G14" i="10"/>
  <c r="E14" i="10"/>
  <c r="C14" i="10"/>
  <c r="I12" i="10"/>
  <c r="I11" i="10"/>
  <c r="P10" i="11"/>
  <c r="J10" i="12"/>
  <c r="I14" i="7"/>
  <c r="E56" i="4" s="1"/>
  <c r="I83" i="6"/>
  <c r="E28" i="4"/>
  <c r="B9" i="6"/>
  <c r="E14" i="6"/>
  <c r="E29" i="4" l="1"/>
  <c r="E23" i="4"/>
  <c r="I35" i="6"/>
  <c r="E35" i="5"/>
  <c r="B7" i="6"/>
  <c r="I53" i="6"/>
  <c r="I42" i="6"/>
  <c r="B3" i="6"/>
  <c r="O10" i="7"/>
  <c r="M14" i="7"/>
  <c r="O14" i="7"/>
  <c r="I14" i="10"/>
  <c r="E55" i="4"/>
  <c r="E59" i="4" s="1"/>
  <c r="E78" i="4" s="1"/>
  <c r="C19" i="3" s="1"/>
  <c r="C17" i="3"/>
  <c r="I14" i="6"/>
  <c r="E21" i="4"/>
  <c r="E20" i="4" s="1"/>
  <c r="E44" i="4" s="1"/>
  <c r="E80" i="4" l="1"/>
</calcChain>
</file>

<file path=xl/sharedStrings.xml><?xml version="1.0" encoding="utf-8"?>
<sst xmlns="http://schemas.openxmlformats.org/spreadsheetml/2006/main" count="554" uniqueCount="277">
  <si>
    <t>Total</t>
  </si>
  <si>
    <t>Risk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</si>
  <si>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</si>
  <si>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</si>
  <si>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</si>
  <si>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</si>
  <si>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</si>
  <si>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</si>
  <si>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</si>
  <si>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</si>
  <si>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</si>
  <si>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</si>
  <si>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</si>
  <si>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</si>
  <si>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</si>
  <si>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</si>
  <si>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</si>
  <si>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</si>
  <si>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</si>
  <si>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</si>
  <si>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</si>
  <si>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</si>
  <si>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</si>
  <si>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</si>
  <si>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</si>
  <si>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</si>
  <si>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</si>
  <si>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</si>
  <si>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</si>
  <si>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</si>
  <si>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</si>
  <si>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</si>
  <si>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</si>
  <si>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</si>
  <si>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</si>
  <si>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</si>
  <si>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</si>
  <si>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</si>
  <si>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</si>
  <si>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</si>
  <si>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</si>
  <si>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Half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</si>
  <si>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</si>
  <si>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</si>
  <si>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</si>
  <si>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</si>
  <si>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</si>
  <si>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</si>
  <si>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</si>
  <si>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</si>
  <si>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</si>
  <si>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</si>
  <si>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</si>
  <si>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</si>
  <si>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</si>
  <si>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</si>
  <si>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</si>
  <si>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</si>
  <si>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</si>
  <si>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</si>
  <si>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</si>
  <si>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</si>
  <si>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</si>
  <si>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</si>
  <si>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</si>
  <si>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</si>
  <si>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</si>
  <si>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</si>
  <si>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</si>
  <si>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</si>
  <si>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</si>
  <si>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</si>
  <si>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</si>
  <si>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</si>
  <si>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</si>
  <si>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</si>
  <si>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</si>
  <si>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</si>
  <si>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</si>
  <si>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</si>
  <si>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</si>
  <si>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</si>
  <si>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</si>
  <si>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</si>
  <si>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</si>
  <si>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</si>
  <si>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</si>
  <si>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</si>
  <si>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</si>
  <si>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</si>
  <si>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</si>
  <si>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</si>
  <si>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</si>
  <si>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</si>
  <si>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</si>
  <si>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</si>
  <si>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</si>
  <si>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</si>
  <si>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</si>
  <si>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</si>
  <si>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</si>
  <si>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</si>
  <si>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</si>
  <si>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</si>
  <si>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</si>
  <si>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</si>
  <si>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</si>
  <si>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</si>
  <si>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</si>
  <si>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</si>
  <si>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</si>
  <si>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</si>
  <si>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</si>
  <si>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</si>
  <si>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</si>
  <si>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</si>
  <si>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</si>
  <si>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</si>
  <si>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</si>
  <si>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</si>
  <si>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</si>
  <si>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</si>
  <si>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</si>
  <si>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</si>
  <si>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</si>
  <si>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</si>
  <si>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</si>
  <si>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</si>
  <si>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</si>
  <si>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</si>
  <si>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</si>
  <si>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</si>
  <si>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</si>
  <si>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</si>
  <si>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</si>
  <si>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</si>
  <si>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</si>
  <si>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</si>
  <si>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</si>
  <si>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</si>
  <si>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</si>
  <si>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</si>
  <si>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</si>
  <si>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</si>
  <si>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</si>
  <si>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</si>
  <si>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</si>
  <si>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</si>
  <si>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</si>
  <si>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</si>
  <si>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</si>
  <si>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</si>
  <si>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</si>
  <si>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</si>
  <si>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</si>
  <si>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</si>
  <si>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</si>
  <si>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</si>
  <si>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</si>
  <si>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</si>
  <si>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</si>
  <si>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</si>
  <si>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</si>
  <si>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</si>
  <si>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</si>
  <si>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</si>
  <si>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</si>
  <si>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</si>
  <si>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</si>
  <si>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</si>
  <si>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</si>
  <si>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</si>
  <si>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</si>
  <si>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</si>
  <si>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</si>
  <si>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</si>
  <si>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</si>
  <si>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</si>
  <si>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</si>
  <si>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</si>
  <si>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</si>
  <si>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</si>
  <si>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</si>
  <si>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</si>
  <si>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</si>
  <si>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</si>
  <si>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</si>
  <si>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</si>
  <si>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</si>
  <si>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</si>
  <si>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</si>
  <si>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</si>
  <si>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</si>
  <si>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</si>
  <si>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</si>
  <si>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</si>
  <si>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</si>
  <si>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</si>
  <si>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</si>
  <si>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</si>
  <si>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</si>
  <si>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</si>
  <si>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</si>
  <si>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</si>
  <si>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</si>
  <si>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</si>
  <si>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</si>
  <si>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</si>
  <si>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</si>
  <si>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</si>
  <si>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</si>
  <si>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</si>
  <si>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</si>
  <si>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</si>
  <si>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</si>
  <si>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</si>
  <si>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</si>
  <si>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</si>
  <si>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</si>
  <si>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</si>
  <si>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</si>
  <si>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</si>
  <si>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</si>
  <si>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</si>
  <si>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</si>
  <si>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Half</t>
  </si>
  <si>
    <t>Restatement</t>
  </si>
  <si>
    <t>Policies Expired</t>
  </si>
  <si>
    <t>Transfers i.t.o the Act</t>
  </si>
  <si>
    <t>Lapses</t>
  </si>
  <si>
    <t>Surrenders</t>
  </si>
  <si>
    <t>Health Terminations</t>
  </si>
  <si>
    <t>Disability Terminations</t>
  </si>
  <si>
    <t>Death Claims</t>
  </si>
  <si>
    <t>New Policies during Half</t>
  </si>
  <si>
    <t>Number of Policies at Start of Half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</si>
  <si>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</si>
  <si>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</si>
  <si>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</si>
  <si>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</si>
  <si>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</si>
  <si>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Half</t>
  </si>
  <si>
    <t>Section 14 Transfers</t>
  </si>
  <si>
    <t>Transfers i.t.o. the Act</t>
  </si>
  <si>
    <t>Terminations</t>
  </si>
  <si>
    <t>New Schemes</t>
  </si>
  <si>
    <t>Number of Schemes at Start of Half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</si>
  <si>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</si>
  <si>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</si>
  <si>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</si>
  <si>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</si>
  <si>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</si>
  <si>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</si>
  <si>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</si>
  <si>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</si>
  <si>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</si>
  <si>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</si>
  <si>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</si>
  <si>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</si>
  <si>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</si>
  <si>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Half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</si>
  <si>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</si>
  <si>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</si>
  <si>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</si>
  <si>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</si>
  <si>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</si>
  <si>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Half</t>
  </si>
  <si>
    <t>Section M1.3: Number of Contracts - Inwards Reinsurance</t>
  </si>
  <si>
    <t>Premiums in Force at End of Half</t>
  </si>
  <si>
    <t>New Policies during Quarter</t>
  </si>
  <si>
    <t>Premiums in Force at Start of Half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</si>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</sst>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6">
    <xf numFmtId="0" fontId="0" fillId="0" borderId="0" xfId="0"/>
    <xf numFmtId="0" fontId="3" fillId="2" borderId="1" xfId="0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 shrinkToFit="1"/>
    </xf>
    <xf numFmtId="166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5" fontId="8" fillId="2" borderId="0" xfId="1" applyNumberFormat="1" applyFont="1" applyFill="1" applyAlignment="1">
      <alignment vertic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2" fillId="3" borderId="2" xfId="1" applyNumberFormat="1" applyFont="1" applyFill="1" applyBorder="1" applyAlignment="1">
      <alignment vertical="center"/>
    </xf>
    <xf numFmtId="165" fontId="13" fillId="2" borderId="0" xfId="1" applyNumberFormat="1" applyFont="1" applyFill="1"/>
    <xf numFmtId="0" fontId="0" fillId="2" borderId="0" xfId="0" applyFill="1"/>
    <xf numFmtId="165" fontId="14" fillId="4" borderId="2" xfId="1" applyNumberFormat="1" applyFont="1" applyFill="1" applyBorder="1" applyAlignment="1">
      <alignment vertical="center"/>
    </xf>
    <xf numFmtId="164" fontId="14" fillId="4" borderId="2" xfId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5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5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5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2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2" borderId="0" xfId="1" applyNumberFormat="1" applyFont="1" applyFill="1"/>
    <xf numFmtId="165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2" borderId="0" xfId="1" applyNumberFormat="1" applyFill="1"/>
    <xf numFmtId="165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5" fontId="18" fillId="4" borderId="2" xfId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5" fontId="25" fillId="2" borderId="0" xfId="1" applyNumberFormat="1" applyFont="1" applyFill="1" applyAlignment="1">
      <alignment vertical="center" shrinkToFit="1"/>
    </xf>
    <xf numFmtId="0" fontId="4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5" fontId="25" fillId="4" borderId="2" xfId="1" applyNumberFormat="1" applyFont="1" applyFill="1" applyBorder="1" applyAlignment="1">
      <alignment vertical="center" shrinkToFit="1"/>
    </xf>
    <xf numFmtId="165" fontId="2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5" fontId="2" fillId="2" borderId="0" xfId="1" applyNumberFormat="1" applyFont="1" applyFill="1"/>
    <xf numFmtId="165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5" fontId="2" fillId="2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5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2" fillId="2" borderId="0" xfId="0" applyFont="1" applyFill="1"/>
    <xf numFmtId="165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5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8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5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5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5" fontId="0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42" fillId="2" borderId="21" xfId="0" applyNumberFormat="1" applyFont="1" applyFill="1" applyBorder="1" applyAlignment="1">
      <alignment horizontal="center" vertical="center"/>
    </xf>
    <xf numFmtId="165" fontId="42" fillId="2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5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8" fontId="4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65" fontId="39" fillId="4" borderId="2" xfId="1" applyNumberFormat="1" applyFont="1" applyFill="1" applyBorder="1" applyAlignment="1">
      <alignment horizontal="right" vertical="center" shrinkToFit="1"/>
    </xf>
    <xf numFmtId="165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5" fontId="25" fillId="2" borderId="0" xfId="1" applyNumberFormat="1" applyFont="1" applyFill="1" applyAlignment="1">
      <alignment vertical="center"/>
    </xf>
    <xf numFmtId="165" fontId="45" fillId="6" borderId="2" xfId="1" applyNumberFormat="1" applyFont="1" applyFill="1" applyBorder="1" applyAlignment="1" applyProtection="1">
      <alignment horizontal="center" vertical="center"/>
      <protection locked="0"/>
    </xf>
    <xf numFmtId="165" fontId="24" fillId="5" borderId="2" xfId="1" applyNumberFormat="1" applyFont="1" applyFill="1" applyBorder="1" applyAlignment="1" applyProtection="1">
      <alignment vertical="center"/>
      <protection locked="0"/>
    </xf>
    <xf numFmtId="165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5" fontId="32" fillId="2" borderId="32" xfId="1" applyNumberFormat="1" applyFont="1" applyFill="1" applyBorder="1" applyAlignment="1">
      <alignment horizontal="center" vertical="center" wrapText="1"/>
    </xf>
    <xf numFmtId="165" fontId="1" fillId="2" borderId="32" xfId="1" applyNumberForma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165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165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5" fontId="35" fillId="2" borderId="43" xfId="0" applyNumberFormat="1" applyFont="1" applyFill="1" applyBorder="1" applyAlignment="1">
      <alignment horizontal="center"/>
    </xf>
    <xf numFmtId="165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165" fontId="15" fillId="2" borderId="44" xfId="0" applyNumberFormat="1" applyFont="1" applyFill="1" applyBorder="1" applyAlignment="1">
      <alignment vertical="center"/>
    </xf>
    <xf numFmtId="0" fontId="35" fillId="2" borderId="0" xfId="0" applyFont="1" applyFill="1"/>
    <xf numFmtId="165" fontId="25" fillId="4" borderId="2" xfId="1" applyNumberFormat="1" applyFont="1" applyFill="1" applyBorder="1" applyAlignment="1">
      <alignment horizontal="center"/>
    </xf>
    <xf numFmtId="165" fontId="32" fillId="2" borderId="0" xfId="1" applyNumberFormat="1" applyFont="1" applyFill="1"/>
    <xf numFmtId="165" fontId="32" fillId="2" borderId="43" xfId="0" applyNumberFormat="1" applyFont="1" applyFill="1" applyBorder="1" applyAlignment="1">
      <alignment horizontal="center"/>
    </xf>
    <xf numFmtId="165" fontId="32" fillId="2" borderId="32" xfId="0" applyNumberFormat="1" applyFont="1" applyFill="1" applyBorder="1" applyAlignment="1">
      <alignment horizontal="center"/>
    </xf>
    <xf numFmtId="0" fontId="16" fillId="7" borderId="0" xfId="0" applyFont="1" applyFill="1"/>
    <xf numFmtId="165" fontId="25" fillId="4" borderId="2" xfId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165" fontId="39" fillId="4" borderId="2" xfId="1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left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2" fillId="2" borderId="46" xfId="0" applyFont="1" applyFill="1" applyBorder="1" applyAlignment="1">
      <alignment horizontal="left" vertical="center"/>
    </xf>
    <xf numFmtId="0" fontId="32" fillId="2" borderId="4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6" fillId="2" borderId="0" xfId="0" applyFont="1" applyFill="1" applyBorder="1"/>
    <xf numFmtId="0" fontId="3" fillId="2" borderId="0" xfId="0" applyFont="1" applyFill="1" applyBorder="1"/>
    <xf numFmtId="15" fontId="18" fillId="2" borderId="0" xfId="0" applyNumberFormat="1" applyFont="1" applyFill="1" applyAlignment="1">
      <alignment horizontal="center"/>
    </xf>
    <xf numFmtId="15" fontId="3" fillId="2" borderId="1" xfId="0" applyNumberFormat="1" applyFont="1" applyFill="1" applyBorder="1" applyAlignment="1">
      <alignment horizontal="center"/>
    </xf>
    <xf numFmtId="15" fontId="18" fillId="2" borderId="1" xfId="0" applyNumberFormat="1" applyFont="1" applyFill="1" applyBorder="1" applyAlignment="1">
      <alignment horizontal="center" vertical="center"/>
    </xf>
    <xf numFmtId="168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2" xfId="1" applyNumberFormat="1" applyFont="1" applyFill="1" applyBorder="1" applyAlignment="1">
      <alignment horizontal="center" vertical="center" wrapText="1"/>
    </xf>
    <xf numFmtId="165" fontId="15" fillId="2" borderId="11" xfId="1" applyNumberFormat="1" applyFont="1" applyFill="1" applyBorder="1" applyAlignment="1">
      <alignment horizontal="center" vertical="center" wrapText="1"/>
    </xf>
    <xf numFmtId="165" fontId="42" fillId="2" borderId="11" xfId="0" applyNumberFormat="1" applyFont="1" applyFill="1" applyBorder="1" applyAlignment="1">
      <alignment horizontal="center" vertical="center"/>
    </xf>
    <xf numFmtId="165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5" fontId="42" fillId="2" borderId="25" xfId="0" applyNumberFormat="1" applyFont="1" applyFill="1" applyBorder="1" applyAlignment="1">
      <alignment horizontal="center" vertical="center"/>
    </xf>
    <xf numFmtId="165" fontId="42" fillId="2" borderId="22" xfId="0" applyNumberFormat="1" applyFont="1" applyFill="1" applyBorder="1" applyAlignment="1">
      <alignment horizontal="center" vertical="center"/>
    </xf>
    <xf numFmtId="165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zoomScale="90" zoomScaleNormal="90" workbookViewId="0"/>
  </sheetViews>
  <sheetFormatPr defaultRowHeight="15" x14ac:dyDescent="0.25"/>
  <cols>
    <col min="1" max="1" width="69.5703125" bestFit="1" customWidth="1"/>
    <col min="3" max="3" width="14.7109375" bestFit="1" customWidth="1"/>
  </cols>
  <sheetData>
    <row r="1" spans="1:3" ht="21" thickBot="1" x14ac:dyDescent="0.3">
      <c r="A1" s="1" t="s">
        <v>42</v>
      </c>
      <c r="B1" s="20"/>
      <c r="C1" s="19"/>
    </row>
    <row r="2" spans="1:3" ht="15.75" thickBot="1" x14ac:dyDescent="0.3">
      <c r="A2" s="16"/>
      <c r="B2" s="16"/>
      <c r="C2" s="18">
        <v>44196</v>
      </c>
    </row>
    <row r="3" spans="1:3" ht="21" thickBot="1" x14ac:dyDescent="0.3">
      <c r="A3" s="17"/>
      <c r="B3" s="16"/>
      <c r="C3" s="15" t="s">
        <v>41</v>
      </c>
    </row>
    <row r="4" spans="1:3" ht="15.75" x14ac:dyDescent="0.25">
      <c r="A4" s="7" t="s">
        <v>40</v>
      </c>
      <c r="B4" s="6"/>
      <c r="C4" s="14"/>
    </row>
    <row r="5" spans="1:3" x14ac:dyDescent="0.25">
      <c r="A5" s="4" t="s">
        <v>30</v>
      </c>
      <c r="B5" s="3"/>
      <c r="C5" s="13">
        <f>IF(ISERROR(C13/C22),0,C13/C22)</f>
        <v>7.3867563380862018</v>
      </c>
    </row>
    <row r="6" spans="1:3" x14ac:dyDescent="0.25">
      <c r="A6" s="4" t="s">
        <v>29</v>
      </c>
      <c r="B6" s="3"/>
      <c r="C6" s="13">
        <f>IF(ISERROR(C14/C23),0,C14/C23)</f>
        <v>2.1148449828695624</v>
      </c>
    </row>
    <row r="7" spans="1:3" x14ac:dyDescent="0.25">
      <c r="A7" s="8"/>
      <c r="B7" s="6"/>
      <c r="C7" s="5"/>
    </row>
    <row r="8" spans="1:3" ht="15.75" x14ac:dyDescent="0.25">
      <c r="A8" s="7" t="s">
        <v>39</v>
      </c>
      <c r="B8" s="6"/>
      <c r="C8" s="5"/>
    </row>
    <row r="9" spans="1:3" x14ac:dyDescent="0.25">
      <c r="A9" s="4" t="s">
        <v>28</v>
      </c>
      <c r="B9" s="3"/>
      <c r="C9" s="9">
        <v>3230293109.7517834</v>
      </c>
    </row>
    <row r="10" spans="1:3" x14ac:dyDescent="0.25">
      <c r="A10" s="4" t="s">
        <v>27</v>
      </c>
      <c r="B10" s="3"/>
      <c r="C10" s="9">
        <v>2893702621.5403028</v>
      </c>
    </row>
    <row r="11" spans="1:3" x14ac:dyDescent="0.25">
      <c r="A11" s="4" t="s">
        <v>38</v>
      </c>
      <c r="B11" s="3"/>
      <c r="C11" s="12">
        <f>C9-C10</f>
        <v>336590488.21148062</v>
      </c>
    </row>
    <row r="12" spans="1:3" x14ac:dyDescent="0.25">
      <c r="A12" s="11"/>
      <c r="B12" s="11"/>
      <c r="C12" s="10"/>
    </row>
    <row r="13" spans="1:3" x14ac:dyDescent="0.25">
      <c r="A13" s="4" t="s">
        <v>37</v>
      </c>
      <c r="B13" s="3"/>
      <c r="C13" s="2">
        <v>317449614.9552958</v>
      </c>
    </row>
    <row r="14" spans="1:3" x14ac:dyDescent="0.25">
      <c r="A14" s="4" t="s">
        <v>36</v>
      </c>
      <c r="B14" s="3"/>
      <c r="C14" s="2">
        <v>333541245.99553198</v>
      </c>
    </row>
    <row r="15" spans="1:3" x14ac:dyDescent="0.25">
      <c r="A15" s="8"/>
      <c r="B15" s="6"/>
      <c r="C15" s="5"/>
    </row>
    <row r="16" spans="1:3" ht="15.75" x14ac:dyDescent="0.25">
      <c r="A16" s="7" t="s">
        <v>35</v>
      </c>
      <c r="B16" s="6"/>
      <c r="C16" s="5"/>
    </row>
    <row r="17" spans="1:3" x14ac:dyDescent="0.25">
      <c r="A17" s="4" t="s">
        <v>34</v>
      </c>
      <c r="B17" s="3"/>
      <c r="C17" s="9">
        <f>'OF2'!E52+'OF2'!E53+'OF2'!E56+'OF2'!E57</f>
        <v>2649698629.0419827</v>
      </c>
    </row>
    <row r="18" spans="1:3" x14ac:dyDescent="0.25">
      <c r="A18" s="4" t="s">
        <v>33</v>
      </c>
      <c r="B18" s="3"/>
      <c r="C18" s="9">
        <f>'OF2'!E54+'OF2'!E58</f>
        <v>52045898.436985306</v>
      </c>
    </row>
    <row r="19" spans="1:3" x14ac:dyDescent="0.25">
      <c r="A19" s="4" t="s">
        <v>32</v>
      </c>
      <c r="B19" s="3"/>
      <c r="C19" s="9">
        <f>'OF2'!E78-'OF2'!E59</f>
        <v>190459483.51830721</v>
      </c>
    </row>
    <row r="20" spans="1:3" x14ac:dyDescent="0.25">
      <c r="A20" s="8"/>
      <c r="B20" s="6"/>
      <c r="C20" s="5"/>
    </row>
    <row r="21" spans="1:3" ht="15.75" x14ac:dyDescent="0.25">
      <c r="A21" s="7" t="s">
        <v>31</v>
      </c>
      <c r="B21" s="6"/>
      <c r="C21" s="5"/>
    </row>
    <row r="22" spans="1:3" x14ac:dyDescent="0.25">
      <c r="A22" s="4" t="s">
        <v>30</v>
      </c>
      <c r="B22" s="3"/>
      <c r="C22" s="2">
        <v>42975509.198607497</v>
      </c>
    </row>
    <row r="23" spans="1:3" x14ac:dyDescent="0.25">
      <c r="A23" s="4" t="s">
        <v>29</v>
      </c>
      <c r="B23" s="3"/>
      <c r="C23" s="2">
        <v>157714276.31682065</v>
      </c>
    </row>
  </sheetData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7109375" defaultRowHeight="15" x14ac:dyDescent="0.25"/>
  <cols>
    <col min="1" max="1" width="64.85546875" bestFit="1" customWidth="1"/>
    <col min="2" max="2" width="20.7109375" bestFit="1" customWidth="1"/>
    <col min="3" max="3" width="16" bestFit="1" customWidth="1"/>
    <col min="4" max="4" width="15" bestFit="1" customWidth="1"/>
    <col min="5" max="5" width="24.28515625" bestFit="1" customWidth="1"/>
    <col min="6" max="6" width="23" bestFit="1" customWidth="1"/>
    <col min="7" max="7" width="34" bestFit="1" customWidth="1"/>
    <col min="8" max="8" width="10.28515625" bestFit="1" customWidth="1"/>
    <col min="9" max="9" width="14.5703125" bestFit="1" customWidth="1"/>
    <col min="10" max="10" width="20.7109375" bestFit="1" customWidth="1"/>
  </cols>
  <sheetData>
    <row r="1" spans="1:11" ht="21" thickBot="1" x14ac:dyDescent="0.35">
      <c r="A1" s="1" t="s">
        <v>274</v>
      </c>
      <c r="B1" s="96"/>
      <c r="C1" s="184">
        <v>44196</v>
      </c>
      <c r="D1" s="96"/>
      <c r="E1" s="95"/>
      <c r="F1" s="96"/>
      <c r="G1" s="96"/>
      <c r="H1" s="96"/>
      <c r="I1" s="96"/>
      <c r="J1" s="96"/>
      <c r="K1" s="77"/>
    </row>
    <row r="2" spans="1:11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25">
      <c r="A3" s="77"/>
      <c r="B3" s="213" t="s">
        <v>273</v>
      </c>
      <c r="C3" s="214"/>
      <c r="D3" s="214"/>
      <c r="E3" s="214"/>
      <c r="F3" s="214"/>
      <c r="G3" s="214"/>
      <c r="H3" s="214"/>
      <c r="I3" s="214"/>
      <c r="J3" s="215"/>
      <c r="K3" s="83"/>
    </row>
    <row r="4" spans="1:11" ht="38.25" customHeight="1" thickBot="1" x14ac:dyDescent="0.3">
      <c r="A4" s="77"/>
      <c r="B4" s="155" t="s">
        <v>270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137</v>
      </c>
      <c r="I4" s="154" t="s">
        <v>226</v>
      </c>
      <c r="J4" s="153" t="s">
        <v>268</v>
      </c>
      <c r="K4" s="83"/>
    </row>
    <row r="5" spans="1:1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1" thickBot="1" x14ac:dyDescent="0.3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8"/>
      <c r="K8" s="83"/>
    </row>
    <row r="9" spans="1:1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25">
      <c r="A10" s="150" t="s">
        <v>194</v>
      </c>
      <c r="B10" s="145">
        <f t="shared" ref="B10:I10" si="0">SUM(B14:B29)</f>
        <v>32751945.597501464</v>
      </c>
      <c r="C10" s="145">
        <f t="shared" si="0"/>
        <v>50250808.75897152</v>
      </c>
      <c r="D10" s="145">
        <f t="shared" si="0"/>
        <v>62385975.985083945</v>
      </c>
      <c r="E10" s="145">
        <f t="shared" si="0"/>
        <v>305540.28323125001</v>
      </c>
      <c r="F10" s="145">
        <f t="shared" si="0"/>
        <v>567555.9994800071</v>
      </c>
      <c r="G10" s="145">
        <f t="shared" si="0"/>
        <v>1432491.1723061579</v>
      </c>
      <c r="H10" s="145">
        <f t="shared" si="0"/>
        <v>5538121.2188487388</v>
      </c>
      <c r="I10" s="145">
        <f t="shared" si="0"/>
        <v>2368026.1179093649</v>
      </c>
      <c r="J10" s="158">
        <f>B10+C10-D10+E10+F10+G10+H10+I10</f>
        <v>30828513.163164556</v>
      </c>
      <c r="K10" s="83"/>
    </row>
    <row r="11" spans="1:11" ht="15.75" thickBot="1" x14ac:dyDescent="0.3">
      <c r="A11" s="77"/>
      <c r="B11" s="146"/>
      <c r="C11" s="146"/>
      <c r="D11" s="146"/>
      <c r="E11" s="146"/>
      <c r="F11" s="146"/>
      <c r="G11" s="146"/>
      <c r="H11" s="146"/>
      <c r="I11" s="146"/>
      <c r="J11" s="146"/>
      <c r="K11" s="83"/>
    </row>
    <row r="12" spans="1:11" ht="21" thickBot="1" x14ac:dyDescent="0.3">
      <c r="A12" s="129" t="s">
        <v>194</v>
      </c>
      <c r="B12" s="161"/>
      <c r="C12" s="161"/>
      <c r="D12" s="161"/>
      <c r="E12" s="161"/>
      <c r="F12" s="161"/>
      <c r="G12" s="161"/>
      <c r="H12" s="161"/>
      <c r="I12" s="161"/>
      <c r="J12" s="160"/>
      <c r="K12" s="83"/>
    </row>
    <row r="13" spans="1:11" x14ac:dyDescent="0.25">
      <c r="A13" s="77"/>
      <c r="B13" s="146"/>
      <c r="C13" s="146"/>
      <c r="D13" s="146"/>
      <c r="E13" s="146"/>
      <c r="F13" s="146"/>
      <c r="G13" s="146"/>
      <c r="H13" s="146"/>
      <c r="I13" s="146"/>
      <c r="J13" s="146"/>
      <c r="K13" s="83"/>
    </row>
    <row r="14" spans="1:11" x14ac:dyDescent="0.25">
      <c r="A14" s="126" t="s">
        <v>224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83"/>
    </row>
    <row r="15" spans="1:11" x14ac:dyDescent="0.25">
      <c r="A15" s="126" t="s">
        <v>223</v>
      </c>
      <c r="B15" s="146"/>
      <c r="C15" s="146"/>
      <c r="D15" s="146"/>
      <c r="E15" s="146"/>
      <c r="F15" s="146"/>
      <c r="G15" s="146"/>
      <c r="H15" s="146"/>
      <c r="I15" s="146"/>
      <c r="J15" s="146"/>
      <c r="K15" s="83"/>
    </row>
    <row r="16" spans="1:11" x14ac:dyDescent="0.25">
      <c r="A16" s="126" t="s">
        <v>222</v>
      </c>
      <c r="B16" s="124">
        <v>18867187.570332635</v>
      </c>
      <c r="C16" s="124">
        <v>535424.81697448064</v>
      </c>
      <c r="D16" s="124">
        <v>465235.80427262263</v>
      </c>
      <c r="E16" s="124">
        <v>305540.28323125001</v>
      </c>
      <c r="F16" s="124">
        <v>0</v>
      </c>
      <c r="G16" s="124">
        <v>244444.60907668716</v>
      </c>
      <c r="H16" s="124">
        <v>285313.21521466738</v>
      </c>
      <c r="I16" s="124">
        <v>620673.60595573182</v>
      </c>
      <c r="J16" s="158">
        <f>B16+C16-D16+E16+F16+G16+H16+I16</f>
        <v>20393348.296512827</v>
      </c>
      <c r="K16" s="83"/>
    </row>
    <row r="17" spans="1:11" x14ac:dyDescent="0.25">
      <c r="A17" s="126" t="s">
        <v>221</v>
      </c>
      <c r="B17" s="146"/>
      <c r="C17" s="146"/>
      <c r="D17" s="146"/>
      <c r="E17" s="146"/>
      <c r="F17" s="146"/>
      <c r="G17" s="146"/>
      <c r="H17" s="146"/>
      <c r="I17" s="146"/>
      <c r="J17" s="146"/>
      <c r="K17" s="83"/>
    </row>
    <row r="18" spans="1:11" x14ac:dyDescent="0.25">
      <c r="A18" s="126" t="s">
        <v>220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83"/>
    </row>
    <row r="19" spans="1:11" x14ac:dyDescent="0.25">
      <c r="A19" s="126" t="s">
        <v>219</v>
      </c>
      <c r="B19" s="124">
        <v>80674.124049689999</v>
      </c>
      <c r="C19" s="124">
        <v>4605.4099200000401</v>
      </c>
      <c r="D19" s="124">
        <v>11904.20519400004</v>
      </c>
      <c r="E19" s="124">
        <v>0</v>
      </c>
      <c r="F19" s="124">
        <v>0</v>
      </c>
      <c r="G19" s="124">
        <v>3552.74836</v>
      </c>
      <c r="H19" s="124">
        <v>0</v>
      </c>
      <c r="I19" s="124">
        <v>0</v>
      </c>
      <c r="J19" s="158">
        <f>B19+C19-D19+E19+F19+G19+H19+I19</f>
        <v>76928.077135689993</v>
      </c>
      <c r="K19" s="83"/>
    </row>
    <row r="20" spans="1:11" x14ac:dyDescent="0.25">
      <c r="A20" s="126" t="s">
        <v>218</v>
      </c>
      <c r="B20" s="146"/>
      <c r="C20" s="146"/>
      <c r="D20" s="146"/>
      <c r="E20" s="146"/>
      <c r="F20" s="146"/>
      <c r="G20" s="146"/>
      <c r="H20" s="146"/>
      <c r="I20" s="146"/>
      <c r="J20" s="146"/>
      <c r="K20" s="83"/>
    </row>
    <row r="21" spans="1:11" x14ac:dyDescent="0.25">
      <c r="A21" s="126" t="s">
        <v>217</v>
      </c>
      <c r="B21" s="146"/>
      <c r="C21" s="146"/>
      <c r="D21" s="146"/>
      <c r="E21" s="146"/>
      <c r="F21" s="146"/>
      <c r="G21" s="146"/>
      <c r="H21" s="146"/>
      <c r="I21" s="146"/>
      <c r="J21" s="146"/>
      <c r="K21" s="83"/>
    </row>
    <row r="22" spans="1:11" x14ac:dyDescent="0.25">
      <c r="A22" s="126" t="s">
        <v>216</v>
      </c>
      <c r="B22" s="124">
        <v>2735743.0120386663</v>
      </c>
      <c r="C22" s="124">
        <v>58138.625051919807</v>
      </c>
      <c r="D22" s="124">
        <v>2431.9313973516923</v>
      </c>
      <c r="E22" s="124">
        <v>0</v>
      </c>
      <c r="F22" s="124">
        <v>0</v>
      </c>
      <c r="G22" s="124">
        <v>-46435.886656160525</v>
      </c>
      <c r="H22" s="124">
        <v>170943.00766259347</v>
      </c>
      <c r="I22" s="124">
        <v>-621.48601565354647</v>
      </c>
      <c r="J22" s="158">
        <f>B22+C22-D22+E22+F22+G22+H22+I22</f>
        <v>2915335.3406840134</v>
      </c>
      <c r="K22" s="83"/>
    </row>
    <row r="23" spans="1:11" x14ac:dyDescent="0.25">
      <c r="A23" s="126" t="s">
        <v>193</v>
      </c>
      <c r="B23" s="124">
        <v>294357.2747500001</v>
      </c>
      <c r="C23" s="124">
        <v>610072.0913244551</v>
      </c>
      <c r="D23" s="124">
        <v>0</v>
      </c>
      <c r="E23" s="124">
        <v>0</v>
      </c>
      <c r="F23" s="124">
        <v>0</v>
      </c>
      <c r="G23" s="124">
        <v>752.41951599999993</v>
      </c>
      <c r="H23" s="124">
        <v>0</v>
      </c>
      <c r="I23" s="124">
        <v>0</v>
      </c>
      <c r="J23" s="158">
        <f>B23+C23-D23+E23+F23+G23+H23+I23</f>
        <v>905181.78559045517</v>
      </c>
      <c r="K23" s="83"/>
    </row>
    <row r="24" spans="1:11" x14ac:dyDescent="0.25">
      <c r="A24" s="126" t="s">
        <v>215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83"/>
    </row>
    <row r="25" spans="1:11" x14ac:dyDescent="0.25">
      <c r="A25" s="126" t="s">
        <v>214</v>
      </c>
      <c r="B25" s="146"/>
      <c r="C25" s="146"/>
      <c r="D25" s="146"/>
      <c r="E25" s="146"/>
      <c r="F25" s="146"/>
      <c r="G25" s="146"/>
      <c r="H25" s="146"/>
      <c r="I25" s="146"/>
      <c r="J25" s="146"/>
      <c r="K25" s="83"/>
    </row>
    <row r="26" spans="1:11" x14ac:dyDescent="0.25">
      <c r="A26" s="126" t="s">
        <v>213</v>
      </c>
      <c r="B26" s="124">
        <v>10773983.616330473</v>
      </c>
      <c r="C26" s="124">
        <v>49042567.815700665</v>
      </c>
      <c r="D26" s="124">
        <v>61906404.044219971</v>
      </c>
      <c r="E26" s="124">
        <v>0</v>
      </c>
      <c r="F26" s="124">
        <v>567555.9994800071</v>
      </c>
      <c r="G26" s="124">
        <v>1230177.2820096312</v>
      </c>
      <c r="H26" s="124">
        <v>5081864.9959714776</v>
      </c>
      <c r="I26" s="124">
        <v>1747973.9979692865</v>
      </c>
      <c r="J26" s="158">
        <f>B26+C26-D26+E26+F26+G26+H26+I26</f>
        <v>6537719.6632415717</v>
      </c>
      <c r="K26" s="83"/>
    </row>
    <row r="27" spans="1:11" x14ac:dyDescent="0.25">
      <c r="A27" s="126" t="s">
        <v>212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83"/>
    </row>
    <row r="28" spans="1:11" x14ac:dyDescent="0.25">
      <c r="A28" s="126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  <c r="K28" s="83"/>
    </row>
    <row r="29" spans="1:11" x14ac:dyDescent="0.25">
      <c r="A29" s="126" t="s">
        <v>210</v>
      </c>
      <c r="B29" s="146"/>
      <c r="C29" s="146"/>
      <c r="D29" s="146"/>
      <c r="E29" s="146"/>
      <c r="F29" s="146"/>
      <c r="G29" s="146"/>
      <c r="H29" s="146"/>
      <c r="I29" s="146"/>
      <c r="J29" s="146"/>
      <c r="K29" s="83"/>
    </row>
    <row r="30" spans="1:11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workbookViewId="0"/>
  </sheetViews>
  <sheetFormatPr defaultRowHeight="15" x14ac:dyDescent="0.25"/>
  <cols>
    <col min="1" max="1" width="85.85546875" bestFit="1" customWidth="1"/>
    <col min="2" max="3" width="11.85546875" bestFit="1" customWidth="1"/>
  </cols>
  <sheetData>
    <row r="1" spans="1:4" ht="21" thickBot="1" x14ac:dyDescent="0.35">
      <c r="A1" s="176" t="s">
        <v>275</v>
      </c>
      <c r="B1" s="96"/>
      <c r="C1" s="96"/>
      <c r="D1" s="96"/>
    </row>
    <row r="2" spans="1:4" ht="20.25" x14ac:dyDescent="0.3">
      <c r="A2" s="182"/>
      <c r="B2" s="181"/>
      <c r="C2" s="181"/>
      <c r="D2" s="181"/>
    </row>
    <row r="3" spans="1:4" ht="15.75" thickBot="1" x14ac:dyDescent="0.3">
      <c r="A3" s="77"/>
      <c r="B3" s="183">
        <v>44196</v>
      </c>
      <c r="C3" s="183">
        <v>44196</v>
      </c>
      <c r="D3" s="77"/>
    </row>
    <row r="4" spans="1:4" x14ac:dyDescent="0.25">
      <c r="A4" s="77"/>
      <c r="B4" s="180" t="s">
        <v>201</v>
      </c>
      <c r="C4" s="179" t="s">
        <v>199</v>
      </c>
      <c r="D4" s="77"/>
    </row>
    <row r="5" spans="1:4" ht="15.75" thickBot="1" x14ac:dyDescent="0.3">
      <c r="A5" s="77"/>
      <c r="B5" s="141" t="s">
        <v>41</v>
      </c>
      <c r="C5" s="140" t="s">
        <v>41</v>
      </c>
      <c r="D5" s="77"/>
    </row>
    <row r="6" spans="1:4" ht="15.75" thickBot="1" x14ac:dyDescent="0.3">
      <c r="A6" s="168"/>
      <c r="B6" s="167"/>
      <c r="C6" s="167"/>
      <c r="D6" s="77"/>
    </row>
    <row r="7" spans="1:4" ht="21" thickBot="1" x14ac:dyDescent="0.3">
      <c r="A7" s="166" t="s">
        <v>198</v>
      </c>
      <c r="B7" s="135"/>
      <c r="C7" s="178"/>
      <c r="D7" s="77"/>
    </row>
    <row r="8" spans="1:4" x14ac:dyDescent="0.25">
      <c r="A8" s="168"/>
      <c r="B8" s="167"/>
      <c r="C8" s="167"/>
      <c r="D8" s="77"/>
    </row>
    <row r="9" spans="1:4" x14ac:dyDescent="0.25">
      <c r="A9" s="168"/>
      <c r="B9" s="167"/>
      <c r="C9" s="167"/>
      <c r="D9" s="77"/>
    </row>
    <row r="10" spans="1:4" x14ac:dyDescent="0.25">
      <c r="A10" s="134" t="s">
        <v>197</v>
      </c>
      <c r="B10" s="163">
        <f>SUM(B18:B29)</f>
        <v>11755791.667237109</v>
      </c>
      <c r="C10" s="163">
        <f>SUM(C18:C29)</f>
        <v>9589357.3673914261</v>
      </c>
      <c r="D10" s="77"/>
    </row>
    <row r="11" spans="1:4" x14ac:dyDescent="0.25">
      <c r="A11" s="134" t="s">
        <v>196</v>
      </c>
      <c r="B11" s="163">
        <f>SUM(B33:B44)</f>
        <v>431408.49564286188</v>
      </c>
      <c r="C11" s="163">
        <f>SUM(C33:C44)</f>
        <v>363543.54069313215</v>
      </c>
      <c r="D11" s="77"/>
    </row>
    <row r="12" spans="1:4" x14ac:dyDescent="0.25">
      <c r="A12" s="134" t="s">
        <v>195</v>
      </c>
      <c r="B12" s="163">
        <f>SUM(B48:B59)</f>
        <v>1195586.4391569409</v>
      </c>
      <c r="C12" s="163">
        <f>SUM(C48:C59)</f>
        <v>714242.42942022858</v>
      </c>
      <c r="D12" s="77"/>
    </row>
    <row r="13" spans="1:4" x14ac:dyDescent="0.25">
      <c r="A13" s="170" t="s">
        <v>0</v>
      </c>
      <c r="B13" s="169">
        <f>SUM(B10:B12)</f>
        <v>13382786.60203691</v>
      </c>
      <c r="C13" s="169">
        <f>SUM(C10:C12)</f>
        <v>10667143.337504787</v>
      </c>
      <c r="D13" s="77"/>
    </row>
    <row r="14" spans="1:4" x14ac:dyDescent="0.25">
      <c r="A14" s="168"/>
      <c r="B14" s="167"/>
      <c r="C14" s="167"/>
      <c r="D14" s="77"/>
    </row>
    <row r="15" spans="1:4" ht="15.75" thickBot="1" x14ac:dyDescent="0.3">
      <c r="A15" s="168"/>
      <c r="B15" s="167"/>
      <c r="C15" s="167"/>
      <c r="D15" s="77"/>
    </row>
    <row r="16" spans="1:4" ht="21" thickBot="1" x14ac:dyDescent="0.3">
      <c r="A16" s="166" t="s">
        <v>197</v>
      </c>
      <c r="B16" s="135"/>
      <c r="C16" s="178"/>
      <c r="D16" s="77"/>
    </row>
    <row r="17" spans="1:4" x14ac:dyDescent="0.25">
      <c r="A17" s="164"/>
      <c r="B17" s="138"/>
      <c r="C17" s="138"/>
      <c r="D17" s="77"/>
    </row>
    <row r="18" spans="1:4" x14ac:dyDescent="0.25">
      <c r="A18" s="126" t="s">
        <v>259</v>
      </c>
      <c r="B18" s="124">
        <v>5681913.2246512193</v>
      </c>
      <c r="C18" s="124">
        <v>3866885.7698548865</v>
      </c>
      <c r="D18" s="77"/>
    </row>
    <row r="19" spans="1:4" x14ac:dyDescent="0.25">
      <c r="A19" s="126" t="s">
        <v>258</v>
      </c>
      <c r="B19" s="124">
        <v>657482.70893318742</v>
      </c>
      <c r="C19" s="124">
        <v>587907.97771976702</v>
      </c>
      <c r="D19" s="77"/>
    </row>
    <row r="20" spans="1:4" x14ac:dyDescent="0.25">
      <c r="A20" s="126" t="s">
        <v>257</v>
      </c>
      <c r="B20" s="124">
        <v>617167.39038361853</v>
      </c>
      <c r="C20" s="124">
        <v>562748.91053392622</v>
      </c>
      <c r="D20" s="77"/>
    </row>
    <row r="21" spans="1:4" x14ac:dyDescent="0.25">
      <c r="A21" s="126" t="s">
        <v>256</v>
      </c>
      <c r="B21" s="124">
        <v>874669.36518090917</v>
      </c>
      <c r="C21" s="124">
        <v>1099002.5402068163</v>
      </c>
      <c r="D21" s="77"/>
    </row>
    <row r="22" spans="1:4" x14ac:dyDescent="0.25">
      <c r="A22" s="126" t="s">
        <v>255</v>
      </c>
      <c r="B22" s="124">
        <v>0</v>
      </c>
      <c r="C22" s="124">
        <v>0</v>
      </c>
      <c r="D22" s="77"/>
    </row>
    <row r="23" spans="1:4" x14ac:dyDescent="0.25">
      <c r="A23" s="126" t="s">
        <v>254</v>
      </c>
      <c r="B23" s="124">
        <v>978825.62985010305</v>
      </c>
      <c r="C23" s="124">
        <v>584990.98804441653</v>
      </c>
      <c r="D23" s="77"/>
    </row>
    <row r="24" spans="1:4" x14ac:dyDescent="0.25">
      <c r="A24" s="126" t="s">
        <v>253</v>
      </c>
      <c r="B24" s="124">
        <v>33978.944542416917</v>
      </c>
      <c r="C24" s="124">
        <v>31826.794807908744</v>
      </c>
      <c r="D24" s="77"/>
    </row>
    <row r="25" spans="1:4" x14ac:dyDescent="0.25">
      <c r="A25" s="126" t="s">
        <v>252</v>
      </c>
      <c r="B25" s="124">
        <v>0</v>
      </c>
      <c r="C25" s="124">
        <v>0</v>
      </c>
      <c r="D25" s="77"/>
    </row>
    <row r="26" spans="1:4" x14ac:dyDescent="0.25">
      <c r="A26" s="126" t="s">
        <v>251</v>
      </c>
      <c r="B26" s="124">
        <v>2886.0876600000001</v>
      </c>
      <c r="C26" s="124">
        <v>2886.0876600000001</v>
      </c>
      <c r="D26" s="77"/>
    </row>
    <row r="27" spans="1:4" x14ac:dyDescent="0.25">
      <c r="A27" s="126" t="s">
        <v>250</v>
      </c>
      <c r="B27" s="124">
        <v>2844447.4094699998</v>
      </c>
      <c r="C27" s="124">
        <v>2844447.4094699998</v>
      </c>
      <c r="D27" s="77"/>
    </row>
    <row r="28" spans="1:4" x14ac:dyDescent="0.25">
      <c r="A28" s="126" t="s">
        <v>249</v>
      </c>
      <c r="B28" s="124">
        <v>0</v>
      </c>
      <c r="C28" s="124">
        <v>0</v>
      </c>
      <c r="D28" s="77"/>
    </row>
    <row r="29" spans="1:4" x14ac:dyDescent="0.25">
      <c r="A29" s="126" t="s">
        <v>137</v>
      </c>
      <c r="B29" s="124">
        <v>64420.906565655649</v>
      </c>
      <c r="C29" s="124">
        <v>8660.8890937043871</v>
      </c>
      <c r="D29" s="77"/>
    </row>
    <row r="30" spans="1:4" ht="15.75" thickBot="1" x14ac:dyDescent="0.3">
      <c r="A30" s="77"/>
      <c r="B30" s="77"/>
      <c r="C30" s="77"/>
      <c r="D30" s="77"/>
    </row>
    <row r="31" spans="1:4" ht="21" thickBot="1" x14ac:dyDescent="0.3">
      <c r="A31" s="166" t="s">
        <v>196</v>
      </c>
      <c r="B31" s="135"/>
      <c r="C31" s="178"/>
      <c r="D31" s="77"/>
    </row>
    <row r="32" spans="1:4" x14ac:dyDescent="0.25">
      <c r="A32" s="164"/>
      <c r="B32" s="138"/>
      <c r="C32" s="138"/>
      <c r="D32" s="77"/>
    </row>
    <row r="33" spans="1:4" x14ac:dyDescent="0.25">
      <c r="A33" s="126" t="s">
        <v>259</v>
      </c>
      <c r="B33" s="124">
        <v>1758.6646889864401</v>
      </c>
      <c r="C33" s="124">
        <v>-2591.0816125916081</v>
      </c>
      <c r="D33" s="77"/>
    </row>
    <row r="34" spans="1:4" x14ac:dyDescent="0.25">
      <c r="A34" s="126" t="s">
        <v>258</v>
      </c>
      <c r="B34" s="124">
        <v>0</v>
      </c>
      <c r="C34" s="124">
        <v>199.58341734097996</v>
      </c>
      <c r="D34" s="77"/>
    </row>
    <row r="35" spans="1:4" x14ac:dyDescent="0.25">
      <c r="A35" s="126" t="s">
        <v>257</v>
      </c>
      <c r="B35" s="124">
        <v>0</v>
      </c>
      <c r="C35" s="124">
        <v>1721.2766080749293</v>
      </c>
      <c r="D35" s="77"/>
    </row>
    <row r="36" spans="1:4" x14ac:dyDescent="0.25">
      <c r="A36" s="126" t="s">
        <v>256</v>
      </c>
      <c r="B36" s="124">
        <v>429649.83095387544</v>
      </c>
      <c r="C36" s="124">
        <v>351046.25933999999</v>
      </c>
      <c r="D36" s="77"/>
    </row>
    <row r="37" spans="1:4" x14ac:dyDescent="0.25">
      <c r="A37" s="126" t="s">
        <v>255</v>
      </c>
      <c r="B37" s="124">
        <v>0</v>
      </c>
      <c r="C37" s="124">
        <v>0</v>
      </c>
      <c r="D37" s="77"/>
    </row>
    <row r="38" spans="1:4" x14ac:dyDescent="0.25">
      <c r="A38" s="126" t="s">
        <v>254</v>
      </c>
      <c r="B38" s="124">
        <v>0</v>
      </c>
      <c r="C38" s="124">
        <v>13167.502940307861</v>
      </c>
      <c r="D38" s="77"/>
    </row>
    <row r="39" spans="1:4" x14ac:dyDescent="0.25">
      <c r="A39" s="126" t="s">
        <v>253</v>
      </c>
      <c r="B39" s="124">
        <v>0</v>
      </c>
      <c r="C39" s="124">
        <v>0</v>
      </c>
      <c r="D39" s="77"/>
    </row>
    <row r="40" spans="1:4" x14ac:dyDescent="0.25">
      <c r="A40" s="126" t="s">
        <v>252</v>
      </c>
      <c r="B40" s="124">
        <v>0</v>
      </c>
      <c r="C40" s="124">
        <v>0</v>
      </c>
      <c r="D40" s="77"/>
    </row>
    <row r="41" spans="1:4" x14ac:dyDescent="0.25">
      <c r="A41" s="126" t="s">
        <v>251</v>
      </c>
      <c r="B41" s="124">
        <v>0</v>
      </c>
      <c r="C41" s="124">
        <v>0</v>
      </c>
      <c r="D41" s="77"/>
    </row>
    <row r="42" spans="1:4" x14ac:dyDescent="0.25">
      <c r="A42" s="126" t="s">
        <v>250</v>
      </c>
      <c r="B42" s="124">
        <v>0</v>
      </c>
      <c r="C42" s="124">
        <v>0</v>
      </c>
      <c r="D42" s="77"/>
    </row>
    <row r="43" spans="1:4" x14ac:dyDescent="0.25">
      <c r="A43" s="126" t="s">
        <v>249</v>
      </c>
      <c r="B43" s="124">
        <v>0</v>
      </c>
      <c r="C43" s="124">
        <v>0</v>
      </c>
      <c r="D43" s="77"/>
    </row>
    <row r="44" spans="1:4" x14ac:dyDescent="0.25">
      <c r="A44" s="126" t="s">
        <v>137</v>
      </c>
      <c r="B44" s="124">
        <v>0</v>
      </c>
      <c r="C44" s="124">
        <v>0</v>
      </c>
      <c r="D44" s="77"/>
    </row>
    <row r="45" spans="1:4" ht="15.75" thickBot="1" x14ac:dyDescent="0.3">
      <c r="A45" s="77"/>
      <c r="B45" s="77"/>
      <c r="C45" s="77"/>
      <c r="D45" s="77"/>
    </row>
    <row r="46" spans="1:4" ht="21" thickBot="1" x14ac:dyDescent="0.3">
      <c r="A46" s="166" t="s">
        <v>195</v>
      </c>
      <c r="B46" s="135"/>
      <c r="C46" s="178"/>
      <c r="D46" s="77"/>
    </row>
    <row r="47" spans="1:4" x14ac:dyDescent="0.25">
      <c r="A47" s="164"/>
      <c r="B47" s="138"/>
      <c r="C47" s="138"/>
      <c r="D47" s="77"/>
    </row>
    <row r="48" spans="1:4" x14ac:dyDescent="0.25">
      <c r="A48" s="126" t="s">
        <v>259</v>
      </c>
      <c r="B48" s="124">
        <v>691835.53694193764</v>
      </c>
      <c r="C48" s="124">
        <v>299271.87042502087</v>
      </c>
      <c r="D48" s="77"/>
    </row>
    <row r="49" spans="1:4" x14ac:dyDescent="0.25">
      <c r="A49" s="126" t="s">
        <v>258</v>
      </c>
      <c r="B49" s="124">
        <v>76955.137123594817</v>
      </c>
      <c r="C49" s="124">
        <v>55264.762807573483</v>
      </c>
      <c r="D49" s="77"/>
    </row>
    <row r="50" spans="1:4" x14ac:dyDescent="0.25">
      <c r="A50" s="126" t="s">
        <v>257</v>
      </c>
      <c r="B50" s="124">
        <v>71512.320651590999</v>
      </c>
      <c r="C50" s="124">
        <v>31853.169638855779</v>
      </c>
      <c r="D50" s="77"/>
    </row>
    <row r="51" spans="1:4" x14ac:dyDescent="0.25">
      <c r="A51" s="126" t="s">
        <v>256</v>
      </c>
      <c r="B51" s="124">
        <v>264765.73553604947</v>
      </c>
      <c r="C51" s="124">
        <v>260098.58751547296</v>
      </c>
      <c r="D51" s="77"/>
    </row>
    <row r="52" spans="1:4" x14ac:dyDescent="0.25">
      <c r="A52" s="126" t="s">
        <v>255</v>
      </c>
      <c r="B52" s="124">
        <v>0</v>
      </c>
      <c r="C52" s="124">
        <v>0</v>
      </c>
      <c r="D52" s="77"/>
    </row>
    <row r="53" spans="1:4" x14ac:dyDescent="0.25">
      <c r="A53" s="126" t="s">
        <v>254</v>
      </c>
      <c r="B53" s="124">
        <v>89258.560587276123</v>
      </c>
      <c r="C53" s="124">
        <v>66519.08798812663</v>
      </c>
      <c r="D53" s="77"/>
    </row>
    <row r="54" spans="1:4" x14ac:dyDescent="0.25">
      <c r="A54" s="126" t="s">
        <v>253</v>
      </c>
      <c r="B54" s="124">
        <v>0</v>
      </c>
      <c r="C54" s="124">
        <v>0</v>
      </c>
      <c r="D54" s="77"/>
    </row>
    <row r="55" spans="1:4" x14ac:dyDescent="0.25">
      <c r="A55" s="126" t="s">
        <v>252</v>
      </c>
      <c r="B55" s="124">
        <v>0</v>
      </c>
      <c r="C55" s="124">
        <v>0</v>
      </c>
      <c r="D55" s="77"/>
    </row>
    <row r="56" spans="1:4" x14ac:dyDescent="0.25">
      <c r="A56" s="126" t="s">
        <v>251</v>
      </c>
      <c r="B56" s="124">
        <v>0</v>
      </c>
      <c r="C56" s="124">
        <v>0</v>
      </c>
      <c r="D56" s="77"/>
    </row>
    <row r="57" spans="1:4" x14ac:dyDescent="0.25">
      <c r="A57" s="126" t="s">
        <v>250</v>
      </c>
      <c r="B57" s="124">
        <v>0</v>
      </c>
      <c r="C57" s="124">
        <v>0</v>
      </c>
      <c r="D57" s="77"/>
    </row>
    <row r="58" spans="1:4" x14ac:dyDescent="0.25">
      <c r="A58" s="126" t="s">
        <v>249</v>
      </c>
      <c r="B58" s="124">
        <v>0</v>
      </c>
      <c r="C58" s="124">
        <v>0</v>
      </c>
      <c r="D58" s="77"/>
    </row>
    <row r="59" spans="1:4" x14ac:dyDescent="0.25">
      <c r="A59" s="126" t="s">
        <v>137</v>
      </c>
      <c r="B59" s="124">
        <v>1259.1483164916415</v>
      </c>
      <c r="C59" s="124">
        <v>1234.9510451787883</v>
      </c>
      <c r="D59" s="77"/>
    </row>
    <row r="60" spans="1:4" x14ac:dyDescent="0.2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5" x14ac:dyDescent="0.25"/>
  <cols>
    <col min="1" max="1" width="101.42578125" bestFit="1" customWidth="1"/>
    <col min="3" max="3" width="18.5703125" bestFit="1" customWidth="1"/>
    <col min="5" max="6" width="15.42578125" bestFit="1" customWidth="1"/>
  </cols>
  <sheetData>
    <row r="1" spans="1:7" ht="21" thickBot="1" x14ac:dyDescent="0.3">
      <c r="A1" s="1" t="s">
        <v>125</v>
      </c>
      <c r="B1" s="20"/>
      <c r="C1" s="20"/>
      <c r="D1" s="20"/>
      <c r="E1" s="20"/>
      <c r="F1" s="19"/>
      <c r="G1" s="20"/>
    </row>
    <row r="2" spans="1:7" ht="18" x14ac:dyDescent="0.25">
      <c r="A2" s="75"/>
      <c r="B2" s="16"/>
      <c r="C2" s="16"/>
      <c r="D2" s="16"/>
      <c r="E2" s="74"/>
      <c r="F2" s="73"/>
      <c r="G2" s="16"/>
    </row>
    <row r="3" spans="1:7" ht="20.25" x14ac:dyDescent="0.25">
      <c r="A3" s="49" t="s">
        <v>124</v>
      </c>
      <c r="B3" s="16"/>
      <c r="C3" s="16"/>
      <c r="D3" s="16"/>
      <c r="E3" s="16"/>
      <c r="F3" s="16"/>
      <c r="G3" s="16"/>
    </row>
    <row r="4" spans="1:7" ht="15.75" thickBot="1" x14ac:dyDescent="0.3">
      <c r="A4" s="16"/>
      <c r="B4" s="16"/>
      <c r="C4" s="16"/>
      <c r="D4" s="16"/>
      <c r="E4" s="186">
        <v>44196</v>
      </c>
      <c r="F4" s="186"/>
      <c r="G4" s="16"/>
    </row>
    <row r="5" spans="1:7" ht="15" customHeight="1" x14ac:dyDescent="0.25">
      <c r="A5" s="189" t="s">
        <v>123</v>
      </c>
      <c r="B5" s="16"/>
      <c r="C5" s="189" t="s">
        <v>71</v>
      </c>
      <c r="D5" s="16"/>
      <c r="E5" s="191" t="s">
        <v>41</v>
      </c>
      <c r="F5" s="192"/>
      <c r="G5" s="16"/>
    </row>
    <row r="6" spans="1:7" ht="15.75" thickBot="1" x14ac:dyDescent="0.3">
      <c r="A6" s="190"/>
      <c r="B6" s="16"/>
      <c r="C6" s="190"/>
      <c r="D6" s="16"/>
      <c r="E6" s="47" t="s">
        <v>70</v>
      </c>
      <c r="F6" s="46" t="s">
        <v>69</v>
      </c>
      <c r="G6" s="16"/>
    </row>
    <row r="7" spans="1:7" x14ac:dyDescent="0.25">
      <c r="A7" s="72"/>
      <c r="B7" s="16"/>
      <c r="C7" s="71"/>
      <c r="D7" s="16"/>
      <c r="E7" s="67"/>
      <c r="F7" s="67"/>
      <c r="G7" s="16"/>
    </row>
    <row r="8" spans="1:7" x14ac:dyDescent="0.25">
      <c r="A8" s="60" t="s">
        <v>122</v>
      </c>
      <c r="B8" s="29"/>
      <c r="C8" s="59"/>
      <c r="D8" s="29"/>
      <c r="E8" s="63"/>
      <c r="F8" s="40">
        <v>823920.04080999992</v>
      </c>
      <c r="G8" s="16"/>
    </row>
    <row r="9" spans="1:7" x14ac:dyDescent="0.25">
      <c r="A9" s="60" t="s">
        <v>121</v>
      </c>
      <c r="B9" s="29"/>
      <c r="C9" s="59"/>
      <c r="D9" s="29"/>
      <c r="E9" s="40">
        <v>94133.005740000008</v>
      </c>
      <c r="F9" s="40">
        <v>7568190.8301311592</v>
      </c>
      <c r="G9" s="16"/>
    </row>
    <row r="10" spans="1:7" x14ac:dyDescent="0.25">
      <c r="A10" s="60" t="s">
        <v>120</v>
      </c>
      <c r="B10" s="29"/>
      <c r="C10" s="59"/>
      <c r="D10" s="29"/>
      <c r="E10" s="40">
        <v>2428774.6895809844</v>
      </c>
      <c r="F10" s="40">
        <v>2436042.4793309844</v>
      </c>
      <c r="G10" s="16"/>
    </row>
    <row r="11" spans="1:7" x14ac:dyDescent="0.25">
      <c r="A11" s="60" t="s">
        <v>119</v>
      </c>
      <c r="B11" s="29"/>
      <c r="C11" s="59"/>
      <c r="D11" s="29"/>
      <c r="E11" s="70">
        <v>7223733.8628284745</v>
      </c>
      <c r="F11" s="40">
        <v>7283230.7079184745</v>
      </c>
      <c r="G11" s="16"/>
    </row>
    <row r="12" spans="1:7" x14ac:dyDescent="0.25">
      <c r="A12" s="60" t="s">
        <v>118</v>
      </c>
      <c r="B12" s="29"/>
      <c r="C12" s="59"/>
      <c r="D12" s="29"/>
      <c r="E12" s="69"/>
      <c r="F12" s="40">
        <v>7017174.6518848902</v>
      </c>
      <c r="G12" s="16"/>
    </row>
    <row r="13" spans="1:7" x14ac:dyDescent="0.25">
      <c r="A13" s="60" t="s">
        <v>86</v>
      </c>
      <c r="B13" s="29"/>
      <c r="C13" s="59"/>
      <c r="D13" s="29"/>
      <c r="E13" s="40">
        <v>452780.82224000001</v>
      </c>
      <c r="F13" s="40">
        <v>452780.82224000001</v>
      </c>
      <c r="G13" s="16"/>
    </row>
    <row r="14" spans="1:7" x14ac:dyDescent="0.25">
      <c r="A14" s="60" t="s">
        <v>117</v>
      </c>
      <c r="B14" s="29"/>
      <c r="C14" s="59"/>
      <c r="D14" s="29"/>
      <c r="E14" s="62">
        <f>SUM(E15:E17)</f>
        <v>12733097.148460219</v>
      </c>
      <c r="F14" s="62">
        <f>SUM(F15:F17)</f>
        <v>19673917.296341341</v>
      </c>
      <c r="G14" s="16"/>
    </row>
    <row r="15" spans="1:7" x14ac:dyDescent="0.25">
      <c r="A15" s="65" t="s">
        <v>116</v>
      </c>
      <c r="B15" s="29"/>
      <c r="C15" s="59" t="s">
        <v>93</v>
      </c>
      <c r="D15" s="29"/>
      <c r="E15" s="40">
        <v>2617338.6340488251</v>
      </c>
      <c r="F15" s="40">
        <v>1949856.8262199999</v>
      </c>
      <c r="G15" s="16"/>
    </row>
    <row r="16" spans="1:7" x14ac:dyDescent="0.25">
      <c r="A16" s="65" t="s">
        <v>115</v>
      </c>
      <c r="B16" s="29"/>
      <c r="C16" s="59" t="s">
        <v>88</v>
      </c>
      <c r="D16" s="29"/>
      <c r="E16" s="2">
        <f>'TP1'!N14</f>
        <v>9421849.7300877944</v>
      </c>
      <c r="F16" s="40">
        <v>12979987.84730774</v>
      </c>
      <c r="G16" s="16"/>
    </row>
    <row r="17" spans="1:7" x14ac:dyDescent="0.25">
      <c r="A17" s="65" t="s">
        <v>114</v>
      </c>
      <c r="B17" s="29"/>
      <c r="C17" s="59"/>
      <c r="D17" s="29"/>
      <c r="E17" s="40">
        <v>693908.7843236</v>
      </c>
      <c r="F17" s="40">
        <v>4744072.622813601</v>
      </c>
      <c r="G17" s="16"/>
    </row>
    <row r="18" spans="1:7" x14ac:dyDescent="0.25">
      <c r="A18" s="60" t="s">
        <v>113</v>
      </c>
      <c r="B18" s="29"/>
      <c r="C18" s="59" t="s">
        <v>112</v>
      </c>
      <c r="D18" s="29"/>
      <c r="E18" s="40">
        <v>90985732.80977273</v>
      </c>
      <c r="F18" s="40">
        <v>119162167.50730011</v>
      </c>
      <c r="G18" s="16"/>
    </row>
    <row r="19" spans="1:7" x14ac:dyDescent="0.25">
      <c r="A19" s="60" t="s">
        <v>111</v>
      </c>
      <c r="B19" s="29"/>
      <c r="C19" s="59" t="s">
        <v>110</v>
      </c>
      <c r="D19" s="29"/>
      <c r="E19" s="40">
        <v>15721753.152706223</v>
      </c>
      <c r="F19" s="40">
        <v>15814507.970232323</v>
      </c>
      <c r="G19" s="16"/>
    </row>
    <row r="20" spans="1:7" x14ac:dyDescent="0.25">
      <c r="A20" s="60" t="s">
        <v>10</v>
      </c>
      <c r="B20" s="29"/>
      <c r="C20" s="59" t="s">
        <v>109</v>
      </c>
      <c r="D20" s="29"/>
      <c r="E20" s="62">
        <f>SUM(E21:E29)</f>
        <v>3015216341.4043336</v>
      </c>
      <c r="F20" s="62">
        <f>SUM(F21:F29)</f>
        <v>3007913247.0096135</v>
      </c>
      <c r="G20" s="16"/>
    </row>
    <row r="21" spans="1:7" x14ac:dyDescent="0.25">
      <c r="A21" s="65" t="s">
        <v>24</v>
      </c>
      <c r="B21" s="29"/>
      <c r="C21" s="59" t="s">
        <v>109</v>
      </c>
      <c r="D21" s="29"/>
      <c r="E21" s="2">
        <f>'A1'!E14</f>
        <v>314330232.47554988</v>
      </c>
      <c r="F21" s="40">
        <v>311247848.80820668</v>
      </c>
      <c r="G21" s="16"/>
    </row>
    <row r="22" spans="1:7" x14ac:dyDescent="0.25">
      <c r="A22" s="65" t="s">
        <v>22</v>
      </c>
      <c r="B22" s="29"/>
      <c r="C22" s="59" t="s">
        <v>109</v>
      </c>
      <c r="D22" s="29"/>
      <c r="E22" s="2">
        <f>'A1'!E24</f>
        <v>217701881.48814467</v>
      </c>
      <c r="F22" s="40">
        <v>217934449.1669035</v>
      </c>
      <c r="G22" s="16"/>
    </row>
    <row r="23" spans="1:7" x14ac:dyDescent="0.25">
      <c r="A23" s="65" t="s">
        <v>20</v>
      </c>
      <c r="B23" s="29"/>
      <c r="C23" s="59" t="s">
        <v>109</v>
      </c>
      <c r="D23" s="29"/>
      <c r="E23" s="2">
        <f>'A1'!E35</f>
        <v>483911588.54820484</v>
      </c>
      <c r="F23" s="40">
        <v>474680557.23727477</v>
      </c>
      <c r="G23" s="16"/>
    </row>
    <row r="24" spans="1:7" x14ac:dyDescent="0.25">
      <c r="A24" s="65" t="s">
        <v>18</v>
      </c>
      <c r="B24" s="29"/>
      <c r="C24" s="59" t="s">
        <v>109</v>
      </c>
      <c r="D24" s="29"/>
      <c r="E24" s="2">
        <f>'A1'!E42</f>
        <v>1646521358.95081</v>
      </c>
      <c r="F24" s="40">
        <v>1643075043.8666713</v>
      </c>
      <c r="G24" s="16"/>
    </row>
    <row r="25" spans="1:7" x14ac:dyDescent="0.25">
      <c r="A25" s="65" t="s">
        <v>16</v>
      </c>
      <c r="B25" s="29"/>
      <c r="C25" s="59" t="s">
        <v>109</v>
      </c>
      <c r="D25" s="29"/>
      <c r="E25" s="2">
        <f>'A1'!E53</f>
        <v>53460064.822257549</v>
      </c>
      <c r="F25" s="40">
        <v>53443348.225030139</v>
      </c>
      <c r="G25" s="16"/>
    </row>
    <row r="26" spans="1:7" x14ac:dyDescent="0.25">
      <c r="A26" s="65" t="s">
        <v>15</v>
      </c>
      <c r="B26" s="29"/>
      <c r="C26" s="59" t="s">
        <v>109</v>
      </c>
      <c r="D26" s="29"/>
      <c r="E26" s="2">
        <f>'A1'!E64</f>
        <v>14990100.319571083</v>
      </c>
      <c r="F26" s="40">
        <v>13858229.714681083</v>
      </c>
      <c r="G26" s="16"/>
    </row>
    <row r="27" spans="1:7" x14ac:dyDescent="0.25">
      <c r="A27" s="65" t="s">
        <v>14</v>
      </c>
      <c r="B27" s="29"/>
      <c r="C27" s="59" t="s">
        <v>109</v>
      </c>
      <c r="D27" s="29"/>
      <c r="E27" s="2">
        <f>'A1'!E75</f>
        <v>164744530.82166517</v>
      </c>
      <c r="F27" s="40">
        <v>173100099.1107038</v>
      </c>
      <c r="G27" s="16"/>
    </row>
    <row r="28" spans="1:7" x14ac:dyDescent="0.25">
      <c r="A28" s="65" t="s">
        <v>13</v>
      </c>
      <c r="B28" s="29"/>
      <c r="C28" s="59" t="s">
        <v>109</v>
      </c>
      <c r="D28" s="29"/>
      <c r="E28" s="2">
        <f>'A1'!E83</f>
        <v>85880564.078932315</v>
      </c>
      <c r="F28" s="40">
        <v>86897650.981077597</v>
      </c>
      <c r="G28" s="16"/>
    </row>
    <row r="29" spans="1:7" x14ac:dyDescent="0.25">
      <c r="A29" s="65" t="s">
        <v>11</v>
      </c>
      <c r="B29" s="29"/>
      <c r="C29" s="59" t="s">
        <v>109</v>
      </c>
      <c r="D29" s="29"/>
      <c r="E29" s="2">
        <f>'A1'!E90</f>
        <v>33676019.899198242</v>
      </c>
      <c r="F29" s="40">
        <v>33676019.899064519</v>
      </c>
      <c r="G29" s="16"/>
    </row>
    <row r="30" spans="1:7" x14ac:dyDescent="0.25">
      <c r="A30" s="60" t="s">
        <v>108</v>
      </c>
      <c r="B30" s="29"/>
      <c r="C30" s="59"/>
      <c r="D30" s="29"/>
      <c r="E30" s="62">
        <f>SUM(E31:E36)</f>
        <v>16512461.146505969</v>
      </c>
      <c r="F30" s="62">
        <f>SUM(F31:F36)</f>
        <v>16532152.73797597</v>
      </c>
      <c r="G30" s="16"/>
    </row>
    <row r="31" spans="1:7" x14ac:dyDescent="0.25">
      <c r="A31" s="65" t="s">
        <v>107</v>
      </c>
      <c r="B31" s="29"/>
      <c r="C31" s="59" t="s">
        <v>101</v>
      </c>
      <c r="D31" s="29"/>
      <c r="E31" s="40">
        <v>148361.24294999999</v>
      </c>
      <c r="F31" s="40">
        <v>148361.24294999999</v>
      </c>
      <c r="G31" s="16"/>
    </row>
    <row r="32" spans="1:7" x14ac:dyDescent="0.25">
      <c r="A32" s="65" t="s">
        <v>106</v>
      </c>
      <c r="B32" s="29"/>
      <c r="C32" s="59" t="s">
        <v>101</v>
      </c>
      <c r="D32" s="29"/>
      <c r="E32" s="40">
        <v>-1284017.030145227</v>
      </c>
      <c r="F32" s="40">
        <v>-1284017.030145227</v>
      </c>
      <c r="G32" s="16"/>
    </row>
    <row r="33" spans="1:7" x14ac:dyDescent="0.25">
      <c r="A33" s="65" t="s">
        <v>105</v>
      </c>
      <c r="B33" s="29"/>
      <c r="C33" s="59" t="s">
        <v>101</v>
      </c>
      <c r="D33" s="29"/>
      <c r="E33" s="40">
        <v>8928.157220000001</v>
      </c>
      <c r="F33" s="40">
        <v>7177.1572200000001</v>
      </c>
      <c r="G33" s="16"/>
    </row>
    <row r="34" spans="1:7" x14ac:dyDescent="0.25">
      <c r="A34" s="65" t="s">
        <v>104</v>
      </c>
      <c r="B34" s="29"/>
      <c r="C34" s="59" t="s">
        <v>101</v>
      </c>
      <c r="D34" s="29"/>
      <c r="E34" s="40">
        <v>10317573.318451196</v>
      </c>
      <c r="F34" s="40">
        <v>10339015.909921197</v>
      </c>
      <c r="G34" s="16"/>
    </row>
    <row r="35" spans="1:7" x14ac:dyDescent="0.25">
      <c r="A35" s="65" t="s">
        <v>103</v>
      </c>
      <c r="B35" s="29"/>
      <c r="C35" s="59" t="s">
        <v>101</v>
      </c>
      <c r="D35" s="29"/>
      <c r="E35" s="40">
        <v>7280140.0867100004</v>
      </c>
      <c r="F35" s="40">
        <v>7280140.0867100004</v>
      </c>
      <c r="G35" s="16"/>
    </row>
    <row r="36" spans="1:7" x14ac:dyDescent="0.25">
      <c r="A36" s="65" t="s">
        <v>102</v>
      </c>
      <c r="B36" s="29"/>
      <c r="C36" s="59" t="s">
        <v>101</v>
      </c>
      <c r="D36" s="29"/>
      <c r="E36" s="40">
        <v>41475.371319999998</v>
      </c>
      <c r="F36" s="40">
        <v>41475.371319999998</v>
      </c>
      <c r="G36" s="16"/>
    </row>
    <row r="37" spans="1:7" x14ac:dyDescent="0.25">
      <c r="A37" s="60" t="s">
        <v>100</v>
      </c>
      <c r="B37" s="29"/>
      <c r="C37" s="59"/>
      <c r="D37" s="29"/>
      <c r="E37" s="62">
        <f>SUM(E38:E40)</f>
        <v>3963686.5177228563</v>
      </c>
      <c r="F37" s="62">
        <f>SUM(F38:F40)</f>
        <v>4161153.1964732716</v>
      </c>
      <c r="G37" s="16"/>
    </row>
    <row r="38" spans="1:7" x14ac:dyDescent="0.25">
      <c r="A38" s="61" t="s">
        <v>77</v>
      </c>
      <c r="B38" s="29"/>
      <c r="C38" s="59"/>
      <c r="D38" s="29"/>
      <c r="E38" s="40">
        <v>1081975.9837422529</v>
      </c>
      <c r="F38" s="40">
        <v>1172165.4031620342</v>
      </c>
      <c r="G38" s="16"/>
    </row>
    <row r="39" spans="1:7" x14ac:dyDescent="0.25">
      <c r="A39" s="61" t="s">
        <v>76</v>
      </c>
      <c r="B39" s="29"/>
      <c r="C39" s="59"/>
      <c r="D39" s="29"/>
      <c r="E39" s="40">
        <v>2886732.2301088208</v>
      </c>
      <c r="F39" s="40">
        <v>2994009.4894394549</v>
      </c>
      <c r="G39" s="16"/>
    </row>
    <row r="40" spans="1:7" x14ac:dyDescent="0.25">
      <c r="A40" s="61" t="s">
        <v>75</v>
      </c>
      <c r="B40" s="29"/>
      <c r="C40" s="59"/>
      <c r="D40" s="29"/>
      <c r="E40" s="40">
        <v>-5021.6961282174225</v>
      </c>
      <c r="F40" s="40">
        <v>-5021.6961282174225</v>
      </c>
      <c r="G40" s="16"/>
    </row>
    <row r="41" spans="1:7" x14ac:dyDescent="0.25">
      <c r="A41" s="60" t="s">
        <v>99</v>
      </c>
      <c r="B41" s="29"/>
      <c r="C41" s="59" t="s">
        <v>98</v>
      </c>
      <c r="D41" s="29"/>
      <c r="E41" s="40">
        <v>43636740.363063313</v>
      </c>
      <c r="F41" s="40">
        <v>54871755.023597986</v>
      </c>
      <c r="G41" s="16"/>
    </row>
    <row r="42" spans="1:7" x14ac:dyDescent="0.25">
      <c r="A42" s="60" t="s">
        <v>97</v>
      </c>
      <c r="B42" s="29"/>
      <c r="C42" s="59"/>
      <c r="D42" s="29"/>
      <c r="E42" s="40">
        <v>9572176.7761477605</v>
      </c>
      <c r="F42" s="40">
        <v>51805171.146366276</v>
      </c>
      <c r="G42" s="16"/>
    </row>
    <row r="43" spans="1:7" x14ac:dyDescent="0.25">
      <c r="A43" s="27"/>
      <c r="B43" s="29"/>
      <c r="C43" s="68"/>
      <c r="D43" s="29"/>
      <c r="E43" s="57"/>
      <c r="F43" s="66"/>
      <c r="G43" s="16"/>
    </row>
    <row r="44" spans="1:7" x14ac:dyDescent="0.25">
      <c r="A44" s="56" t="s">
        <v>28</v>
      </c>
      <c r="B44" s="16"/>
      <c r="C44" s="59"/>
      <c r="D44" s="16"/>
      <c r="E44" s="54">
        <f>SUM(E8:E14)+SUM(E18:E20)+E30+E37+SUM(E41:E42)</f>
        <v>3218541411.6991024</v>
      </c>
      <c r="F44" s="54">
        <f>SUM(F8:F14)+SUM(F18:F20)+F30+F37+SUM(F41:F42)</f>
        <v>3315515411.4202161</v>
      </c>
      <c r="G44" s="16"/>
    </row>
    <row r="45" spans="1:7" x14ac:dyDescent="0.25">
      <c r="A45" s="8"/>
      <c r="B45" s="16"/>
      <c r="C45" s="16"/>
      <c r="D45" s="16"/>
      <c r="E45" s="48"/>
      <c r="F45" s="42"/>
      <c r="G45" s="16"/>
    </row>
    <row r="46" spans="1:7" ht="20.25" x14ac:dyDescent="0.25">
      <c r="A46" s="49" t="s">
        <v>96</v>
      </c>
      <c r="B46" s="16"/>
      <c r="C46" s="16"/>
      <c r="D46" s="16"/>
      <c r="E46" s="48"/>
      <c r="F46" s="48"/>
      <c r="G46" s="16"/>
    </row>
    <row r="47" spans="1:7" ht="15.75" thickBot="1" x14ac:dyDescent="0.3">
      <c r="A47" s="8"/>
      <c r="B47" s="16"/>
      <c r="C47" s="16"/>
      <c r="D47" s="16"/>
      <c r="E47" s="48"/>
      <c r="F47" s="48"/>
      <c r="G47" s="16"/>
    </row>
    <row r="48" spans="1:7" ht="15" customHeight="1" x14ac:dyDescent="0.25">
      <c r="A48" s="187" t="s">
        <v>95</v>
      </c>
      <c r="B48" s="16"/>
      <c r="C48" s="189" t="s">
        <v>71</v>
      </c>
      <c r="D48" s="16"/>
      <c r="E48" s="191" t="s">
        <v>41</v>
      </c>
      <c r="F48" s="192"/>
      <c r="G48" s="16"/>
    </row>
    <row r="49" spans="1:7" ht="15.75" thickBot="1" x14ac:dyDescent="0.3">
      <c r="A49" s="188"/>
      <c r="B49" s="16"/>
      <c r="C49" s="190"/>
      <c r="D49" s="16"/>
      <c r="E49" s="47" t="s">
        <v>70</v>
      </c>
      <c r="F49" s="46" t="s">
        <v>69</v>
      </c>
      <c r="G49" s="16"/>
    </row>
    <row r="50" spans="1:7" x14ac:dyDescent="0.25">
      <c r="A50" s="44"/>
      <c r="B50" s="16"/>
      <c r="C50" s="44"/>
      <c r="D50" s="16"/>
      <c r="E50" s="67"/>
      <c r="F50" s="42"/>
      <c r="G50" s="16"/>
    </row>
    <row r="51" spans="1:7" x14ac:dyDescent="0.25">
      <c r="A51" s="60" t="s">
        <v>94</v>
      </c>
      <c r="B51" s="29"/>
      <c r="C51" s="59"/>
      <c r="D51" s="29"/>
      <c r="E51" s="62">
        <f>SUM(E52:E54)</f>
        <v>3338803.4181116931</v>
      </c>
      <c r="F51" s="62">
        <f>SUM(F52:F54)</f>
        <v>23845922.623335309</v>
      </c>
      <c r="G51" s="16"/>
    </row>
    <row r="52" spans="1:7" x14ac:dyDescent="0.25">
      <c r="A52" s="65" t="s">
        <v>91</v>
      </c>
      <c r="B52" s="29"/>
      <c r="C52" s="59" t="s">
        <v>93</v>
      </c>
      <c r="D52" s="29"/>
      <c r="E52" s="2">
        <v>0</v>
      </c>
      <c r="F52" s="40">
        <v>23845922.623335309</v>
      </c>
      <c r="G52" s="16"/>
    </row>
    <row r="53" spans="1:7" x14ac:dyDescent="0.25">
      <c r="A53" s="65" t="s">
        <v>90</v>
      </c>
      <c r="B53" s="29"/>
      <c r="C53" s="59" t="s">
        <v>93</v>
      </c>
      <c r="D53" s="29"/>
      <c r="E53" s="2">
        <v>3310491.714070661</v>
      </c>
      <c r="F53" s="66"/>
      <c r="G53" s="16"/>
    </row>
    <row r="54" spans="1:7" x14ac:dyDescent="0.25">
      <c r="A54" s="65" t="s">
        <v>89</v>
      </c>
      <c r="B54" s="29"/>
      <c r="C54" s="59" t="s">
        <v>93</v>
      </c>
      <c r="D54" s="29"/>
      <c r="E54" s="2">
        <v>28311.704041032222</v>
      </c>
      <c r="F54" s="66"/>
      <c r="G54" s="16"/>
    </row>
    <row r="55" spans="1:7" x14ac:dyDescent="0.25">
      <c r="A55" s="64" t="s">
        <v>92</v>
      </c>
      <c r="B55" s="29"/>
      <c r="C55" s="59"/>
      <c r="D55" s="29"/>
      <c r="E55" s="62">
        <f>SUM(E56:E58)</f>
        <v>2698405724.0608568</v>
      </c>
      <c r="F55" s="62">
        <f>SUM(F56:F58)</f>
        <v>2895593906.2101521</v>
      </c>
      <c r="G55" s="16"/>
    </row>
    <row r="56" spans="1:7" x14ac:dyDescent="0.25">
      <c r="A56" s="65" t="s">
        <v>91</v>
      </c>
      <c r="B56" s="29"/>
      <c r="C56" s="59" t="s">
        <v>88</v>
      </c>
      <c r="D56" s="29"/>
      <c r="E56" s="2">
        <f>'TP1'!I14</f>
        <v>1151839750.6192176</v>
      </c>
      <c r="F56" s="40">
        <v>2895593906.2101521</v>
      </c>
      <c r="G56" s="16"/>
    </row>
    <row r="57" spans="1:7" x14ac:dyDescent="0.25">
      <c r="A57" s="65" t="s">
        <v>90</v>
      </c>
      <c r="B57" s="29"/>
      <c r="C57" s="59" t="s">
        <v>88</v>
      </c>
      <c r="D57" s="29"/>
      <c r="E57" s="2">
        <f>'TP1'!B14</f>
        <v>1494548386.7086947</v>
      </c>
      <c r="F57" s="66"/>
      <c r="G57" s="16"/>
    </row>
    <row r="58" spans="1:7" x14ac:dyDescent="0.25">
      <c r="A58" s="65" t="s">
        <v>89</v>
      </c>
      <c r="B58" s="29"/>
      <c r="C58" s="59" t="s">
        <v>88</v>
      </c>
      <c r="D58" s="29"/>
      <c r="E58" s="2">
        <f>'TP1'!F14</f>
        <v>52017586.732944272</v>
      </c>
      <c r="F58" s="66"/>
      <c r="G58" s="16"/>
    </row>
    <row r="59" spans="1:7" x14ac:dyDescent="0.25">
      <c r="A59" s="60" t="s">
        <v>87</v>
      </c>
      <c r="B59" s="29"/>
      <c r="C59" s="59"/>
      <c r="D59" s="29"/>
      <c r="E59" s="62">
        <f>E55+E51</f>
        <v>2701744527.4789686</v>
      </c>
      <c r="F59" s="62">
        <f>F55+F51</f>
        <v>2919439828.8334875</v>
      </c>
      <c r="G59" s="16"/>
    </row>
    <row r="60" spans="1:7" x14ac:dyDescent="0.25">
      <c r="A60" s="60" t="s">
        <v>86</v>
      </c>
      <c r="B60" s="29"/>
      <c r="C60" s="59"/>
      <c r="D60" s="29"/>
      <c r="E60" s="40">
        <v>926325.19036999997</v>
      </c>
      <c r="F60" s="40">
        <v>926325.19036999997</v>
      </c>
      <c r="G60" s="16"/>
    </row>
    <row r="61" spans="1:7" x14ac:dyDescent="0.25">
      <c r="A61" s="60" t="s">
        <v>85</v>
      </c>
      <c r="B61" s="29"/>
      <c r="C61" s="59"/>
      <c r="D61" s="29"/>
      <c r="E61" s="40">
        <v>10436655.391905999</v>
      </c>
      <c r="F61" s="40">
        <v>15123598.018516</v>
      </c>
      <c r="G61" s="16"/>
    </row>
    <row r="62" spans="1:7" x14ac:dyDescent="0.25">
      <c r="A62" s="60" t="s">
        <v>84</v>
      </c>
      <c r="B62" s="29"/>
      <c r="C62" s="59"/>
      <c r="D62" s="29"/>
      <c r="E62" s="40">
        <v>4.8554500000000003</v>
      </c>
      <c r="F62" s="40">
        <v>4.8554500000000003</v>
      </c>
      <c r="G62" s="16"/>
    </row>
    <row r="63" spans="1:7" x14ac:dyDescent="0.25">
      <c r="A63" s="60" t="s">
        <v>49</v>
      </c>
      <c r="B63" s="29"/>
      <c r="C63" s="59"/>
      <c r="D63" s="29"/>
      <c r="E63" s="62">
        <f>SUM(E64:E66)</f>
        <v>294</v>
      </c>
      <c r="F63" s="62">
        <f>SUM(F64:F66)</f>
        <v>19561463.504649997</v>
      </c>
      <c r="G63" s="16"/>
    </row>
    <row r="64" spans="1:7" x14ac:dyDescent="0.25">
      <c r="A64" s="65" t="s">
        <v>48</v>
      </c>
      <c r="B64" s="29"/>
      <c r="C64" s="59"/>
      <c r="D64" s="29"/>
      <c r="E64" s="40">
        <v>294</v>
      </c>
      <c r="F64" s="40">
        <v>19556463.504649997</v>
      </c>
      <c r="G64" s="16"/>
    </row>
    <row r="65" spans="1:7" x14ac:dyDescent="0.25">
      <c r="A65" s="65" t="s">
        <v>47</v>
      </c>
      <c r="B65" s="29"/>
      <c r="C65" s="59"/>
      <c r="D65" s="29"/>
      <c r="E65" s="40">
        <v>0</v>
      </c>
      <c r="F65" s="40">
        <v>5000</v>
      </c>
      <c r="G65" s="16"/>
    </row>
    <row r="66" spans="1:7" x14ac:dyDescent="0.25">
      <c r="A66" s="65" t="s">
        <v>46</v>
      </c>
      <c r="B66" s="29"/>
      <c r="C66" s="59"/>
      <c r="D66" s="29"/>
      <c r="E66" s="40">
        <v>0</v>
      </c>
      <c r="F66" s="40">
        <v>0</v>
      </c>
      <c r="G66" s="16"/>
    </row>
    <row r="67" spans="1:7" x14ac:dyDescent="0.25">
      <c r="A67" s="60" t="s">
        <v>83</v>
      </c>
      <c r="B67" s="29"/>
      <c r="C67" s="59"/>
      <c r="D67" s="29"/>
      <c r="E67" s="40">
        <v>0</v>
      </c>
      <c r="F67" s="40">
        <v>0</v>
      </c>
      <c r="G67" s="16"/>
    </row>
    <row r="68" spans="1:7" x14ac:dyDescent="0.25">
      <c r="A68" s="60" t="s">
        <v>82</v>
      </c>
      <c r="B68" s="29"/>
      <c r="C68" s="59"/>
      <c r="D68" s="29"/>
      <c r="E68" s="40">
        <v>2076487.4398973193</v>
      </c>
      <c r="F68" s="40">
        <v>2076487.4398973193</v>
      </c>
      <c r="G68" s="16"/>
    </row>
    <row r="69" spans="1:7" x14ac:dyDescent="0.25">
      <c r="A69" s="60" t="s">
        <v>81</v>
      </c>
      <c r="B69" s="29"/>
      <c r="C69" s="59"/>
      <c r="D69" s="29"/>
      <c r="E69" s="40">
        <v>18877165.591437101</v>
      </c>
      <c r="F69" s="40">
        <v>19532007.440177102</v>
      </c>
      <c r="G69" s="16"/>
    </row>
    <row r="70" spans="1:7" x14ac:dyDescent="0.25">
      <c r="A70" s="64" t="s">
        <v>80</v>
      </c>
      <c r="B70" s="29"/>
      <c r="C70" s="59"/>
      <c r="D70" s="29"/>
      <c r="E70" s="40">
        <v>0</v>
      </c>
      <c r="F70" s="63"/>
      <c r="G70" s="16"/>
    </row>
    <row r="71" spans="1:7" x14ac:dyDescent="0.25">
      <c r="A71" s="60" t="s">
        <v>79</v>
      </c>
      <c r="B71" s="29"/>
      <c r="C71" s="59"/>
      <c r="D71" s="29"/>
      <c r="E71" s="40">
        <v>1933049.2434730169</v>
      </c>
      <c r="F71" s="40">
        <v>1933049.2434730169</v>
      </c>
      <c r="G71" s="16"/>
    </row>
    <row r="72" spans="1:7" x14ac:dyDescent="0.25">
      <c r="A72" s="60" t="s">
        <v>78</v>
      </c>
      <c r="B72" s="29"/>
      <c r="C72" s="59"/>
      <c r="D72" s="29"/>
      <c r="E72" s="62">
        <f>SUM(E73:E75)</f>
        <v>64149989.742225364</v>
      </c>
      <c r="F72" s="62">
        <f>SUM(F73:F75)</f>
        <v>19457196.231477432</v>
      </c>
      <c r="G72" s="16"/>
    </row>
    <row r="73" spans="1:7" x14ac:dyDescent="0.25">
      <c r="A73" s="61" t="s">
        <v>77</v>
      </c>
      <c r="B73" s="29"/>
      <c r="C73" s="59"/>
      <c r="D73" s="29"/>
      <c r="E73" s="40">
        <v>2119682.2360384567</v>
      </c>
      <c r="F73" s="40">
        <v>364917.09699168877</v>
      </c>
      <c r="G73" s="16"/>
    </row>
    <row r="74" spans="1:7" x14ac:dyDescent="0.25">
      <c r="A74" s="61" t="s">
        <v>76</v>
      </c>
      <c r="B74" s="29"/>
      <c r="C74" s="59"/>
      <c r="D74" s="29"/>
      <c r="E74" s="40">
        <v>59559830.683286481</v>
      </c>
      <c r="F74" s="40">
        <v>16621802.311585318</v>
      </c>
      <c r="G74" s="16"/>
    </row>
    <row r="75" spans="1:7" x14ac:dyDescent="0.25">
      <c r="A75" s="61" t="s">
        <v>75</v>
      </c>
      <c r="B75" s="29"/>
      <c r="C75" s="59"/>
      <c r="D75" s="29"/>
      <c r="E75" s="40">
        <v>2470476.8229004275</v>
      </c>
      <c r="F75" s="40">
        <v>2470476.8229004275</v>
      </c>
      <c r="G75" s="16"/>
    </row>
    <row r="76" spans="1:7" x14ac:dyDescent="0.25">
      <c r="A76" s="60" t="s">
        <v>32</v>
      </c>
      <c r="B76" s="29"/>
      <c r="C76" s="59"/>
      <c r="D76" s="29"/>
      <c r="E76" s="40">
        <v>92059512.063548356</v>
      </c>
      <c r="F76" s="40">
        <v>93261897.029885963</v>
      </c>
      <c r="G76" s="16"/>
    </row>
    <row r="77" spans="1:7" x14ac:dyDescent="0.25">
      <c r="A77" s="27"/>
      <c r="B77" s="29"/>
      <c r="C77" s="58"/>
      <c r="D77" s="29"/>
      <c r="E77" s="57"/>
      <c r="F77" s="57"/>
      <c r="G77" s="16"/>
    </row>
    <row r="78" spans="1:7" x14ac:dyDescent="0.25">
      <c r="A78" s="56" t="s">
        <v>27</v>
      </c>
      <c r="B78" s="16"/>
      <c r="C78" s="55"/>
      <c r="D78" s="16"/>
      <c r="E78" s="54">
        <f>E59+SUM(E60:E61)+E62+E63+SUM(E67:E72)+E76</f>
        <v>2892204010.9972758</v>
      </c>
      <c r="F78" s="54">
        <f>F59+SUM(F60:F61)+F62+F63+SUM(F67:F72)+F76</f>
        <v>3091311857.7873845</v>
      </c>
      <c r="G78" s="16"/>
    </row>
    <row r="79" spans="1:7" ht="15.75" thickBot="1" x14ac:dyDescent="0.3">
      <c r="A79" s="53"/>
      <c r="B79" s="16"/>
      <c r="C79" s="16"/>
      <c r="D79" s="16"/>
      <c r="E79" s="52"/>
      <c r="F79" s="51"/>
      <c r="G79" s="16"/>
    </row>
    <row r="80" spans="1:7" ht="16.5" thickBot="1" x14ac:dyDescent="0.3">
      <c r="A80" s="25" t="s">
        <v>74</v>
      </c>
      <c r="B80" s="23"/>
      <c r="C80" s="24"/>
      <c r="D80" s="23"/>
      <c r="E80" s="50">
        <f>E44-E78</f>
        <v>326337400.70182657</v>
      </c>
      <c r="F80" s="21">
        <f>F44-F78</f>
        <v>224203553.63283157</v>
      </c>
      <c r="G80" s="16"/>
    </row>
    <row r="81" spans="1:7" x14ac:dyDescent="0.25">
      <c r="A81" s="8"/>
      <c r="B81" s="16"/>
      <c r="C81" s="16"/>
      <c r="D81" s="16"/>
      <c r="E81" s="48"/>
      <c r="F81" s="42"/>
      <c r="G81" s="16"/>
    </row>
    <row r="82" spans="1:7" ht="20.25" x14ac:dyDescent="0.25">
      <c r="A82" s="49" t="s">
        <v>73</v>
      </c>
      <c r="B82" s="16"/>
      <c r="C82" s="16"/>
      <c r="D82" s="16"/>
      <c r="E82" s="48"/>
      <c r="F82" s="48"/>
      <c r="G82" s="16"/>
    </row>
    <row r="83" spans="1:7" ht="15.75" thickBot="1" x14ac:dyDescent="0.3">
      <c r="A83" s="8"/>
      <c r="B83" s="16"/>
      <c r="C83" s="16"/>
      <c r="D83" s="16"/>
      <c r="E83" s="48"/>
      <c r="F83" s="48"/>
      <c r="G83" s="16"/>
    </row>
    <row r="84" spans="1:7" ht="15" customHeight="1" x14ac:dyDescent="0.25">
      <c r="A84" s="187" t="s">
        <v>72</v>
      </c>
      <c r="B84" s="16"/>
      <c r="C84" s="189" t="s">
        <v>71</v>
      </c>
      <c r="D84" s="16"/>
      <c r="E84" s="191" t="s">
        <v>41</v>
      </c>
      <c r="F84" s="192"/>
      <c r="G84" s="16"/>
    </row>
    <row r="85" spans="1:7" ht="15.75" thickBot="1" x14ac:dyDescent="0.3">
      <c r="A85" s="188"/>
      <c r="B85" s="16"/>
      <c r="C85" s="190"/>
      <c r="D85" s="16"/>
      <c r="E85" s="47" t="s">
        <v>70</v>
      </c>
      <c r="F85" s="46" t="s">
        <v>69</v>
      </c>
      <c r="G85" s="16"/>
    </row>
    <row r="86" spans="1:7" x14ac:dyDescent="0.25">
      <c r="A86" s="45"/>
      <c r="B86" s="16"/>
      <c r="C86" s="44"/>
      <c r="D86" s="16"/>
      <c r="E86" s="43"/>
      <c r="F86" s="42"/>
      <c r="G86" s="16"/>
    </row>
    <row r="87" spans="1:7" x14ac:dyDescent="0.25">
      <c r="A87" s="31" t="s">
        <v>68</v>
      </c>
      <c r="B87" s="29"/>
      <c r="C87" s="30"/>
      <c r="D87" s="29"/>
      <c r="E87" s="36">
        <f>SUM(E88:E89)</f>
        <v>1130001.08088</v>
      </c>
      <c r="F87" s="36">
        <f>SUM(F88:F89)</f>
        <v>1130001.0008800002</v>
      </c>
      <c r="G87" s="16"/>
    </row>
    <row r="88" spans="1:7" x14ac:dyDescent="0.25">
      <c r="A88" s="32" t="s">
        <v>66</v>
      </c>
      <c r="B88" s="29"/>
      <c r="C88" s="38"/>
      <c r="D88" s="29"/>
      <c r="E88" s="28">
        <v>1130001.08088</v>
      </c>
      <c r="F88" s="28">
        <v>1130001.0008800002</v>
      </c>
      <c r="G88" s="16"/>
    </row>
    <row r="89" spans="1:7" x14ac:dyDescent="0.25">
      <c r="A89" s="32" t="s">
        <v>65</v>
      </c>
      <c r="B89" s="29"/>
      <c r="C89" s="38"/>
      <c r="D89" s="29"/>
      <c r="E89" s="28">
        <v>0</v>
      </c>
      <c r="F89" s="28">
        <v>0</v>
      </c>
      <c r="G89" s="16"/>
    </row>
    <row r="90" spans="1:7" x14ac:dyDescent="0.25">
      <c r="A90" s="31" t="s">
        <v>67</v>
      </c>
      <c r="B90" s="29"/>
      <c r="C90" s="30"/>
      <c r="D90" s="29"/>
      <c r="E90" s="36">
        <f>SUM(E91:E93)</f>
        <v>0</v>
      </c>
      <c r="F90" s="36">
        <f>SUM(F91:F93)</f>
        <v>0</v>
      </c>
      <c r="G90" s="16"/>
    </row>
    <row r="91" spans="1:7" x14ac:dyDescent="0.25">
      <c r="A91" s="32" t="s">
        <v>66</v>
      </c>
      <c r="B91" s="29"/>
      <c r="C91" s="30"/>
      <c r="D91" s="29"/>
      <c r="E91" s="28">
        <v>0</v>
      </c>
      <c r="F91" s="28">
        <v>0</v>
      </c>
      <c r="G91" s="16"/>
    </row>
    <row r="92" spans="1:7" x14ac:dyDescent="0.25">
      <c r="A92" s="32" t="s">
        <v>65</v>
      </c>
      <c r="B92" s="29"/>
      <c r="C92" s="30"/>
      <c r="D92" s="29"/>
      <c r="E92" s="28">
        <v>0</v>
      </c>
      <c r="F92" s="28">
        <v>0</v>
      </c>
      <c r="G92" s="16"/>
    </row>
    <row r="93" spans="1:7" x14ac:dyDescent="0.25">
      <c r="A93" s="32" t="s">
        <v>64</v>
      </c>
      <c r="B93" s="29"/>
      <c r="C93" s="30"/>
      <c r="D93" s="29"/>
      <c r="E93" s="28">
        <v>0</v>
      </c>
      <c r="F93" s="28">
        <v>0</v>
      </c>
      <c r="G93" s="16"/>
    </row>
    <row r="94" spans="1:7" x14ac:dyDescent="0.25">
      <c r="A94" s="31" t="s">
        <v>63</v>
      </c>
      <c r="B94" s="29"/>
      <c r="C94" s="30"/>
      <c r="D94" s="29"/>
      <c r="E94" s="28">
        <v>17744589.615270004</v>
      </c>
      <c r="F94" s="28">
        <v>17732871.616170004</v>
      </c>
      <c r="G94" s="16"/>
    </row>
    <row r="95" spans="1:7" x14ac:dyDescent="0.25">
      <c r="A95" s="31" t="s">
        <v>62</v>
      </c>
      <c r="B95" s="29"/>
      <c r="C95" s="30"/>
      <c r="D95" s="29"/>
      <c r="E95" s="28">
        <v>129880.43412000001</v>
      </c>
      <c r="F95" s="28">
        <v>129880.43412000001</v>
      </c>
      <c r="G95" s="16"/>
    </row>
    <row r="96" spans="1:7" x14ac:dyDescent="0.25">
      <c r="A96" s="4" t="s">
        <v>61</v>
      </c>
      <c r="B96" s="29"/>
      <c r="C96" s="37"/>
      <c r="D96" s="29"/>
      <c r="E96" s="28">
        <v>194295764.2746909</v>
      </c>
      <c r="F96" s="28">
        <v>194863019.50287411</v>
      </c>
      <c r="G96" s="16"/>
    </row>
    <row r="97" spans="1:7" x14ac:dyDescent="0.25">
      <c r="A97" s="31" t="s">
        <v>60</v>
      </c>
      <c r="B97" s="29"/>
      <c r="C97" s="30"/>
      <c r="D97" s="29"/>
      <c r="E97" s="28">
        <v>10461973.390414296</v>
      </c>
      <c r="F97" s="28">
        <v>10461973.390414296</v>
      </c>
      <c r="G97" s="16"/>
    </row>
    <row r="98" spans="1:7" x14ac:dyDescent="0.25">
      <c r="A98" s="31" t="s">
        <v>59</v>
      </c>
      <c r="B98" s="29"/>
      <c r="C98" s="30"/>
      <c r="D98" s="29"/>
      <c r="E98" s="41">
        <f>E99+E100+E102+E103+E104</f>
        <v>-146819646.91072202</v>
      </c>
      <c r="F98" s="33"/>
      <c r="G98" s="16"/>
    </row>
    <row r="99" spans="1:7" x14ac:dyDescent="0.25">
      <c r="A99" s="32" t="s">
        <v>58</v>
      </c>
      <c r="B99" s="29"/>
      <c r="C99" s="38"/>
      <c r="D99" s="29"/>
      <c r="E99" s="40">
        <v>-46725422.260421053</v>
      </c>
      <c r="F99" s="33"/>
      <c r="G99" s="16"/>
    </row>
    <row r="100" spans="1:7" x14ac:dyDescent="0.25">
      <c r="A100" s="32" t="s">
        <v>57</v>
      </c>
      <c r="B100" s="29"/>
      <c r="C100" s="38"/>
      <c r="D100" s="29"/>
      <c r="E100" s="39">
        <v>176716875.95471787</v>
      </c>
      <c r="F100" s="33"/>
      <c r="G100" s="16"/>
    </row>
    <row r="101" spans="1:7" x14ac:dyDescent="0.25">
      <c r="A101" s="32" t="s">
        <v>56</v>
      </c>
      <c r="B101" s="29"/>
      <c r="C101" s="38"/>
      <c r="D101" s="29"/>
      <c r="E101" s="33"/>
      <c r="F101" s="28">
        <v>0</v>
      </c>
      <c r="G101" s="16"/>
    </row>
    <row r="102" spans="1:7" x14ac:dyDescent="0.25">
      <c r="A102" s="32" t="s">
        <v>55</v>
      </c>
      <c r="B102" s="29"/>
      <c r="C102" s="38"/>
      <c r="D102" s="29"/>
      <c r="E102" s="36">
        <f>-E105</f>
        <v>-238538706.61861482</v>
      </c>
      <c r="F102" s="33"/>
      <c r="G102" s="16"/>
    </row>
    <row r="103" spans="1:7" x14ac:dyDescent="0.25">
      <c r="A103" s="32" t="s">
        <v>54</v>
      </c>
      <c r="B103" s="29"/>
      <c r="C103" s="38"/>
      <c r="D103" s="29"/>
      <c r="E103" s="28">
        <v>-36007279.538142756</v>
      </c>
      <c r="F103" s="33"/>
      <c r="G103" s="16"/>
    </row>
    <row r="104" spans="1:7" x14ac:dyDescent="0.25">
      <c r="A104" s="32" t="s">
        <v>53</v>
      </c>
      <c r="B104" s="29"/>
      <c r="C104" s="38"/>
      <c r="D104" s="29"/>
      <c r="E104" s="28">
        <v>-2265114.4482612759</v>
      </c>
      <c r="F104" s="33"/>
      <c r="G104" s="16"/>
    </row>
    <row r="105" spans="1:7" x14ac:dyDescent="0.25">
      <c r="A105" s="31" t="s">
        <v>52</v>
      </c>
      <c r="B105" s="29"/>
      <c r="C105" s="30"/>
      <c r="D105" s="29"/>
      <c r="E105" s="28">
        <v>238538706.61861482</v>
      </c>
      <c r="F105" s="33"/>
      <c r="G105" s="16"/>
    </row>
    <row r="106" spans="1:7" x14ac:dyDescent="0.25">
      <c r="A106" s="31" t="s">
        <v>51</v>
      </c>
      <c r="B106" s="29"/>
      <c r="C106" s="30"/>
      <c r="D106" s="29"/>
      <c r="E106" s="36">
        <f>E107+E111+E115</f>
        <v>19642224.684683837</v>
      </c>
      <c r="F106" s="36">
        <f>F107+F111+F115</f>
        <v>0</v>
      </c>
      <c r="G106" s="16"/>
    </row>
    <row r="107" spans="1:7" x14ac:dyDescent="0.25">
      <c r="A107" s="32" t="s">
        <v>50</v>
      </c>
      <c r="B107" s="29"/>
      <c r="C107" s="30"/>
      <c r="D107" s="29"/>
      <c r="E107" s="36">
        <f>SUM(E108:E110)</f>
        <v>5000</v>
      </c>
      <c r="F107" s="36">
        <f>SUM(F108:F110)</f>
        <v>0</v>
      </c>
      <c r="G107" s="16"/>
    </row>
    <row r="108" spans="1:7" x14ac:dyDescent="0.25">
      <c r="A108" s="35" t="s">
        <v>48</v>
      </c>
      <c r="B108" s="29"/>
      <c r="C108" s="38"/>
      <c r="D108" s="29"/>
      <c r="E108" s="28">
        <v>0</v>
      </c>
      <c r="F108" s="28">
        <v>0</v>
      </c>
      <c r="G108" s="16"/>
    </row>
    <row r="109" spans="1:7" x14ac:dyDescent="0.25">
      <c r="A109" s="35" t="s">
        <v>47</v>
      </c>
      <c r="B109" s="29"/>
      <c r="C109" s="38"/>
      <c r="D109" s="29"/>
      <c r="E109" s="28">
        <v>5000</v>
      </c>
      <c r="F109" s="28">
        <v>0</v>
      </c>
      <c r="G109" s="16"/>
    </row>
    <row r="110" spans="1:7" x14ac:dyDescent="0.25">
      <c r="A110" s="35" t="s">
        <v>46</v>
      </c>
      <c r="B110" s="29"/>
      <c r="C110" s="38"/>
      <c r="D110" s="29"/>
      <c r="E110" s="28">
        <v>0</v>
      </c>
      <c r="F110" s="28">
        <v>0</v>
      </c>
      <c r="G110" s="16"/>
    </row>
    <row r="111" spans="1:7" x14ac:dyDescent="0.25">
      <c r="A111" s="32" t="s">
        <v>49</v>
      </c>
      <c r="B111" s="29"/>
      <c r="C111" s="37"/>
      <c r="D111" s="29"/>
      <c r="E111" s="36">
        <f>SUM(E112:E114)</f>
        <v>19637224.684683837</v>
      </c>
      <c r="F111" s="33"/>
      <c r="G111" s="16"/>
    </row>
    <row r="112" spans="1:7" x14ac:dyDescent="0.25">
      <c r="A112" s="35" t="s">
        <v>48</v>
      </c>
      <c r="B112" s="29"/>
      <c r="C112" s="34"/>
      <c r="D112" s="29"/>
      <c r="E112" s="28">
        <v>19577224.684683837</v>
      </c>
      <c r="F112" s="33"/>
      <c r="G112" s="16"/>
    </row>
    <row r="113" spans="1:7" x14ac:dyDescent="0.25">
      <c r="A113" s="35" t="s">
        <v>47</v>
      </c>
      <c r="B113" s="29"/>
      <c r="C113" s="34"/>
      <c r="D113" s="29"/>
      <c r="E113" s="28">
        <v>0</v>
      </c>
      <c r="F113" s="33"/>
      <c r="G113" s="16"/>
    </row>
    <row r="114" spans="1:7" x14ac:dyDescent="0.25">
      <c r="A114" s="35" t="s">
        <v>46</v>
      </c>
      <c r="B114" s="29"/>
      <c r="C114" s="34"/>
      <c r="D114" s="29"/>
      <c r="E114" s="28">
        <v>60000</v>
      </c>
      <c r="F114" s="33"/>
      <c r="G114" s="16"/>
    </row>
    <row r="115" spans="1:7" x14ac:dyDescent="0.25">
      <c r="A115" s="32" t="s">
        <v>45</v>
      </c>
      <c r="B115" s="29"/>
      <c r="C115" s="30"/>
      <c r="D115" s="29"/>
      <c r="E115" s="28">
        <v>0</v>
      </c>
      <c r="F115" s="28">
        <v>0</v>
      </c>
      <c r="G115" s="16"/>
    </row>
    <row r="116" spans="1:7" x14ac:dyDescent="0.25">
      <c r="A116" s="31" t="s">
        <v>44</v>
      </c>
      <c r="B116" s="29"/>
      <c r="C116" s="30"/>
      <c r="D116" s="29"/>
      <c r="E116" s="28">
        <v>0</v>
      </c>
      <c r="F116" s="28">
        <v>0</v>
      </c>
      <c r="G116" s="16"/>
    </row>
    <row r="117" spans="1:7" ht="15.75" thickBot="1" x14ac:dyDescent="0.3">
      <c r="A117" s="27"/>
      <c r="B117" s="16"/>
      <c r="C117" s="27"/>
      <c r="D117" s="16"/>
      <c r="E117" s="26"/>
      <c r="F117" s="26"/>
      <c r="G117" s="16"/>
    </row>
    <row r="118" spans="1:7" ht="16.5" thickBot="1" x14ac:dyDescent="0.3">
      <c r="A118" s="25" t="s">
        <v>43</v>
      </c>
      <c r="B118" s="23"/>
      <c r="C118" s="24"/>
      <c r="D118" s="23"/>
      <c r="E118" s="22">
        <f>E87+E90+SUM(E94:E98)+SUM(E105:E106)+E116</f>
        <v>335123493.1879518</v>
      </c>
      <c r="F118" s="21">
        <f>F87+F90+SUM(F94:F97)+F101+SUM(F105:F106)+F116</f>
        <v>224317745.94445843</v>
      </c>
      <c r="G118" s="16"/>
    </row>
    <row r="119" spans="1:7" x14ac:dyDescent="0.25">
      <c r="A119" s="8"/>
      <c r="B119" s="16"/>
      <c r="C119" s="16"/>
      <c r="D119" s="16"/>
      <c r="E119" s="16"/>
      <c r="F119" s="11"/>
      <c r="G119" s="16"/>
    </row>
    <row r="120" spans="1:7" x14ac:dyDescent="0.25">
      <c r="A120" s="16"/>
      <c r="B120" s="16"/>
      <c r="C120" s="16"/>
      <c r="D120" s="16"/>
      <c r="E120" s="16"/>
      <c r="F120" s="11"/>
      <c r="G120" s="16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5" x14ac:dyDescent="0.25"/>
  <cols>
    <col min="1" max="1" width="82.42578125" bestFit="1" customWidth="1"/>
    <col min="3" max="3" width="11.7109375" bestFit="1" customWidth="1"/>
    <col min="5" max="5" width="13.5703125" bestFit="1" customWidth="1"/>
  </cols>
  <sheetData>
    <row r="1" spans="1:5" ht="21" thickBot="1" x14ac:dyDescent="0.3">
      <c r="A1" s="1" t="s">
        <v>136</v>
      </c>
      <c r="B1" s="96"/>
      <c r="C1" s="95"/>
      <c r="D1" s="96"/>
      <c r="E1" s="95"/>
    </row>
    <row r="2" spans="1:5" ht="15.75" thickBot="1" x14ac:dyDescent="0.3">
      <c r="A2" s="77"/>
      <c r="B2" s="77"/>
      <c r="C2" s="94"/>
      <c r="D2" s="77"/>
      <c r="E2" s="93">
        <v>44196</v>
      </c>
    </row>
    <row r="3" spans="1:5" ht="30.75" thickBot="1" x14ac:dyDescent="0.3">
      <c r="A3" s="92" t="s">
        <v>135</v>
      </c>
      <c r="B3" s="77"/>
      <c r="C3" s="91" t="s">
        <v>71</v>
      </c>
      <c r="D3" s="77"/>
      <c r="E3" s="90" t="s">
        <v>41</v>
      </c>
    </row>
    <row r="4" spans="1:5" x14ac:dyDescent="0.25">
      <c r="A4" s="89"/>
      <c r="B4" s="77"/>
      <c r="C4" s="89"/>
      <c r="D4" s="77"/>
      <c r="E4" s="89"/>
    </row>
    <row r="5" spans="1:5" x14ac:dyDescent="0.25">
      <c r="A5" s="82" t="s">
        <v>134</v>
      </c>
      <c r="B5" s="77"/>
      <c r="C5" s="88"/>
      <c r="D5" s="77"/>
      <c r="E5" s="81">
        <f>SUM(E9:E10,E15)</f>
        <v>479989132.86829692</v>
      </c>
    </row>
    <row r="6" spans="1:5" x14ac:dyDescent="0.25">
      <c r="A6" s="80"/>
      <c r="B6" s="11"/>
      <c r="C6" s="11"/>
      <c r="D6" s="11"/>
      <c r="E6" s="66"/>
    </row>
    <row r="7" spans="1:5" x14ac:dyDescent="0.25">
      <c r="A7" s="79" t="s">
        <v>25</v>
      </c>
      <c r="B7" s="83"/>
      <c r="C7" s="84"/>
      <c r="D7" s="83"/>
      <c r="E7" s="76">
        <v>285420217.87742317</v>
      </c>
    </row>
    <row r="8" spans="1:5" x14ac:dyDescent="0.25">
      <c r="A8" s="79" t="s">
        <v>23</v>
      </c>
      <c r="B8" s="83"/>
      <c r="C8" s="84"/>
      <c r="D8" s="83"/>
      <c r="E8" s="76">
        <v>11785103.473868176</v>
      </c>
    </row>
    <row r="9" spans="1:5" x14ac:dyDescent="0.25">
      <c r="A9" s="79" t="s">
        <v>21</v>
      </c>
      <c r="B9" s="83"/>
      <c r="C9" s="84"/>
      <c r="D9" s="83"/>
      <c r="E9" s="86">
        <f>E7-E8</f>
        <v>273635114.40355498</v>
      </c>
    </row>
    <row r="10" spans="1:5" x14ac:dyDescent="0.25">
      <c r="A10" s="79" t="s">
        <v>19</v>
      </c>
      <c r="B10" s="83"/>
      <c r="C10" s="84"/>
      <c r="D10" s="83"/>
      <c r="E10" s="86">
        <f>SUM(E11:E14)</f>
        <v>195795193.51636535</v>
      </c>
    </row>
    <row r="11" spans="1:5" x14ac:dyDescent="0.25">
      <c r="A11" s="87" t="s">
        <v>133</v>
      </c>
      <c r="B11" s="83"/>
      <c r="C11" s="84"/>
      <c r="D11" s="83"/>
      <c r="E11" s="76">
        <v>59424983.026090056</v>
      </c>
    </row>
    <row r="12" spans="1:5" x14ac:dyDescent="0.25">
      <c r="A12" s="87" t="s">
        <v>132</v>
      </c>
      <c r="B12" s="83"/>
      <c r="C12" s="84"/>
      <c r="D12" s="83"/>
      <c r="E12" s="76">
        <v>21710349.480069917</v>
      </c>
    </row>
    <row r="13" spans="1:5" x14ac:dyDescent="0.25">
      <c r="A13" s="87" t="s">
        <v>131</v>
      </c>
      <c r="B13" s="83"/>
      <c r="C13" s="84"/>
      <c r="D13" s="83"/>
      <c r="E13" s="76">
        <v>90161765.443538845</v>
      </c>
    </row>
    <row r="14" spans="1:5" x14ac:dyDescent="0.25">
      <c r="A14" s="87" t="s">
        <v>130</v>
      </c>
      <c r="B14" s="83"/>
      <c r="C14" s="84"/>
      <c r="D14" s="83"/>
      <c r="E14" s="76">
        <v>24498095.566666547</v>
      </c>
    </row>
    <row r="15" spans="1:5" x14ac:dyDescent="0.25">
      <c r="A15" s="79" t="s">
        <v>17</v>
      </c>
      <c r="B15" s="83"/>
      <c r="C15" s="84"/>
      <c r="D15" s="83"/>
      <c r="E15" s="86">
        <f>SUM(E16:E18)</f>
        <v>10558824.948376607</v>
      </c>
    </row>
    <row r="16" spans="1:5" x14ac:dyDescent="0.25">
      <c r="A16" s="85"/>
      <c r="B16" s="83"/>
      <c r="C16" s="84"/>
      <c r="D16" s="83"/>
      <c r="E16" s="76">
        <v>8451811.2925562542</v>
      </c>
    </row>
    <row r="17" spans="1:5" x14ac:dyDescent="0.25">
      <c r="A17" s="85"/>
      <c r="B17" s="83"/>
      <c r="C17" s="84"/>
      <c r="D17" s="83"/>
      <c r="E17" s="76">
        <v>569401.3547400001</v>
      </c>
    </row>
    <row r="18" spans="1:5" x14ac:dyDescent="0.25">
      <c r="A18" s="85"/>
      <c r="B18" s="83"/>
      <c r="C18" s="84"/>
      <c r="D18" s="83"/>
      <c r="E18" s="76">
        <v>1537612.3010803543</v>
      </c>
    </row>
    <row r="19" spans="1:5" x14ac:dyDescent="0.25">
      <c r="A19" s="80"/>
      <c r="B19" s="11"/>
      <c r="C19" s="11"/>
      <c r="D19" s="11"/>
      <c r="E19" s="66"/>
    </row>
    <row r="20" spans="1:5" x14ac:dyDescent="0.25">
      <c r="A20" s="82" t="s">
        <v>129</v>
      </c>
      <c r="B20" s="77"/>
      <c r="C20" s="78"/>
      <c r="D20" s="77"/>
      <c r="E20" s="81">
        <f>SUM(E24:E30)</f>
        <v>449661682.38323057</v>
      </c>
    </row>
    <row r="21" spans="1:5" x14ac:dyDescent="0.25">
      <c r="A21" s="80"/>
      <c r="B21" s="11"/>
      <c r="C21" s="11"/>
      <c r="D21" s="11"/>
      <c r="E21" s="66"/>
    </row>
    <row r="22" spans="1:5" x14ac:dyDescent="0.25">
      <c r="A22" s="79" t="s">
        <v>12</v>
      </c>
      <c r="B22" s="83"/>
      <c r="C22" s="84"/>
      <c r="D22" s="83"/>
      <c r="E22" s="76">
        <v>294249733.64646679</v>
      </c>
    </row>
    <row r="23" spans="1:5" x14ac:dyDescent="0.25">
      <c r="A23" s="79" t="s">
        <v>128</v>
      </c>
      <c r="B23" s="83"/>
      <c r="C23" s="84"/>
      <c r="D23" s="83"/>
      <c r="E23" s="76">
        <v>11495368.288863795</v>
      </c>
    </row>
    <row r="24" spans="1:5" x14ac:dyDescent="0.25">
      <c r="A24" s="79" t="s">
        <v>9</v>
      </c>
      <c r="B24" s="83"/>
      <c r="C24" s="84"/>
      <c r="D24" s="83"/>
      <c r="E24" s="86">
        <f>E22-E23</f>
        <v>282754365.35760301</v>
      </c>
    </row>
    <row r="25" spans="1:5" x14ac:dyDescent="0.25">
      <c r="A25" s="79" t="s">
        <v>8</v>
      </c>
      <c r="B25" s="83"/>
      <c r="C25" s="84"/>
      <c r="D25" s="83"/>
      <c r="E25" s="76">
        <v>127400468.98543313</v>
      </c>
    </row>
    <row r="26" spans="1:5" x14ac:dyDescent="0.25">
      <c r="A26" s="79" t="s">
        <v>7</v>
      </c>
      <c r="B26" s="83"/>
      <c r="C26" s="84"/>
      <c r="D26" s="83"/>
      <c r="E26" s="76">
        <v>229970.85772479264</v>
      </c>
    </row>
    <row r="27" spans="1:5" x14ac:dyDescent="0.25">
      <c r="A27" s="79" t="s">
        <v>6</v>
      </c>
      <c r="B27" s="83"/>
      <c r="C27" s="84"/>
      <c r="D27" s="83"/>
      <c r="E27" s="76">
        <v>8245150.3394192196</v>
      </c>
    </row>
    <row r="28" spans="1:5" x14ac:dyDescent="0.25">
      <c r="A28" s="79" t="s">
        <v>5</v>
      </c>
      <c r="B28" s="83"/>
      <c r="C28" s="84"/>
      <c r="D28" s="83"/>
      <c r="E28" s="76">
        <v>22654136.836280007</v>
      </c>
    </row>
    <row r="29" spans="1:5" x14ac:dyDescent="0.25">
      <c r="A29" s="79" t="s">
        <v>4</v>
      </c>
      <c r="B29" s="83"/>
      <c r="C29" s="84"/>
      <c r="D29" s="83"/>
      <c r="E29" s="76">
        <v>4601143.3506768094</v>
      </c>
    </row>
    <row r="30" spans="1:5" x14ac:dyDescent="0.25">
      <c r="A30" s="79" t="s">
        <v>3</v>
      </c>
      <c r="B30" s="83"/>
      <c r="C30" s="84"/>
      <c r="D30" s="83"/>
      <c r="E30" s="86">
        <f>SUM(E31:E33)</f>
        <v>3776446.656093556</v>
      </c>
    </row>
    <row r="31" spans="1:5" x14ac:dyDescent="0.25">
      <c r="A31" s="85"/>
      <c r="B31" s="83"/>
      <c r="C31" s="84"/>
      <c r="D31" s="83"/>
      <c r="E31" s="76">
        <v>1894422.2274135596</v>
      </c>
    </row>
    <row r="32" spans="1:5" x14ac:dyDescent="0.25">
      <c r="A32" s="85"/>
      <c r="B32" s="83"/>
      <c r="C32" s="84"/>
      <c r="D32" s="83"/>
      <c r="E32" s="76">
        <v>618672.00077999651</v>
      </c>
    </row>
    <row r="33" spans="1:5" x14ac:dyDescent="0.25">
      <c r="A33" s="85"/>
      <c r="B33" s="83"/>
      <c r="C33" s="84"/>
      <c r="D33" s="83"/>
      <c r="E33" s="76">
        <v>1263352.4279</v>
      </c>
    </row>
    <row r="34" spans="1:5" x14ac:dyDescent="0.25">
      <c r="A34" s="80"/>
      <c r="B34" s="11"/>
      <c r="C34" s="11"/>
      <c r="D34" s="11"/>
      <c r="E34" s="66"/>
    </row>
    <row r="35" spans="1:5" x14ac:dyDescent="0.25">
      <c r="A35" s="82" t="s">
        <v>127</v>
      </c>
      <c r="B35" s="77"/>
      <c r="C35" s="78"/>
      <c r="D35" s="77"/>
      <c r="E35" s="81">
        <f>E5-E20</f>
        <v>30327450.485066354</v>
      </c>
    </row>
    <row r="36" spans="1:5" x14ac:dyDescent="0.25">
      <c r="A36" s="80"/>
      <c r="B36" s="11"/>
      <c r="C36" s="11"/>
      <c r="D36" s="11"/>
      <c r="E36" s="66"/>
    </row>
    <row r="37" spans="1:5" x14ac:dyDescent="0.25">
      <c r="A37" s="79" t="s">
        <v>126</v>
      </c>
      <c r="B37" s="77"/>
      <c r="C37" s="78"/>
      <c r="D37" s="77"/>
      <c r="E37" s="76">
        <v>10480484.765069999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5" x14ac:dyDescent="0.25"/>
  <cols>
    <col min="1" max="1" width="55.85546875" bestFit="1" customWidth="1"/>
    <col min="2" max="2" width="19.42578125" bestFit="1" customWidth="1"/>
    <col min="3" max="3" width="14" bestFit="1" customWidth="1"/>
    <col min="4" max="4" width="16" bestFit="1" customWidth="1"/>
    <col min="5" max="5" width="14" bestFit="1" customWidth="1"/>
    <col min="6" max="6" width="8.7109375" bestFit="1" customWidth="1"/>
    <col min="7" max="7" width="16" bestFit="1" customWidth="1"/>
    <col min="8" max="8" width="11.85546875" bestFit="1" customWidth="1"/>
    <col min="9" max="9" width="14" bestFit="1" customWidth="1"/>
  </cols>
  <sheetData>
    <row r="1" spans="1:9" ht="15" customHeight="1" thickBot="1" x14ac:dyDescent="0.3">
      <c r="A1" s="119" t="s">
        <v>190</v>
      </c>
      <c r="B1" s="118">
        <v>44196</v>
      </c>
      <c r="C1" s="20"/>
      <c r="D1" s="19"/>
      <c r="E1" s="20"/>
      <c r="F1" s="20"/>
      <c r="G1" s="20"/>
      <c r="H1" s="19"/>
      <c r="I1" s="19"/>
    </row>
    <row r="2" spans="1:9" ht="15.75" thickBot="1" x14ac:dyDescent="0.3">
      <c r="A2" s="117"/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15" t="s">
        <v>189</v>
      </c>
      <c r="B3" s="114">
        <f>SUM(B4:B5)</f>
        <v>3015216341.4043331</v>
      </c>
      <c r="C3" s="16"/>
      <c r="D3" s="16"/>
      <c r="E3" s="16"/>
      <c r="F3" s="16"/>
      <c r="G3" s="16"/>
      <c r="H3" s="16"/>
      <c r="I3" s="16"/>
    </row>
    <row r="4" spans="1:9" x14ac:dyDescent="0.25">
      <c r="A4" s="113" t="s">
        <v>26</v>
      </c>
      <c r="B4" s="112">
        <f>C14+C24+C35+C42+C53+C64+C75+C83+C90</f>
        <v>1628661193.5552194</v>
      </c>
      <c r="C4" s="16"/>
      <c r="D4" s="16"/>
      <c r="E4" s="16"/>
      <c r="F4" s="16"/>
      <c r="G4" s="16"/>
      <c r="H4" s="16"/>
      <c r="I4" s="16"/>
    </row>
    <row r="5" spans="1:9" ht="15.75" thickBot="1" x14ac:dyDescent="0.3">
      <c r="A5" s="111" t="s">
        <v>184</v>
      </c>
      <c r="B5" s="110">
        <f>D14+D24+D35+D42+D53+D64+D75+D83+D90</f>
        <v>1386555147.8491137</v>
      </c>
      <c r="C5" s="16"/>
      <c r="D5" s="16"/>
      <c r="E5" s="16"/>
      <c r="F5" s="16"/>
      <c r="G5" s="16"/>
      <c r="H5" s="16"/>
      <c r="I5" s="16"/>
    </row>
    <row r="6" spans="1:9" ht="15.75" thickBot="1" x14ac:dyDescent="0.3">
      <c r="A6" s="16"/>
      <c r="B6" s="116"/>
      <c r="C6" s="16"/>
      <c r="D6" s="16"/>
      <c r="E6" s="16"/>
      <c r="F6" s="16"/>
      <c r="G6" s="16"/>
      <c r="H6" s="16"/>
      <c r="I6" s="16"/>
    </row>
    <row r="7" spans="1:9" x14ac:dyDescent="0.25">
      <c r="A7" s="115" t="s">
        <v>188</v>
      </c>
      <c r="B7" s="114">
        <f>SUM(B8:B9)</f>
        <v>19289072.754879847</v>
      </c>
      <c r="C7" s="16"/>
      <c r="D7" s="16"/>
      <c r="E7" s="16"/>
      <c r="F7" s="16"/>
      <c r="G7" s="16"/>
      <c r="H7" s="16"/>
      <c r="I7" s="16"/>
    </row>
    <row r="8" spans="1:9" x14ac:dyDescent="0.25">
      <c r="A8" s="113" t="s">
        <v>26</v>
      </c>
      <c r="B8" s="112">
        <f>F14+F24+F35+F42+F53+F64+F75+F83+F90</f>
        <v>1574957.9947640554</v>
      </c>
      <c r="C8" s="16"/>
      <c r="D8" s="16"/>
      <c r="E8" s="16"/>
      <c r="F8" s="16"/>
      <c r="G8" s="16"/>
      <c r="H8" s="16"/>
      <c r="I8" s="16"/>
    </row>
    <row r="9" spans="1:9" ht="15.75" thickBot="1" x14ac:dyDescent="0.3">
      <c r="A9" s="111" t="s">
        <v>184</v>
      </c>
      <c r="B9" s="110">
        <f>G14+G24+G35+G42+G53+G64+G75+G83+G90</f>
        <v>17714114.760115791</v>
      </c>
      <c r="C9" s="16"/>
      <c r="D9" s="16"/>
      <c r="E9" s="16"/>
      <c r="F9" s="16"/>
      <c r="G9" s="16"/>
      <c r="H9" s="16"/>
      <c r="I9" s="16"/>
    </row>
    <row r="10" spans="1:9" ht="15.75" thickBot="1" x14ac:dyDescent="0.3">
      <c r="A10" s="16"/>
      <c r="B10" s="16"/>
      <c r="C10" s="16"/>
      <c r="D10" s="16"/>
      <c r="E10" s="16"/>
      <c r="F10" s="16"/>
      <c r="G10" s="16"/>
      <c r="H10" s="16"/>
      <c r="I10" s="16"/>
    </row>
    <row r="11" spans="1:9" x14ac:dyDescent="0.25">
      <c r="A11" s="195" t="s">
        <v>187</v>
      </c>
      <c r="B11" s="197" t="s">
        <v>71</v>
      </c>
      <c r="C11" s="199" t="s">
        <v>186</v>
      </c>
      <c r="D11" s="199"/>
      <c r="E11" s="199"/>
      <c r="F11" s="199" t="s">
        <v>185</v>
      </c>
      <c r="G11" s="199"/>
      <c r="H11" s="199"/>
      <c r="I11" s="193" t="s">
        <v>0</v>
      </c>
    </row>
    <row r="12" spans="1:9" ht="26.25" thickBot="1" x14ac:dyDescent="0.3">
      <c r="A12" s="196"/>
      <c r="B12" s="198"/>
      <c r="C12" s="108" t="s">
        <v>26</v>
      </c>
      <c r="D12" s="109" t="s">
        <v>184</v>
      </c>
      <c r="E12" s="108" t="s">
        <v>0</v>
      </c>
      <c r="F12" s="108" t="s">
        <v>26</v>
      </c>
      <c r="G12" s="109" t="s">
        <v>184</v>
      </c>
      <c r="H12" s="108" t="s">
        <v>0</v>
      </c>
      <c r="I12" s="194"/>
    </row>
    <row r="13" spans="1:9" x14ac:dyDescent="0.2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25">
      <c r="A14" s="107" t="s">
        <v>24</v>
      </c>
      <c r="B14" s="106"/>
      <c r="C14" s="101">
        <f>SUM(C15:C22)</f>
        <v>81788748.538919672</v>
      </c>
      <c r="D14" s="101">
        <f>SUM(D15:D22)</f>
        <v>232541483.93663022</v>
      </c>
      <c r="E14" s="101">
        <f t="shared" ref="E14:E22" si="0">SUM(C14:D14)</f>
        <v>314330232.47554988</v>
      </c>
      <c r="F14" s="101">
        <f>SUM(F15:F22)</f>
        <v>0</v>
      </c>
      <c r="G14" s="101">
        <f>SUM(G15:G22)</f>
        <v>0</v>
      </c>
      <c r="H14" s="101">
        <f t="shared" ref="H14:H22" si="1">SUM(F14:G14)</f>
        <v>0</v>
      </c>
      <c r="I14" s="101">
        <f t="shared" ref="I14:I22" si="2">E14+H14</f>
        <v>314330232.47554988</v>
      </c>
    </row>
    <row r="15" spans="1:9" x14ac:dyDescent="0.25">
      <c r="A15" s="100" t="s">
        <v>183</v>
      </c>
      <c r="B15" s="99"/>
      <c r="C15" s="40">
        <v>68570514.929782361</v>
      </c>
      <c r="D15" s="40">
        <v>193244599.6518901</v>
      </c>
      <c r="E15" s="98">
        <f t="shared" si="0"/>
        <v>261815114.58167246</v>
      </c>
      <c r="F15" s="40">
        <v>0</v>
      </c>
      <c r="G15" s="40">
        <v>0</v>
      </c>
      <c r="H15" s="98">
        <f t="shared" si="1"/>
        <v>0</v>
      </c>
      <c r="I15" s="98">
        <f t="shared" si="2"/>
        <v>261815114.58167246</v>
      </c>
    </row>
    <row r="16" spans="1:9" x14ac:dyDescent="0.25">
      <c r="A16" s="100" t="s">
        <v>182</v>
      </c>
      <c r="B16" s="99"/>
      <c r="C16" s="40">
        <v>2997.4770667000003</v>
      </c>
      <c r="D16" s="40">
        <v>0</v>
      </c>
      <c r="E16" s="98">
        <f t="shared" si="0"/>
        <v>2997.4770667000003</v>
      </c>
      <c r="F16" s="40">
        <v>0</v>
      </c>
      <c r="G16" s="40">
        <v>0</v>
      </c>
      <c r="H16" s="98">
        <f t="shared" si="1"/>
        <v>0</v>
      </c>
      <c r="I16" s="98">
        <f t="shared" si="2"/>
        <v>2997.4770667000003</v>
      </c>
    </row>
    <row r="17" spans="1:9" x14ac:dyDescent="0.25">
      <c r="A17" s="100" t="s">
        <v>181</v>
      </c>
      <c r="B17" s="99"/>
      <c r="C17" s="40">
        <v>5363.5150780045697</v>
      </c>
      <c r="D17" s="40">
        <v>55923.884722073482</v>
      </c>
      <c r="E17" s="98">
        <f t="shared" si="0"/>
        <v>61287.399800078056</v>
      </c>
      <c r="F17" s="40">
        <v>0</v>
      </c>
      <c r="G17" s="40">
        <v>0</v>
      </c>
      <c r="H17" s="98">
        <f t="shared" si="1"/>
        <v>0</v>
      </c>
      <c r="I17" s="98">
        <f t="shared" si="2"/>
        <v>61287.399800078056</v>
      </c>
    </row>
    <row r="18" spans="1:9" x14ac:dyDescent="0.25">
      <c r="A18" s="100" t="s">
        <v>180</v>
      </c>
      <c r="B18" s="99"/>
      <c r="C18" s="40">
        <v>651820.98780011118</v>
      </c>
      <c r="D18" s="40">
        <v>4251017.5633175075</v>
      </c>
      <c r="E18" s="98">
        <f t="shared" si="0"/>
        <v>4902838.5511176186</v>
      </c>
      <c r="F18" s="40">
        <v>0</v>
      </c>
      <c r="G18" s="40">
        <v>0</v>
      </c>
      <c r="H18" s="98">
        <f t="shared" si="1"/>
        <v>0</v>
      </c>
      <c r="I18" s="98">
        <f t="shared" si="2"/>
        <v>4902838.5511176186</v>
      </c>
    </row>
    <row r="19" spans="1:9" x14ac:dyDescent="0.25">
      <c r="A19" s="100" t="s">
        <v>179</v>
      </c>
      <c r="B19" s="99"/>
      <c r="C19" s="40">
        <v>6076103.8074077033</v>
      </c>
      <c r="D19" s="40">
        <v>11678968.115490155</v>
      </c>
      <c r="E19" s="98">
        <f t="shared" si="0"/>
        <v>17755071.92289786</v>
      </c>
      <c r="F19" s="40">
        <v>0</v>
      </c>
      <c r="G19" s="40">
        <v>0</v>
      </c>
      <c r="H19" s="98">
        <f t="shared" si="1"/>
        <v>0</v>
      </c>
      <c r="I19" s="98">
        <f t="shared" si="2"/>
        <v>17755071.92289786</v>
      </c>
    </row>
    <row r="20" spans="1:9" x14ac:dyDescent="0.25">
      <c r="A20" s="100" t="s">
        <v>172</v>
      </c>
      <c r="B20" s="99"/>
      <c r="C20" s="40">
        <v>6921.48492708911</v>
      </c>
      <c r="D20" s="40">
        <v>111.778109691552</v>
      </c>
      <c r="E20" s="98">
        <f t="shared" si="0"/>
        <v>7033.2630367806623</v>
      </c>
      <c r="F20" s="40">
        <v>0</v>
      </c>
      <c r="G20" s="40">
        <v>0</v>
      </c>
      <c r="H20" s="98">
        <f t="shared" si="1"/>
        <v>0</v>
      </c>
      <c r="I20" s="98">
        <f t="shared" si="2"/>
        <v>7033.2630367806623</v>
      </c>
    </row>
    <row r="21" spans="1:9" x14ac:dyDescent="0.25">
      <c r="A21" s="100" t="s">
        <v>171</v>
      </c>
      <c r="B21" s="99"/>
      <c r="C21" s="40">
        <v>6475026.3368577017</v>
      </c>
      <c r="D21" s="40">
        <v>23305069.78736354</v>
      </c>
      <c r="E21" s="98">
        <f t="shared" si="0"/>
        <v>29780096.124221243</v>
      </c>
      <c r="F21" s="40">
        <v>0</v>
      </c>
      <c r="G21" s="40">
        <v>0</v>
      </c>
      <c r="H21" s="98">
        <f t="shared" si="1"/>
        <v>0</v>
      </c>
      <c r="I21" s="98">
        <f t="shared" si="2"/>
        <v>29780096.124221243</v>
      </c>
    </row>
    <row r="22" spans="1:9" x14ac:dyDescent="0.25">
      <c r="A22" s="100" t="s">
        <v>178</v>
      </c>
      <c r="B22" s="99"/>
      <c r="C22" s="40">
        <v>0</v>
      </c>
      <c r="D22" s="40">
        <v>5793.1557371435301</v>
      </c>
      <c r="E22" s="98">
        <f t="shared" si="0"/>
        <v>5793.1557371435301</v>
      </c>
      <c r="F22" s="40">
        <v>0</v>
      </c>
      <c r="G22" s="40">
        <v>0</v>
      </c>
      <c r="H22" s="98">
        <f t="shared" si="1"/>
        <v>0</v>
      </c>
      <c r="I22" s="98">
        <f t="shared" si="2"/>
        <v>5793.1557371435301</v>
      </c>
    </row>
    <row r="23" spans="1:9" x14ac:dyDescent="0.2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25">
      <c r="A24" s="107" t="s">
        <v>22</v>
      </c>
      <c r="B24" s="106"/>
      <c r="C24" s="101">
        <f>SUM(C25:C33)</f>
        <v>66071495.56963703</v>
      </c>
      <c r="D24" s="101">
        <f>SUM(D25:D33)</f>
        <v>151630385.91850764</v>
      </c>
      <c r="E24" s="101">
        <f t="shared" ref="E24:E33" si="3">SUM(C24:D24)</f>
        <v>217701881.48814467</v>
      </c>
      <c r="F24" s="101">
        <f>SUM(F25:F33)</f>
        <v>147220.54876015399</v>
      </c>
      <c r="G24" s="101">
        <f>SUM(G25:G33)</f>
        <v>19182072.931619845</v>
      </c>
      <c r="H24" s="101">
        <f t="shared" ref="H24:H33" si="4">SUM(F24:G24)</f>
        <v>19329293.480379999</v>
      </c>
      <c r="I24" s="101">
        <f t="shared" ref="I24:I33" si="5">E24+H24</f>
        <v>237031174.96852466</v>
      </c>
    </row>
    <row r="25" spans="1:9" x14ac:dyDescent="0.25">
      <c r="A25" s="100" t="s">
        <v>177</v>
      </c>
      <c r="B25" s="99"/>
      <c r="C25" s="40">
        <v>53068374.611990504</v>
      </c>
      <c r="D25" s="40">
        <v>121512616.3871455</v>
      </c>
      <c r="E25" s="98">
        <f t="shared" si="3"/>
        <v>174580990.999136</v>
      </c>
      <c r="F25" s="40">
        <v>0</v>
      </c>
      <c r="G25" s="40">
        <v>18994404</v>
      </c>
      <c r="H25" s="98">
        <f t="shared" si="4"/>
        <v>18994404</v>
      </c>
      <c r="I25" s="98">
        <f t="shared" si="5"/>
        <v>193575394.999136</v>
      </c>
    </row>
    <row r="26" spans="1:9" x14ac:dyDescent="0.25">
      <c r="A26" s="100" t="s">
        <v>176</v>
      </c>
      <c r="B26" s="99"/>
      <c r="C26" s="40">
        <v>183313.27248208469</v>
      </c>
      <c r="D26" s="40">
        <v>48182.416174615268</v>
      </c>
      <c r="E26" s="98">
        <f t="shared" si="3"/>
        <v>231495.68865669996</v>
      </c>
      <c r="F26" s="40">
        <v>0</v>
      </c>
      <c r="G26" s="40">
        <v>0</v>
      </c>
      <c r="H26" s="98">
        <f t="shared" si="4"/>
        <v>0</v>
      </c>
      <c r="I26" s="98">
        <f t="shared" si="5"/>
        <v>231495.68865669996</v>
      </c>
    </row>
    <row r="27" spans="1:9" x14ac:dyDescent="0.25">
      <c r="A27" s="100" t="s">
        <v>175</v>
      </c>
      <c r="B27" s="99"/>
      <c r="C27" s="40">
        <v>847576.22705111373</v>
      </c>
      <c r="D27" s="40">
        <v>923268.32914098934</v>
      </c>
      <c r="E27" s="98">
        <f t="shared" si="3"/>
        <v>1770844.5561921031</v>
      </c>
      <c r="F27" s="40">
        <v>0</v>
      </c>
      <c r="G27" s="40">
        <v>0</v>
      </c>
      <c r="H27" s="98">
        <f t="shared" si="4"/>
        <v>0</v>
      </c>
      <c r="I27" s="98">
        <f t="shared" si="5"/>
        <v>1770844.5561921031</v>
      </c>
    </row>
    <row r="28" spans="1:9" x14ac:dyDescent="0.25">
      <c r="A28" s="100" t="s">
        <v>174</v>
      </c>
      <c r="B28" s="99"/>
      <c r="C28" s="40">
        <v>6002301.4752189359</v>
      </c>
      <c r="D28" s="40">
        <v>2323193.419291616</v>
      </c>
      <c r="E28" s="98">
        <f t="shared" si="3"/>
        <v>8325494.8945105523</v>
      </c>
      <c r="F28" s="40">
        <v>0</v>
      </c>
      <c r="G28" s="40">
        <v>0</v>
      </c>
      <c r="H28" s="98">
        <f t="shared" si="4"/>
        <v>0</v>
      </c>
      <c r="I28" s="98">
        <f t="shared" si="5"/>
        <v>8325494.8945105523</v>
      </c>
    </row>
    <row r="29" spans="1:9" x14ac:dyDescent="0.25">
      <c r="A29" s="100" t="s">
        <v>173</v>
      </c>
      <c r="B29" s="99"/>
      <c r="C29" s="40">
        <v>89113.973948915693</v>
      </c>
      <c r="D29" s="40">
        <v>125117.16261803448</v>
      </c>
      <c r="E29" s="98">
        <f t="shared" si="3"/>
        <v>214231.13656695018</v>
      </c>
      <c r="F29" s="40">
        <v>0</v>
      </c>
      <c r="G29" s="40">
        <v>0</v>
      </c>
      <c r="H29" s="98">
        <f t="shared" si="4"/>
        <v>0</v>
      </c>
      <c r="I29" s="98">
        <f t="shared" si="5"/>
        <v>214231.13656695018</v>
      </c>
    </row>
    <row r="30" spans="1:9" x14ac:dyDescent="0.25">
      <c r="A30" s="100" t="s">
        <v>172</v>
      </c>
      <c r="B30" s="99"/>
      <c r="C30" s="40">
        <v>185497.91210216901</v>
      </c>
      <c r="D30" s="40">
        <v>152285.82210783099</v>
      </c>
      <c r="E30" s="98">
        <f t="shared" si="3"/>
        <v>337783.73421000002</v>
      </c>
      <c r="F30" s="40">
        <v>0</v>
      </c>
      <c r="G30" s="40">
        <v>0</v>
      </c>
      <c r="H30" s="98">
        <f t="shared" si="4"/>
        <v>0</v>
      </c>
      <c r="I30" s="98">
        <f t="shared" si="5"/>
        <v>337783.73421000002</v>
      </c>
    </row>
    <row r="31" spans="1:9" x14ac:dyDescent="0.25">
      <c r="A31" s="100" t="s">
        <v>171</v>
      </c>
      <c r="B31" s="99"/>
      <c r="C31" s="40">
        <v>3503021.9131645998</v>
      </c>
      <c r="D31" s="40">
        <v>19615366.074201107</v>
      </c>
      <c r="E31" s="98">
        <f t="shared" si="3"/>
        <v>23118387.987365708</v>
      </c>
      <c r="F31" s="40">
        <v>0</v>
      </c>
      <c r="G31" s="40">
        <v>0</v>
      </c>
      <c r="H31" s="98">
        <f t="shared" si="4"/>
        <v>0</v>
      </c>
      <c r="I31" s="98">
        <f t="shared" si="5"/>
        <v>23118387.987365708</v>
      </c>
    </row>
    <row r="32" spans="1:9" x14ac:dyDescent="0.25">
      <c r="A32" s="100" t="s">
        <v>170</v>
      </c>
      <c r="B32" s="99"/>
      <c r="C32" s="40">
        <v>1193324.1515206075</v>
      </c>
      <c r="D32" s="40">
        <v>5047085.551459101</v>
      </c>
      <c r="E32" s="98">
        <f t="shared" si="3"/>
        <v>6240409.7029797081</v>
      </c>
      <c r="F32" s="40">
        <v>147220.54876015399</v>
      </c>
      <c r="G32" s="40">
        <v>187668.931619846</v>
      </c>
      <c r="H32" s="98">
        <f t="shared" si="4"/>
        <v>334889.48037999996</v>
      </c>
      <c r="I32" s="98">
        <f t="shared" si="5"/>
        <v>6575299.1833597077</v>
      </c>
    </row>
    <row r="33" spans="1:9" x14ac:dyDescent="0.25">
      <c r="A33" s="100" t="s">
        <v>137</v>
      </c>
      <c r="B33" s="99"/>
      <c r="C33" s="40">
        <v>998972.03215809306</v>
      </c>
      <c r="D33" s="40">
        <v>1883270.7563688224</v>
      </c>
      <c r="E33" s="98">
        <f t="shared" si="3"/>
        <v>2882242.7885269155</v>
      </c>
      <c r="F33" s="40">
        <v>0</v>
      </c>
      <c r="G33" s="40">
        <v>0</v>
      </c>
      <c r="H33" s="98">
        <f t="shared" si="4"/>
        <v>0</v>
      </c>
      <c r="I33" s="98">
        <f t="shared" si="5"/>
        <v>2882242.7885269155</v>
      </c>
    </row>
    <row r="34" spans="1:9" x14ac:dyDescent="0.2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25">
      <c r="A35" s="103" t="s">
        <v>20</v>
      </c>
      <c r="B35" s="102"/>
      <c r="C35" s="101">
        <f>SUM(C36:C40)</f>
        <v>272731988.08719474</v>
      </c>
      <c r="D35" s="101">
        <f>SUM(D36:D40)</f>
        <v>211179600.4610101</v>
      </c>
      <c r="E35" s="101">
        <f t="shared" ref="E35:E40" si="6">SUM(C35:D35)</f>
        <v>483911588.54820484</v>
      </c>
      <c r="F35" s="101">
        <f>SUM(F36:F40)</f>
        <v>815975.40170531103</v>
      </c>
      <c r="G35" s="101">
        <f>SUM(G36:G40)</f>
        <v>13049975.5434791</v>
      </c>
      <c r="H35" s="101">
        <f t="shared" ref="H35:H40" si="7">SUM(F35:G35)</f>
        <v>13865950.945184411</v>
      </c>
      <c r="I35" s="101">
        <f t="shared" ref="I35:I40" si="8">E35+H35</f>
        <v>497777539.49338925</v>
      </c>
    </row>
    <row r="36" spans="1:9" x14ac:dyDescent="0.25">
      <c r="A36" s="100" t="s">
        <v>169</v>
      </c>
      <c r="B36" s="99"/>
      <c r="C36" s="40">
        <v>257600170.68545261</v>
      </c>
      <c r="D36" s="40">
        <v>199414627.69412211</v>
      </c>
      <c r="E36" s="98">
        <f t="shared" si="6"/>
        <v>457014798.37957472</v>
      </c>
      <c r="F36" s="40">
        <v>0</v>
      </c>
      <c r="G36" s="40">
        <v>2211201</v>
      </c>
      <c r="H36" s="98">
        <f t="shared" si="7"/>
        <v>2211201</v>
      </c>
      <c r="I36" s="98">
        <f t="shared" si="8"/>
        <v>459225999.37957472</v>
      </c>
    </row>
    <row r="37" spans="1:9" x14ac:dyDescent="0.25">
      <c r="A37" s="100" t="s">
        <v>168</v>
      </c>
      <c r="B37" s="99"/>
      <c r="C37" s="40">
        <v>9487911.2488370854</v>
      </c>
      <c r="D37" s="40">
        <v>5785953.4586646715</v>
      </c>
      <c r="E37" s="98">
        <f t="shared" si="6"/>
        <v>15273864.707501758</v>
      </c>
      <c r="F37" s="40">
        <v>815975.40170531103</v>
      </c>
      <c r="G37" s="40">
        <v>12516027.587199099</v>
      </c>
      <c r="H37" s="98">
        <f t="shared" si="7"/>
        <v>13332002.988904411</v>
      </c>
      <c r="I37" s="98">
        <f t="shared" si="8"/>
        <v>28605867.696406171</v>
      </c>
    </row>
    <row r="38" spans="1:9" x14ac:dyDescent="0.25">
      <c r="A38" s="100" t="s">
        <v>167</v>
      </c>
      <c r="B38" s="99"/>
      <c r="C38" s="40">
        <v>968.40562427262023</v>
      </c>
      <c r="D38" s="40">
        <v>0.243471826378962</v>
      </c>
      <c r="E38" s="98">
        <f t="shared" si="6"/>
        <v>968.64909609899917</v>
      </c>
      <c r="F38" s="40">
        <v>0</v>
      </c>
      <c r="G38" s="40">
        <v>0</v>
      </c>
      <c r="H38" s="98">
        <f t="shared" si="7"/>
        <v>0</v>
      </c>
      <c r="I38" s="98">
        <f t="shared" si="8"/>
        <v>968.64909609899917</v>
      </c>
    </row>
    <row r="39" spans="1:9" x14ac:dyDescent="0.25">
      <c r="A39" s="100" t="s">
        <v>166</v>
      </c>
      <c r="B39" s="99"/>
      <c r="C39" s="40">
        <v>641064.38924293697</v>
      </c>
      <c r="D39" s="40">
        <v>2869028.9709809679</v>
      </c>
      <c r="E39" s="98">
        <f t="shared" si="6"/>
        <v>3510093.3602239047</v>
      </c>
      <c r="F39" s="40">
        <v>0</v>
      </c>
      <c r="G39" s="40">
        <v>-1677253.04372</v>
      </c>
      <c r="H39" s="98">
        <f t="shared" si="7"/>
        <v>-1677253.04372</v>
      </c>
      <c r="I39" s="98">
        <f t="shared" si="8"/>
        <v>1832840.3165039048</v>
      </c>
    </row>
    <row r="40" spans="1:9" x14ac:dyDescent="0.25">
      <c r="A40" s="100" t="s">
        <v>137</v>
      </c>
      <c r="B40" s="99"/>
      <c r="C40" s="40">
        <v>5001873.3580378201</v>
      </c>
      <c r="D40" s="40">
        <v>3109990.0937705026</v>
      </c>
      <c r="E40" s="98">
        <f t="shared" si="6"/>
        <v>8111863.4518083222</v>
      </c>
      <c r="F40" s="40">
        <v>0</v>
      </c>
      <c r="G40" s="40">
        <v>0</v>
      </c>
      <c r="H40" s="98">
        <f t="shared" si="7"/>
        <v>0</v>
      </c>
      <c r="I40" s="98">
        <f t="shared" si="8"/>
        <v>8111863.4518083222</v>
      </c>
    </row>
    <row r="41" spans="1:9" x14ac:dyDescent="0.2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25">
      <c r="A42" s="103" t="s">
        <v>18</v>
      </c>
      <c r="B42" s="102"/>
      <c r="C42" s="101">
        <f>SUM(C43:C51)</f>
        <v>1072872168.7251837</v>
      </c>
      <c r="D42" s="101">
        <f>SUM(D43:D51)</f>
        <v>573649190.22562611</v>
      </c>
      <c r="E42" s="101">
        <f t="shared" ref="E42:E51" si="9">SUM(C42:D42)</f>
        <v>1646521358.95081</v>
      </c>
      <c r="F42" s="101">
        <f>SUM(F43:F51)</f>
        <v>472350.77919142001</v>
      </c>
      <c r="G42" s="101">
        <f>SUM(G43:G51)</f>
        <v>3793169.06678</v>
      </c>
      <c r="H42" s="101">
        <f t="shared" ref="H42:H51" si="10">SUM(F42:G42)</f>
        <v>4265519.8459714204</v>
      </c>
      <c r="I42" s="101">
        <f t="shared" ref="I42:I51" si="11">E42+H42</f>
        <v>1650786878.7967813</v>
      </c>
    </row>
    <row r="43" spans="1:9" x14ac:dyDescent="0.25">
      <c r="A43" s="100" t="s">
        <v>165</v>
      </c>
      <c r="B43" s="99"/>
      <c r="C43" s="40">
        <v>471414700.67006761</v>
      </c>
      <c r="D43" s="40">
        <v>240695884.85397086</v>
      </c>
      <c r="E43" s="98">
        <f t="shared" si="9"/>
        <v>712110585.52403843</v>
      </c>
      <c r="F43" s="40">
        <v>307.95299</v>
      </c>
      <c r="G43" s="40">
        <v>0</v>
      </c>
      <c r="H43" s="98">
        <f t="shared" si="10"/>
        <v>307.95299</v>
      </c>
      <c r="I43" s="98">
        <f t="shared" si="11"/>
        <v>712110893.47702849</v>
      </c>
    </row>
    <row r="44" spans="1:9" x14ac:dyDescent="0.25">
      <c r="A44" s="100" t="s">
        <v>164</v>
      </c>
      <c r="B44" s="99"/>
      <c r="C44" s="40">
        <v>146677167.59303349</v>
      </c>
      <c r="D44" s="40">
        <v>53070491.122997433</v>
      </c>
      <c r="E44" s="98">
        <f t="shared" si="9"/>
        <v>199747658.71603093</v>
      </c>
      <c r="F44" s="40">
        <v>0</v>
      </c>
      <c r="G44" s="40">
        <v>0</v>
      </c>
      <c r="H44" s="98">
        <f t="shared" si="10"/>
        <v>0</v>
      </c>
      <c r="I44" s="98">
        <f t="shared" si="11"/>
        <v>199747658.71603093</v>
      </c>
    </row>
    <row r="45" spans="1:9" x14ac:dyDescent="0.25">
      <c r="A45" s="100" t="s">
        <v>163</v>
      </c>
      <c r="B45" s="99"/>
      <c r="C45" s="40">
        <v>66017866.489528231</v>
      </c>
      <c r="D45" s="40">
        <v>72581543.102458373</v>
      </c>
      <c r="E45" s="98">
        <f t="shared" si="9"/>
        <v>138599409.5919866</v>
      </c>
      <c r="F45" s="40">
        <v>2.5821000000000001</v>
      </c>
      <c r="G45" s="40">
        <v>3793169.06678</v>
      </c>
      <c r="H45" s="98">
        <f t="shared" si="10"/>
        <v>3793171.6488800002</v>
      </c>
      <c r="I45" s="98">
        <f t="shared" si="11"/>
        <v>142392581.2408666</v>
      </c>
    </row>
    <row r="46" spans="1:9" x14ac:dyDescent="0.25">
      <c r="A46" s="100" t="s">
        <v>162</v>
      </c>
      <c r="B46" s="99"/>
      <c r="C46" s="40">
        <v>315869047.56962389</v>
      </c>
      <c r="D46" s="40">
        <v>169005759.96802104</v>
      </c>
      <c r="E46" s="98">
        <f t="shared" si="9"/>
        <v>484874807.53764492</v>
      </c>
      <c r="F46" s="40">
        <v>472040.24410141999</v>
      </c>
      <c r="G46" s="40">
        <v>0</v>
      </c>
      <c r="H46" s="98">
        <f t="shared" si="10"/>
        <v>472040.24410141999</v>
      </c>
      <c r="I46" s="98">
        <f t="shared" si="11"/>
        <v>485346847.78174633</v>
      </c>
    </row>
    <row r="47" spans="1:9" x14ac:dyDescent="0.25">
      <c r="A47" s="100" t="s">
        <v>161</v>
      </c>
      <c r="B47" s="99"/>
      <c r="C47" s="40">
        <v>14566590.531572158</v>
      </c>
      <c r="D47" s="40">
        <v>18061284.809328672</v>
      </c>
      <c r="E47" s="98">
        <f t="shared" si="9"/>
        <v>32627875.340900831</v>
      </c>
      <c r="F47" s="40">
        <v>0</v>
      </c>
      <c r="G47" s="40">
        <v>0</v>
      </c>
      <c r="H47" s="98">
        <f t="shared" si="10"/>
        <v>0</v>
      </c>
      <c r="I47" s="98">
        <f t="shared" si="11"/>
        <v>32627875.340900831</v>
      </c>
    </row>
    <row r="48" spans="1:9" x14ac:dyDescent="0.25">
      <c r="A48" s="100" t="s">
        <v>160</v>
      </c>
      <c r="B48" s="99"/>
      <c r="C48" s="40">
        <v>25571212.147438057</v>
      </c>
      <c r="D48" s="40">
        <v>3832513.5861071497</v>
      </c>
      <c r="E48" s="98">
        <f t="shared" si="9"/>
        <v>29403725.733545206</v>
      </c>
      <c r="F48" s="40">
        <v>0</v>
      </c>
      <c r="G48" s="40">
        <v>0</v>
      </c>
      <c r="H48" s="98">
        <f t="shared" si="10"/>
        <v>0</v>
      </c>
      <c r="I48" s="98">
        <f t="shared" si="11"/>
        <v>29403725.733545206</v>
      </c>
    </row>
    <row r="49" spans="1:9" x14ac:dyDescent="0.25">
      <c r="A49" s="100" t="s">
        <v>159</v>
      </c>
      <c r="B49" s="99"/>
      <c r="C49" s="40">
        <v>3315887.4388976507</v>
      </c>
      <c r="D49" s="40">
        <v>5945928.1715998203</v>
      </c>
      <c r="E49" s="98">
        <f t="shared" si="9"/>
        <v>9261815.6104974709</v>
      </c>
      <c r="F49" s="40">
        <v>0</v>
      </c>
      <c r="G49" s="40">
        <v>0</v>
      </c>
      <c r="H49" s="98">
        <f t="shared" si="10"/>
        <v>0</v>
      </c>
      <c r="I49" s="98">
        <f t="shared" si="11"/>
        <v>9261815.6104974709</v>
      </c>
    </row>
    <row r="50" spans="1:9" x14ac:dyDescent="0.25">
      <c r="A50" s="100" t="s">
        <v>158</v>
      </c>
      <c r="B50" s="99"/>
      <c r="C50" s="40">
        <v>991907.35655132902</v>
      </c>
      <c r="D50" s="40">
        <v>5611265.6293826932</v>
      </c>
      <c r="E50" s="98">
        <f t="shared" si="9"/>
        <v>6603172.9859340219</v>
      </c>
      <c r="F50" s="40">
        <v>0</v>
      </c>
      <c r="G50" s="40">
        <v>0</v>
      </c>
      <c r="H50" s="98">
        <f t="shared" si="10"/>
        <v>0</v>
      </c>
      <c r="I50" s="98">
        <f t="shared" si="11"/>
        <v>6603172.9859340219</v>
      </c>
    </row>
    <row r="51" spans="1:9" x14ac:dyDescent="0.25">
      <c r="A51" s="100" t="s">
        <v>137</v>
      </c>
      <c r="B51" s="99"/>
      <c r="C51" s="40">
        <v>28447788.928471427</v>
      </c>
      <c r="D51" s="40">
        <v>4844518.9817600483</v>
      </c>
      <c r="E51" s="98">
        <f t="shared" si="9"/>
        <v>33292307.910231475</v>
      </c>
      <c r="F51" s="40">
        <v>0</v>
      </c>
      <c r="G51" s="40">
        <v>0</v>
      </c>
      <c r="H51" s="98">
        <f t="shared" si="10"/>
        <v>0</v>
      </c>
      <c r="I51" s="98">
        <f t="shared" si="11"/>
        <v>33292307.910231475</v>
      </c>
    </row>
    <row r="52" spans="1:9" x14ac:dyDescent="0.2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25">
      <c r="A53" s="103" t="s">
        <v>16</v>
      </c>
      <c r="B53" s="102"/>
      <c r="C53" s="101">
        <f>SUM(C54:C62)</f>
        <v>9076199.456031898</v>
      </c>
      <c r="D53" s="101">
        <f>SUM(D54:D62)</f>
        <v>44383865.366225652</v>
      </c>
      <c r="E53" s="101">
        <f t="shared" ref="E53:E62" si="12">SUM(C53:D53)</f>
        <v>53460064.822257549</v>
      </c>
      <c r="F53" s="101">
        <f>SUM(F54:F62)</f>
        <v>0</v>
      </c>
      <c r="G53" s="101">
        <f>SUM(G54:G62)</f>
        <v>-23680873</v>
      </c>
      <c r="H53" s="101">
        <f t="shared" ref="H53:H62" si="13">SUM(F53:G53)</f>
        <v>-23680873</v>
      </c>
      <c r="I53" s="101">
        <f t="shared" ref="I53:I62" si="14">E53+H53</f>
        <v>29779191.822257549</v>
      </c>
    </row>
    <row r="54" spans="1:9" x14ac:dyDescent="0.25">
      <c r="A54" s="100" t="s">
        <v>157</v>
      </c>
      <c r="B54" s="99"/>
      <c r="C54" s="40">
        <v>5419718.0754228998</v>
      </c>
      <c r="D54" s="40">
        <v>29908914.622770701</v>
      </c>
      <c r="E54" s="98">
        <f t="shared" si="12"/>
        <v>35328632.698193602</v>
      </c>
      <c r="F54" s="40">
        <v>0</v>
      </c>
      <c r="G54" s="40">
        <v>-23680873</v>
      </c>
      <c r="H54" s="98">
        <f t="shared" si="13"/>
        <v>-23680873</v>
      </c>
      <c r="I54" s="98">
        <f t="shared" si="14"/>
        <v>11647759.698193602</v>
      </c>
    </row>
    <row r="55" spans="1:9" x14ac:dyDescent="0.25">
      <c r="A55" s="100" t="s">
        <v>156</v>
      </c>
      <c r="B55" s="99"/>
      <c r="C55" s="40">
        <v>0</v>
      </c>
      <c r="D55" s="40">
        <v>4000630.7992632953</v>
      </c>
      <c r="E55" s="98">
        <f t="shared" si="12"/>
        <v>4000630.7992632953</v>
      </c>
      <c r="F55" s="40">
        <v>0</v>
      </c>
      <c r="G55" s="40">
        <v>0</v>
      </c>
      <c r="H55" s="98">
        <f t="shared" si="13"/>
        <v>0</v>
      </c>
      <c r="I55" s="98">
        <f t="shared" si="14"/>
        <v>4000630.7992632953</v>
      </c>
    </row>
    <row r="56" spans="1:9" x14ac:dyDescent="0.25">
      <c r="A56" s="100" t="s">
        <v>155</v>
      </c>
      <c r="B56" s="99"/>
      <c r="C56" s="40">
        <v>149559.67306333198</v>
      </c>
      <c r="D56" s="40">
        <v>149914.53290666698</v>
      </c>
      <c r="E56" s="98">
        <f t="shared" si="12"/>
        <v>299474.20596999896</v>
      </c>
      <c r="F56" s="40">
        <v>0</v>
      </c>
      <c r="G56" s="40">
        <v>0</v>
      </c>
      <c r="H56" s="98">
        <f t="shared" si="13"/>
        <v>0</v>
      </c>
      <c r="I56" s="98">
        <f t="shared" si="14"/>
        <v>299474.20596999896</v>
      </c>
    </row>
    <row r="57" spans="1:9" x14ac:dyDescent="0.25">
      <c r="A57" s="100" t="s">
        <v>154</v>
      </c>
      <c r="B57" s="99"/>
      <c r="C57" s="40">
        <v>1988168.2419453529</v>
      </c>
      <c r="D57" s="40">
        <v>9670681.5936551001</v>
      </c>
      <c r="E57" s="98">
        <f t="shared" si="12"/>
        <v>11658849.835600452</v>
      </c>
      <c r="F57" s="40">
        <v>0</v>
      </c>
      <c r="G57" s="40">
        <v>0</v>
      </c>
      <c r="H57" s="98">
        <f t="shared" si="13"/>
        <v>0</v>
      </c>
      <c r="I57" s="98">
        <f t="shared" si="14"/>
        <v>11658849.835600452</v>
      </c>
    </row>
    <row r="58" spans="1:9" x14ac:dyDescent="0.25">
      <c r="A58" s="100" t="s">
        <v>153</v>
      </c>
      <c r="B58" s="99"/>
      <c r="C58" s="40">
        <v>0</v>
      </c>
      <c r="D58" s="40">
        <v>0</v>
      </c>
      <c r="E58" s="98">
        <f t="shared" si="12"/>
        <v>0</v>
      </c>
      <c r="F58" s="40">
        <v>0</v>
      </c>
      <c r="G58" s="40">
        <v>0</v>
      </c>
      <c r="H58" s="98">
        <f t="shared" si="13"/>
        <v>0</v>
      </c>
      <c r="I58" s="98">
        <f t="shared" si="14"/>
        <v>0</v>
      </c>
    </row>
    <row r="59" spans="1:9" x14ac:dyDescent="0.25">
      <c r="A59" s="100" t="s">
        <v>152</v>
      </c>
      <c r="B59" s="99"/>
      <c r="C59" s="40">
        <v>300766.51457840001</v>
      </c>
      <c r="D59" s="40">
        <v>10867.81</v>
      </c>
      <c r="E59" s="98">
        <f t="shared" si="12"/>
        <v>311634.3245784</v>
      </c>
      <c r="F59" s="40">
        <v>0</v>
      </c>
      <c r="G59" s="40">
        <v>0</v>
      </c>
      <c r="H59" s="98">
        <f t="shared" si="13"/>
        <v>0</v>
      </c>
      <c r="I59" s="98">
        <f t="shared" si="14"/>
        <v>311634.3245784</v>
      </c>
    </row>
    <row r="60" spans="1:9" x14ac:dyDescent="0.25">
      <c r="A60" s="100" t="s">
        <v>151</v>
      </c>
      <c r="B60" s="99"/>
      <c r="C60" s="40">
        <v>0</v>
      </c>
      <c r="D60" s="40">
        <v>0</v>
      </c>
      <c r="E60" s="98">
        <f t="shared" si="12"/>
        <v>0</v>
      </c>
      <c r="F60" s="40">
        <v>0</v>
      </c>
      <c r="G60" s="40">
        <v>0</v>
      </c>
      <c r="H60" s="98">
        <f t="shared" si="13"/>
        <v>0</v>
      </c>
      <c r="I60" s="98">
        <f t="shared" si="14"/>
        <v>0</v>
      </c>
    </row>
    <row r="61" spans="1:9" x14ac:dyDescent="0.25">
      <c r="A61" s="100" t="s">
        <v>150</v>
      </c>
      <c r="B61" s="99"/>
      <c r="C61" s="40">
        <v>0</v>
      </c>
      <c r="D61" s="40">
        <v>642739</v>
      </c>
      <c r="E61" s="98">
        <f t="shared" si="12"/>
        <v>642739</v>
      </c>
      <c r="F61" s="40">
        <v>0</v>
      </c>
      <c r="G61" s="40">
        <v>0</v>
      </c>
      <c r="H61" s="98">
        <f t="shared" si="13"/>
        <v>0</v>
      </c>
      <c r="I61" s="98">
        <f t="shared" si="14"/>
        <v>642739</v>
      </c>
    </row>
    <row r="62" spans="1:9" x14ac:dyDescent="0.25">
      <c r="A62" s="100" t="s">
        <v>137</v>
      </c>
      <c r="B62" s="99"/>
      <c r="C62" s="40">
        <v>1217986.9510219139</v>
      </c>
      <c r="D62" s="40">
        <v>117.007629888106</v>
      </c>
      <c r="E62" s="98">
        <f t="shared" si="12"/>
        <v>1218103.958651802</v>
      </c>
      <c r="F62" s="40">
        <v>0</v>
      </c>
      <c r="G62" s="40">
        <v>0</v>
      </c>
      <c r="H62" s="98">
        <f t="shared" si="13"/>
        <v>0</v>
      </c>
      <c r="I62" s="98">
        <f t="shared" si="14"/>
        <v>1218103.958651802</v>
      </c>
    </row>
    <row r="63" spans="1:9" x14ac:dyDescent="0.2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25">
      <c r="A64" s="103" t="s">
        <v>15</v>
      </c>
      <c r="B64" s="102"/>
      <c r="C64" s="101">
        <f>SUM(C65:C73)</f>
        <v>4792836.4565752093</v>
      </c>
      <c r="D64" s="101">
        <f>SUM(D65:D73)</f>
        <v>10197263.862995874</v>
      </c>
      <c r="E64" s="101">
        <f t="shared" ref="E64:E73" si="15">SUM(C64:D64)</f>
        <v>14990100.319571083</v>
      </c>
      <c r="F64" s="101">
        <f>SUM(F65:F73)</f>
        <v>0</v>
      </c>
      <c r="G64" s="101">
        <f>SUM(G65:G73)</f>
        <v>0</v>
      </c>
      <c r="H64" s="101">
        <f t="shared" ref="H64:H73" si="16">SUM(F64:G64)</f>
        <v>0</v>
      </c>
      <c r="I64" s="101">
        <f t="shared" ref="I64:I73" si="17">E64+H64</f>
        <v>14990100.319571083</v>
      </c>
    </row>
    <row r="65" spans="1:9" x14ac:dyDescent="0.25">
      <c r="A65" s="100" t="s">
        <v>157</v>
      </c>
      <c r="B65" s="99"/>
      <c r="C65" s="40">
        <v>5906.4474099999998</v>
      </c>
      <c r="D65" s="40">
        <v>817561.53388999996</v>
      </c>
      <c r="E65" s="98">
        <f t="shared" si="15"/>
        <v>823467.98129999998</v>
      </c>
      <c r="F65" s="40">
        <v>0</v>
      </c>
      <c r="G65" s="40">
        <v>0</v>
      </c>
      <c r="H65" s="98">
        <f t="shared" si="16"/>
        <v>0</v>
      </c>
      <c r="I65" s="98">
        <f t="shared" si="17"/>
        <v>823467.98129999998</v>
      </c>
    </row>
    <row r="66" spans="1:9" x14ac:dyDescent="0.25">
      <c r="A66" s="100" t="s">
        <v>156</v>
      </c>
      <c r="B66" s="99"/>
      <c r="C66" s="40">
        <v>12267.9683643689</v>
      </c>
      <c r="D66" s="40">
        <v>319984.12082637905</v>
      </c>
      <c r="E66" s="98">
        <f t="shared" si="15"/>
        <v>332252.08919074794</v>
      </c>
      <c r="F66" s="40">
        <v>0</v>
      </c>
      <c r="G66" s="40">
        <v>0</v>
      </c>
      <c r="H66" s="98">
        <f t="shared" si="16"/>
        <v>0</v>
      </c>
      <c r="I66" s="98">
        <f t="shared" si="17"/>
        <v>332252.08919074794</v>
      </c>
    </row>
    <row r="67" spans="1:9" x14ac:dyDescent="0.25">
      <c r="A67" s="100" t="s">
        <v>155</v>
      </c>
      <c r="B67" s="99"/>
      <c r="C67" s="40">
        <v>0</v>
      </c>
      <c r="D67" s="40">
        <v>0</v>
      </c>
      <c r="E67" s="98">
        <f t="shared" si="15"/>
        <v>0</v>
      </c>
      <c r="F67" s="40">
        <v>0</v>
      </c>
      <c r="G67" s="40">
        <v>0</v>
      </c>
      <c r="H67" s="98">
        <f t="shared" si="16"/>
        <v>0</v>
      </c>
      <c r="I67" s="98">
        <f t="shared" si="17"/>
        <v>0</v>
      </c>
    </row>
    <row r="68" spans="1:9" x14ac:dyDescent="0.25">
      <c r="A68" s="100" t="s">
        <v>154</v>
      </c>
      <c r="B68" s="99"/>
      <c r="C68" s="40">
        <v>2103681.1591149201</v>
      </c>
      <c r="D68" s="40">
        <v>5717408.077340805</v>
      </c>
      <c r="E68" s="98">
        <f t="shared" si="15"/>
        <v>7821089.2364557255</v>
      </c>
      <c r="F68" s="40">
        <v>0</v>
      </c>
      <c r="G68" s="40">
        <v>0</v>
      </c>
      <c r="H68" s="98">
        <f t="shared" si="16"/>
        <v>0</v>
      </c>
      <c r="I68" s="98">
        <f t="shared" si="17"/>
        <v>7821089.2364557255</v>
      </c>
    </row>
    <row r="69" spans="1:9" x14ac:dyDescent="0.25">
      <c r="A69" s="100" t="s">
        <v>153</v>
      </c>
      <c r="B69" s="99"/>
      <c r="C69" s="40">
        <v>1020948.33457701</v>
      </c>
      <c r="D69" s="40">
        <v>2894449.5769763114</v>
      </c>
      <c r="E69" s="98">
        <f t="shared" si="15"/>
        <v>3915397.9115533214</v>
      </c>
      <c r="F69" s="40">
        <v>0</v>
      </c>
      <c r="G69" s="40">
        <v>0</v>
      </c>
      <c r="H69" s="98">
        <f t="shared" si="16"/>
        <v>0</v>
      </c>
      <c r="I69" s="98">
        <f t="shared" si="17"/>
        <v>3915397.9115533214</v>
      </c>
    </row>
    <row r="70" spans="1:9" x14ac:dyDescent="0.25">
      <c r="A70" s="100" t="s">
        <v>152</v>
      </c>
      <c r="B70" s="99"/>
      <c r="C70" s="40">
        <v>1191615.3652946199</v>
      </c>
      <c r="D70" s="40">
        <v>0</v>
      </c>
      <c r="E70" s="98">
        <f t="shared" si="15"/>
        <v>1191615.3652946199</v>
      </c>
      <c r="F70" s="40">
        <v>0</v>
      </c>
      <c r="G70" s="40">
        <v>0</v>
      </c>
      <c r="H70" s="98">
        <f t="shared" si="16"/>
        <v>0</v>
      </c>
      <c r="I70" s="98">
        <f t="shared" si="17"/>
        <v>1191615.3652946199</v>
      </c>
    </row>
    <row r="71" spans="1:9" x14ac:dyDescent="0.25">
      <c r="A71" s="100" t="s">
        <v>151</v>
      </c>
      <c r="B71" s="99"/>
      <c r="C71" s="40">
        <v>0</v>
      </c>
      <c r="D71" s="40">
        <v>0</v>
      </c>
      <c r="E71" s="98">
        <f t="shared" si="15"/>
        <v>0</v>
      </c>
      <c r="F71" s="40">
        <v>0</v>
      </c>
      <c r="G71" s="40">
        <v>0</v>
      </c>
      <c r="H71" s="98">
        <f t="shared" si="16"/>
        <v>0</v>
      </c>
      <c r="I71" s="98">
        <f t="shared" si="17"/>
        <v>0</v>
      </c>
    </row>
    <row r="72" spans="1:9" x14ac:dyDescent="0.25">
      <c r="A72" s="100" t="s">
        <v>150</v>
      </c>
      <c r="B72" s="99"/>
      <c r="C72" s="40">
        <v>0</v>
      </c>
      <c r="D72" s="40">
        <v>0</v>
      </c>
      <c r="E72" s="98">
        <f t="shared" si="15"/>
        <v>0</v>
      </c>
      <c r="F72" s="40">
        <v>0</v>
      </c>
      <c r="G72" s="40">
        <v>0</v>
      </c>
      <c r="H72" s="98">
        <f t="shared" si="16"/>
        <v>0</v>
      </c>
      <c r="I72" s="98">
        <f t="shared" si="17"/>
        <v>0</v>
      </c>
    </row>
    <row r="73" spans="1:9" x14ac:dyDescent="0.25">
      <c r="A73" s="100" t="s">
        <v>137</v>
      </c>
      <c r="B73" s="99"/>
      <c r="C73" s="40">
        <v>458417.18181429099</v>
      </c>
      <c r="D73" s="40">
        <v>447860.55396238045</v>
      </c>
      <c r="E73" s="98">
        <f t="shared" si="15"/>
        <v>906277.73577667144</v>
      </c>
      <c r="F73" s="40">
        <v>0</v>
      </c>
      <c r="G73" s="40">
        <v>0</v>
      </c>
      <c r="H73" s="98">
        <f t="shared" si="16"/>
        <v>0</v>
      </c>
      <c r="I73" s="98">
        <f t="shared" si="17"/>
        <v>906277.73577667144</v>
      </c>
    </row>
    <row r="74" spans="1:9" x14ac:dyDescent="0.2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25">
      <c r="A75" s="103" t="s">
        <v>14</v>
      </c>
      <c r="B75" s="102"/>
      <c r="C75" s="101">
        <f>SUM(C76:C81)</f>
        <v>77827122.875054464</v>
      </c>
      <c r="D75" s="101">
        <f>SUM(D76:D81)</f>
        <v>86917407.946610719</v>
      </c>
      <c r="E75" s="101">
        <f t="shared" ref="E75:E81" si="18">SUM(C75:D75)</f>
        <v>164744530.82166517</v>
      </c>
      <c r="F75" s="101">
        <f>SUM(F76:F81)</f>
        <v>63510.820517446111</v>
      </c>
      <c r="G75" s="101">
        <f>SUM(G76:G81)</f>
        <v>904784.36518303398</v>
      </c>
      <c r="H75" s="101">
        <f t="shared" ref="H75:H81" si="19">SUM(F75:G75)</f>
        <v>968295.18570048013</v>
      </c>
      <c r="I75" s="101">
        <f t="shared" ref="I75:I81" si="20">E75+H75</f>
        <v>165712826.00736564</v>
      </c>
    </row>
    <row r="76" spans="1:9" x14ac:dyDescent="0.25">
      <c r="A76" s="100" t="s">
        <v>149</v>
      </c>
      <c r="B76" s="99"/>
      <c r="C76" s="40">
        <v>14509267.864778187</v>
      </c>
      <c r="D76" s="40">
        <v>8893930.8426001482</v>
      </c>
      <c r="E76" s="98">
        <f t="shared" si="18"/>
        <v>23403198.707378335</v>
      </c>
      <c r="F76" s="40">
        <v>3343.2063793678099</v>
      </c>
      <c r="G76" s="40">
        <v>86030.264271112203</v>
      </c>
      <c r="H76" s="98">
        <f t="shared" si="19"/>
        <v>89373.470650480012</v>
      </c>
      <c r="I76" s="98">
        <f t="shared" si="20"/>
        <v>23492572.178028814</v>
      </c>
    </row>
    <row r="77" spans="1:9" x14ac:dyDescent="0.25">
      <c r="A77" s="100" t="s">
        <v>148</v>
      </c>
      <c r="B77" s="99"/>
      <c r="C77" s="40">
        <v>30599070.201432377</v>
      </c>
      <c r="D77" s="40">
        <v>60492776.112933114</v>
      </c>
      <c r="E77" s="98">
        <f t="shared" si="18"/>
        <v>91091846.314365491</v>
      </c>
      <c r="F77" s="40">
        <v>13017.276496672201</v>
      </c>
      <c r="G77" s="40">
        <v>95527.732283327801</v>
      </c>
      <c r="H77" s="98">
        <f t="shared" si="19"/>
        <v>108545.00878</v>
      </c>
      <c r="I77" s="98">
        <f t="shared" si="20"/>
        <v>91200391.323145494</v>
      </c>
    </row>
    <row r="78" spans="1:9" x14ac:dyDescent="0.25">
      <c r="A78" s="100" t="s">
        <v>147</v>
      </c>
      <c r="B78" s="99"/>
      <c r="C78" s="40">
        <v>10841603.152934752</v>
      </c>
      <c r="D78" s="40">
        <v>8450614.0297706537</v>
      </c>
      <c r="E78" s="98">
        <f t="shared" si="18"/>
        <v>19292217.182705406</v>
      </c>
      <c r="F78" s="40">
        <v>0</v>
      </c>
      <c r="G78" s="40">
        <v>0</v>
      </c>
      <c r="H78" s="98">
        <f t="shared" si="19"/>
        <v>0</v>
      </c>
      <c r="I78" s="98">
        <f t="shared" si="20"/>
        <v>19292217.182705406</v>
      </c>
    </row>
    <row r="79" spans="1:9" x14ac:dyDescent="0.25">
      <c r="A79" s="100" t="s">
        <v>146</v>
      </c>
      <c r="B79" s="99"/>
      <c r="C79" s="40">
        <v>21306139.26544001</v>
      </c>
      <c r="D79" s="40">
        <v>8781800.465394875</v>
      </c>
      <c r="E79" s="98">
        <f t="shared" si="18"/>
        <v>30087939.730834886</v>
      </c>
      <c r="F79" s="40">
        <v>0</v>
      </c>
      <c r="G79" s="40">
        <v>0</v>
      </c>
      <c r="H79" s="98">
        <f t="shared" si="19"/>
        <v>0</v>
      </c>
      <c r="I79" s="98">
        <f t="shared" si="20"/>
        <v>30087939.730834886</v>
      </c>
    </row>
    <row r="80" spans="1:9" x14ac:dyDescent="0.25">
      <c r="A80" s="100" t="s">
        <v>145</v>
      </c>
      <c r="B80" s="99"/>
      <c r="C80" s="40">
        <v>0</v>
      </c>
      <c r="D80" s="40">
        <v>0</v>
      </c>
      <c r="E80" s="98">
        <f t="shared" si="18"/>
        <v>0</v>
      </c>
      <c r="F80" s="40">
        <v>0</v>
      </c>
      <c r="G80" s="40">
        <v>0</v>
      </c>
      <c r="H80" s="98">
        <f t="shared" si="19"/>
        <v>0</v>
      </c>
      <c r="I80" s="98">
        <f t="shared" si="20"/>
        <v>0</v>
      </c>
    </row>
    <row r="81" spans="1:9" x14ac:dyDescent="0.25">
      <c r="A81" s="100" t="s">
        <v>137</v>
      </c>
      <c r="B81" s="99"/>
      <c r="C81" s="40">
        <v>571042.3904691349</v>
      </c>
      <c r="D81" s="40">
        <v>298286.49591193051</v>
      </c>
      <c r="E81" s="98">
        <f t="shared" si="18"/>
        <v>869328.88638106547</v>
      </c>
      <c r="F81" s="40">
        <v>47150.337641406099</v>
      </c>
      <c r="G81" s="40">
        <v>723226.36862859398</v>
      </c>
      <c r="H81" s="98">
        <f t="shared" si="19"/>
        <v>770376.70627000008</v>
      </c>
      <c r="I81" s="98">
        <f t="shared" si="20"/>
        <v>1639705.5926510654</v>
      </c>
    </row>
    <row r="82" spans="1:9" x14ac:dyDescent="0.2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25">
      <c r="A83" s="103" t="s">
        <v>13</v>
      </c>
      <c r="B83" s="102"/>
      <c r="C83" s="101">
        <f>SUM(C84:C88)</f>
        <v>41352344.769584566</v>
      </c>
      <c r="D83" s="101">
        <f>SUM(D84:D88)</f>
        <v>44528219.309347741</v>
      </c>
      <c r="E83" s="101">
        <f t="shared" ref="E83:E88" si="21">SUM(C83:D83)</f>
        <v>85880564.078932315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85880564.078932315</v>
      </c>
    </row>
    <row r="84" spans="1:9" x14ac:dyDescent="0.25">
      <c r="A84" s="100" t="s">
        <v>144</v>
      </c>
      <c r="B84" s="99"/>
      <c r="C84" s="40">
        <v>27418755.178214621</v>
      </c>
      <c r="D84" s="40">
        <v>33340306.398908798</v>
      </c>
      <c r="E84" s="98">
        <f t="shared" si="21"/>
        <v>60759061.577123418</v>
      </c>
      <c r="F84" s="40">
        <v>0</v>
      </c>
      <c r="G84" s="40">
        <v>0</v>
      </c>
      <c r="H84" s="98">
        <f t="shared" si="22"/>
        <v>0</v>
      </c>
      <c r="I84" s="98">
        <f t="shared" si="23"/>
        <v>60759061.577123418</v>
      </c>
    </row>
    <row r="85" spans="1:9" x14ac:dyDescent="0.25">
      <c r="A85" s="100" t="s">
        <v>143</v>
      </c>
      <c r="B85" s="99"/>
      <c r="C85" s="40">
        <v>316444.4293867661</v>
      </c>
      <c r="D85" s="40">
        <v>1069446.2549532338</v>
      </c>
      <c r="E85" s="98">
        <f t="shared" si="21"/>
        <v>1385890.6843399999</v>
      </c>
      <c r="F85" s="40">
        <v>0</v>
      </c>
      <c r="G85" s="40">
        <v>0</v>
      </c>
      <c r="H85" s="98">
        <f t="shared" si="22"/>
        <v>0</v>
      </c>
      <c r="I85" s="98">
        <f t="shared" si="23"/>
        <v>1385890.6843399999</v>
      </c>
    </row>
    <row r="86" spans="1:9" x14ac:dyDescent="0.25">
      <c r="A86" s="100" t="s">
        <v>142</v>
      </c>
      <c r="B86" s="99"/>
      <c r="C86" s="40">
        <v>2245940.44712742</v>
      </c>
      <c r="D86" s="40">
        <v>984500.98701956891</v>
      </c>
      <c r="E86" s="98">
        <f t="shared" si="21"/>
        <v>3230441.4341469891</v>
      </c>
      <c r="F86" s="40">
        <v>0</v>
      </c>
      <c r="G86" s="40">
        <v>0</v>
      </c>
      <c r="H86" s="98">
        <f t="shared" si="22"/>
        <v>0</v>
      </c>
      <c r="I86" s="98">
        <f t="shared" si="23"/>
        <v>3230441.4341469891</v>
      </c>
    </row>
    <row r="87" spans="1:9" x14ac:dyDescent="0.25">
      <c r="A87" s="100" t="s">
        <v>141</v>
      </c>
      <c r="B87" s="99"/>
      <c r="C87" s="40">
        <v>4779489.1652738601</v>
      </c>
      <c r="D87" s="40">
        <v>14491245.00902614</v>
      </c>
      <c r="E87" s="98">
        <f t="shared" si="21"/>
        <v>19270734.1743</v>
      </c>
      <c r="F87" s="40">
        <v>0</v>
      </c>
      <c r="G87" s="40">
        <v>0</v>
      </c>
      <c r="H87" s="98">
        <f t="shared" si="22"/>
        <v>0</v>
      </c>
      <c r="I87" s="98">
        <f t="shared" si="23"/>
        <v>19270734.1743</v>
      </c>
    </row>
    <row r="88" spans="1:9" x14ac:dyDescent="0.25">
      <c r="A88" s="100" t="s">
        <v>137</v>
      </c>
      <c r="B88" s="99"/>
      <c r="C88" s="40">
        <v>6591715.5495818993</v>
      </c>
      <c r="D88" s="40">
        <v>-5357279.3405599995</v>
      </c>
      <c r="E88" s="98">
        <f t="shared" si="21"/>
        <v>1234436.2090218998</v>
      </c>
      <c r="F88" s="40">
        <v>0</v>
      </c>
      <c r="G88" s="40">
        <v>0</v>
      </c>
      <c r="H88" s="98">
        <f t="shared" si="22"/>
        <v>0</v>
      </c>
      <c r="I88" s="98">
        <f t="shared" si="23"/>
        <v>1234436.2090218998</v>
      </c>
    </row>
    <row r="89" spans="1:9" x14ac:dyDescent="0.2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25">
      <c r="A90" s="103" t="s">
        <v>11</v>
      </c>
      <c r="B90" s="102"/>
      <c r="C90" s="101">
        <f>SUM(C91:C94)</f>
        <v>2148289.077038405</v>
      </c>
      <c r="D90" s="101">
        <f>SUM(D91:D94)</f>
        <v>31527730.822159834</v>
      </c>
      <c r="E90" s="101">
        <f>SUM(C90:D90)</f>
        <v>33676019.899198242</v>
      </c>
      <c r="F90" s="101">
        <f>SUM(F91:F94)</f>
        <v>75900.444589724299</v>
      </c>
      <c r="G90" s="101">
        <f>SUM(G91:G94)</f>
        <v>4464985.8530538129</v>
      </c>
      <c r="H90" s="101">
        <f>SUM(F90:G90)</f>
        <v>4540886.2976435367</v>
      </c>
      <c r="I90" s="101">
        <f>E90+H90</f>
        <v>38216906.196841776</v>
      </c>
    </row>
    <row r="91" spans="1:9" x14ac:dyDescent="0.25">
      <c r="A91" s="100" t="s">
        <v>140</v>
      </c>
      <c r="B91" s="99"/>
      <c r="C91" s="40">
        <v>2147414.3580498435</v>
      </c>
      <c r="D91" s="40">
        <v>30588305.541148394</v>
      </c>
      <c r="E91" s="98">
        <f>SUM(C91:D91)</f>
        <v>32735719.899198238</v>
      </c>
      <c r="F91" s="40">
        <v>75715.923807036699</v>
      </c>
      <c r="G91" s="40">
        <v>4245170.3738365006</v>
      </c>
      <c r="H91" s="98">
        <f>SUM(F91:G91)</f>
        <v>4320886.2976435376</v>
      </c>
      <c r="I91" s="98">
        <f>E91+H91</f>
        <v>37056606.196841776</v>
      </c>
    </row>
    <row r="92" spans="1:9" x14ac:dyDescent="0.25">
      <c r="A92" s="100" t="s">
        <v>139</v>
      </c>
      <c r="B92" s="99"/>
      <c r="C92" s="40">
        <v>0</v>
      </c>
      <c r="D92" s="40">
        <v>0</v>
      </c>
      <c r="E92" s="98">
        <f>SUM(C92:D92)</f>
        <v>0</v>
      </c>
      <c r="F92" s="40">
        <v>0</v>
      </c>
      <c r="G92" s="40">
        <v>0</v>
      </c>
      <c r="H92" s="98">
        <f>SUM(F92:G92)</f>
        <v>0</v>
      </c>
      <c r="I92" s="98">
        <f>E92+H92</f>
        <v>0</v>
      </c>
    </row>
    <row r="93" spans="1:9" x14ac:dyDescent="0.25">
      <c r="A93" s="100" t="s">
        <v>138</v>
      </c>
      <c r="B93" s="99"/>
      <c r="C93" s="40">
        <v>508.109742582808</v>
      </c>
      <c r="D93" s="40">
        <v>457691.89025741699</v>
      </c>
      <c r="E93" s="98">
        <f>SUM(C93:D93)</f>
        <v>458199.99999999983</v>
      </c>
      <c r="F93" s="40">
        <v>0</v>
      </c>
      <c r="G93" s="40">
        <v>0</v>
      </c>
      <c r="H93" s="98">
        <f>SUM(F93:G93)</f>
        <v>0</v>
      </c>
      <c r="I93" s="98">
        <f>E93+H93</f>
        <v>458199.99999999983</v>
      </c>
    </row>
    <row r="94" spans="1:9" x14ac:dyDescent="0.25">
      <c r="A94" s="100" t="s">
        <v>137</v>
      </c>
      <c r="B94" s="99"/>
      <c r="C94" s="40">
        <v>366.60924597868097</v>
      </c>
      <c r="D94" s="40">
        <v>481733.39075402101</v>
      </c>
      <c r="E94" s="98">
        <f>SUM(C94:D94)</f>
        <v>482099.99999999971</v>
      </c>
      <c r="F94" s="40">
        <v>184.520782687603</v>
      </c>
      <c r="G94" s="40">
        <v>219815.47921731201</v>
      </c>
      <c r="H94" s="98">
        <f>SUM(F94:G94)</f>
        <v>219999.99999999962</v>
      </c>
      <c r="I94" s="98">
        <f>E94+H94</f>
        <v>702099.9999999993</v>
      </c>
    </row>
    <row r="95" spans="1:9" x14ac:dyDescent="0.2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5" x14ac:dyDescent="0.25"/>
  <cols>
    <col min="1" max="1" width="73.42578125" bestFit="1" customWidth="1"/>
    <col min="2" max="2" width="28.7109375" bestFit="1" customWidth="1"/>
    <col min="3" max="3" width="5.7109375" customWidth="1"/>
    <col min="4" max="4" width="29.7109375" bestFit="1" customWidth="1"/>
    <col min="5" max="5" width="5.28515625" customWidth="1"/>
    <col min="6" max="6" width="11.28515625" bestFit="1" customWidth="1"/>
    <col min="7" max="7" width="12.5703125" bestFit="1" customWidth="1"/>
    <col min="8" max="8" width="19.42578125" customWidth="1"/>
    <col min="9" max="9" width="14" bestFit="1" customWidth="1"/>
    <col min="10" max="10" width="12.28515625" bestFit="1" customWidth="1"/>
    <col min="11" max="11" width="14" bestFit="1" customWidth="1"/>
    <col min="12" max="12" width="19.42578125" customWidth="1"/>
    <col min="13" max="13" width="14" bestFit="1" customWidth="1"/>
    <col min="14" max="14" width="12.28515625" bestFit="1" customWidth="1"/>
    <col min="15" max="15" width="14" bestFit="1" customWidth="1"/>
  </cols>
  <sheetData>
    <row r="1" spans="1:15" ht="21" thickBot="1" x14ac:dyDescent="0.3">
      <c r="A1" s="1" t="s">
        <v>209</v>
      </c>
      <c r="B1" s="20"/>
      <c r="C1" s="20"/>
      <c r="D1" s="19"/>
      <c r="E1" s="19"/>
      <c r="F1" s="185">
        <v>44196</v>
      </c>
      <c r="G1" s="20"/>
      <c r="H1" s="20"/>
      <c r="I1" s="20"/>
      <c r="J1" s="20"/>
      <c r="K1" s="20"/>
      <c r="L1" s="20"/>
      <c r="M1" s="20"/>
      <c r="N1" s="20"/>
      <c r="O1" s="20"/>
    </row>
    <row r="2" spans="1:15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/>
      <c r="B3" s="200" t="s">
        <v>208</v>
      </c>
      <c r="C3" s="105"/>
      <c r="D3" s="200" t="s">
        <v>207</v>
      </c>
      <c r="E3" s="105"/>
      <c r="F3" s="203" t="s">
        <v>33</v>
      </c>
      <c r="G3" s="204"/>
      <c r="H3" s="29"/>
      <c r="I3" s="207" t="s">
        <v>206</v>
      </c>
      <c r="J3" s="208"/>
      <c r="K3" s="209"/>
      <c r="L3" s="29"/>
      <c r="M3" s="207" t="s">
        <v>205</v>
      </c>
      <c r="N3" s="208"/>
      <c r="O3" s="209"/>
    </row>
    <row r="4" spans="1:15" x14ac:dyDescent="0.25">
      <c r="A4" s="16"/>
      <c r="B4" s="201" t="s">
        <v>204</v>
      </c>
      <c r="C4" s="105"/>
      <c r="D4" s="201"/>
      <c r="E4" s="105"/>
      <c r="F4" s="205"/>
      <c r="G4" s="206"/>
      <c r="H4" s="29"/>
      <c r="I4" s="210"/>
      <c r="J4" s="211"/>
      <c r="K4" s="212"/>
      <c r="L4" s="29"/>
      <c r="M4" s="210"/>
      <c r="N4" s="211"/>
      <c r="O4" s="212"/>
    </row>
    <row r="5" spans="1:15" ht="15.75" thickBot="1" x14ac:dyDescent="0.3">
      <c r="A5" s="16"/>
      <c r="B5" s="202"/>
      <c r="C5" s="105"/>
      <c r="D5" s="202"/>
      <c r="E5" s="105"/>
      <c r="F5" s="144" t="s">
        <v>203</v>
      </c>
      <c r="G5" s="143" t="s">
        <v>202</v>
      </c>
      <c r="H5" s="142"/>
      <c r="I5" s="141" t="s">
        <v>201</v>
      </c>
      <c r="J5" s="140" t="s">
        <v>200</v>
      </c>
      <c r="K5" s="139" t="s">
        <v>199</v>
      </c>
      <c r="L5" s="142"/>
      <c r="M5" s="141" t="s">
        <v>201</v>
      </c>
      <c r="N5" s="140" t="s">
        <v>200</v>
      </c>
      <c r="O5" s="139" t="s">
        <v>199</v>
      </c>
    </row>
    <row r="6" spans="1:15" x14ac:dyDescent="0.25">
      <c r="A6" s="16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.75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21" thickBot="1" x14ac:dyDescent="0.3">
      <c r="A8" s="129" t="s">
        <v>198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25">
      <c r="A10" s="126" t="s">
        <v>194</v>
      </c>
      <c r="B10" s="120">
        <f>SUM(B18:B21)</f>
        <v>1490434743.3761184</v>
      </c>
      <c r="C10" s="11"/>
      <c r="D10" s="120">
        <f>SUM(D18:D21)</f>
        <v>193444.54350435358</v>
      </c>
      <c r="E10" s="11"/>
      <c r="F10" s="120">
        <f>SUM(F18:F21)</f>
        <v>48201823.316198088</v>
      </c>
      <c r="G10" s="132"/>
      <c r="H10" s="29"/>
      <c r="I10" s="120">
        <f>SUM(I18:I21)</f>
        <v>1109520217.2548962</v>
      </c>
      <c r="J10" s="120">
        <f>SUM(J18:J21)</f>
        <v>7004627.3114283532</v>
      </c>
      <c r="K10" s="120">
        <f>I10-J10</f>
        <v>1102515589.9434679</v>
      </c>
      <c r="L10" s="29"/>
      <c r="M10" s="120">
        <f>B10+F10+I10</f>
        <v>2648156783.9472127</v>
      </c>
      <c r="N10" s="120">
        <f>D10+J10</f>
        <v>7198071.8549327068</v>
      </c>
      <c r="O10" s="120">
        <f>M10-N10</f>
        <v>2640958712.0922799</v>
      </c>
    </row>
    <row r="11" spans="1:15" x14ac:dyDescent="0.25">
      <c r="A11" s="134" t="s">
        <v>197</v>
      </c>
      <c r="B11" s="121">
        <v>4003159.8484698241</v>
      </c>
      <c r="C11" s="11"/>
      <c r="D11" s="121">
        <v>1797151.4231860249</v>
      </c>
      <c r="E11" s="11"/>
      <c r="F11" s="121">
        <v>3231489.4197511245</v>
      </c>
      <c r="G11" s="132"/>
      <c r="H11" s="29"/>
      <c r="I11" s="121">
        <v>20845728.022611272</v>
      </c>
      <c r="J11" s="121">
        <v>0</v>
      </c>
      <c r="K11" s="120">
        <f>I11-J11</f>
        <v>20845728.022611272</v>
      </c>
      <c r="L11" s="29"/>
      <c r="M11" s="120">
        <f>B11+F11+I11</f>
        <v>28080377.290832222</v>
      </c>
      <c r="N11" s="120">
        <f>D11+J11</f>
        <v>1797151.4231860249</v>
      </c>
      <c r="O11" s="120">
        <f>M11-N11</f>
        <v>26283225.867646195</v>
      </c>
    </row>
    <row r="12" spans="1:15" x14ac:dyDescent="0.25">
      <c r="A12" s="134" t="s">
        <v>196</v>
      </c>
      <c r="B12" s="121">
        <v>-614674.90497116861</v>
      </c>
      <c r="C12" s="11"/>
      <c r="D12" s="121">
        <v>-26147.27984833673</v>
      </c>
      <c r="E12" s="11"/>
      <c r="F12" s="121">
        <v>91665.521134103983</v>
      </c>
      <c r="G12" s="132"/>
      <c r="H12" s="29"/>
      <c r="I12" s="121">
        <v>20947850</v>
      </c>
      <c r="J12" s="121">
        <v>0</v>
      </c>
      <c r="K12" s="120">
        <f>I12-J12</f>
        <v>20947850</v>
      </c>
      <c r="L12" s="29"/>
      <c r="M12" s="120">
        <f>B12+F12+I12</f>
        <v>20424840.616162937</v>
      </c>
      <c r="N12" s="120">
        <f>D12+J12</f>
        <v>-26147.27984833673</v>
      </c>
      <c r="O12" s="120">
        <f>M12-N12</f>
        <v>20450987.896011274</v>
      </c>
    </row>
    <row r="13" spans="1:15" x14ac:dyDescent="0.25">
      <c r="A13" s="134" t="s">
        <v>195</v>
      </c>
      <c r="B13" s="121">
        <v>725158.38907762594</v>
      </c>
      <c r="C13" s="11"/>
      <c r="D13" s="121">
        <v>27056.07637740059</v>
      </c>
      <c r="E13" s="11"/>
      <c r="F13" s="121">
        <v>492608.47586096008</v>
      </c>
      <c r="G13" s="132"/>
      <c r="H13" s="29"/>
      <c r="I13" s="121">
        <v>525955.34170999995</v>
      </c>
      <c r="J13" s="121">
        <v>425717.65544</v>
      </c>
      <c r="K13" s="120">
        <f>I13-J13</f>
        <v>100237.68626999995</v>
      </c>
      <c r="L13" s="29"/>
      <c r="M13" s="120">
        <f>B13+F13+I13</f>
        <v>1743722.2066485859</v>
      </c>
      <c r="N13" s="120">
        <f>D13+J13</f>
        <v>452773.73181740061</v>
      </c>
      <c r="O13" s="120">
        <f>M13-N13</f>
        <v>1290948.4748311853</v>
      </c>
    </row>
    <row r="14" spans="1:15" x14ac:dyDescent="0.25">
      <c r="A14" s="133" t="s">
        <v>0</v>
      </c>
      <c r="B14" s="120">
        <f>SUM(B10:B13)</f>
        <v>1494548386.7086947</v>
      </c>
      <c r="C14" s="11"/>
      <c r="D14" s="120">
        <f>SUM(D10:D13)</f>
        <v>1991504.7632194425</v>
      </c>
      <c r="E14" s="11"/>
      <c r="F14" s="120">
        <f>SUM(F10:F13)</f>
        <v>52017586.732944272</v>
      </c>
      <c r="G14" s="132"/>
      <c r="H14" s="29"/>
      <c r="I14" s="120">
        <f>SUM(I10:I13)</f>
        <v>1151839750.6192176</v>
      </c>
      <c r="J14" s="120">
        <f>SUM(J10:J13)</f>
        <v>7430344.9668683531</v>
      </c>
      <c r="K14" s="120">
        <f>SUM(K10:K13)</f>
        <v>1144409405.6523492</v>
      </c>
      <c r="L14" s="29"/>
      <c r="M14" s="120">
        <f>SUM(M10:M13)</f>
        <v>2698405724.0608559</v>
      </c>
      <c r="N14" s="120">
        <f>SUM(N10:N13)</f>
        <v>9421849.7300877944</v>
      </c>
      <c r="O14" s="120">
        <f>SUM(O10:O13)</f>
        <v>2688983874.3307686</v>
      </c>
    </row>
    <row r="15" spans="1:15" ht="15.75" thickBot="1" x14ac:dyDescent="0.3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6"/>
      <c r="O15" s="130"/>
    </row>
    <row r="16" spans="1:15" ht="21" thickBot="1" x14ac:dyDescent="0.3">
      <c r="A16" s="129" t="s">
        <v>194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25">
      <c r="A17" s="9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x14ac:dyDescent="0.25">
      <c r="A18" s="126" t="s">
        <v>1</v>
      </c>
      <c r="B18" s="124">
        <v>-58295451.704272285</v>
      </c>
      <c r="C18" s="125"/>
      <c r="D18" s="124">
        <v>-808597.9732128405</v>
      </c>
      <c r="E18" s="125"/>
      <c r="F18" s="124">
        <v>33586814.053164788</v>
      </c>
      <c r="G18" s="123" t="s">
        <v>276</v>
      </c>
      <c r="H18" s="122"/>
      <c r="I18" s="121">
        <v>0</v>
      </c>
      <c r="J18" s="121">
        <v>0</v>
      </c>
      <c r="K18" s="120">
        <f>I18-J18</f>
        <v>0</v>
      </c>
      <c r="L18" s="29"/>
      <c r="M18" s="120">
        <f>B18+F18+I18</f>
        <v>-24708637.651107498</v>
      </c>
      <c r="N18" s="120">
        <f>D18+J18</f>
        <v>-808597.9732128405</v>
      </c>
      <c r="O18" s="120">
        <f>M18-N18</f>
        <v>-23900039.677894656</v>
      </c>
    </row>
    <row r="19" spans="1:15" x14ac:dyDescent="0.25">
      <c r="A19" s="126" t="s">
        <v>193</v>
      </c>
      <c r="B19" s="124">
        <v>194110111.47408956</v>
      </c>
      <c r="C19" s="125"/>
      <c r="D19" s="124">
        <v>895967.19404731598</v>
      </c>
      <c r="E19" s="125"/>
      <c r="F19" s="124">
        <v>1913726.5851934245</v>
      </c>
      <c r="G19" s="123" t="s">
        <v>276</v>
      </c>
      <c r="H19" s="122"/>
      <c r="I19" s="121">
        <v>3573587.2780200001</v>
      </c>
      <c r="J19" s="121">
        <v>147060.23973999999</v>
      </c>
      <c r="K19" s="120">
        <f>I19-J19</f>
        <v>3426527.03828</v>
      </c>
      <c r="L19" s="29"/>
      <c r="M19" s="120">
        <f>B19+F19+I19</f>
        <v>199597425.33730298</v>
      </c>
      <c r="N19" s="120">
        <f>D19+J19</f>
        <v>1043027.433787316</v>
      </c>
      <c r="O19" s="120">
        <f>M19-N19</f>
        <v>198554397.90351567</v>
      </c>
    </row>
    <row r="20" spans="1:15" x14ac:dyDescent="0.25">
      <c r="A20" s="126" t="s">
        <v>192</v>
      </c>
      <c r="B20" s="124">
        <v>1230139901.5522149</v>
      </c>
      <c r="C20" s="125"/>
      <c r="D20" s="124">
        <v>31740.340461720512</v>
      </c>
      <c r="E20" s="125"/>
      <c r="F20" s="124">
        <v>11169717.802827416</v>
      </c>
      <c r="G20" s="123" t="s">
        <v>276</v>
      </c>
      <c r="H20" s="122"/>
      <c r="I20" s="121">
        <v>1102643777.3313754</v>
      </c>
      <c r="J20" s="121">
        <v>6849494.6954883533</v>
      </c>
      <c r="K20" s="120">
        <f>I20-J20</f>
        <v>1095794282.6358869</v>
      </c>
      <c r="L20" s="29"/>
      <c r="M20" s="120">
        <f>B20+F20+I20</f>
        <v>2343953396.6864176</v>
      </c>
      <c r="N20" s="120">
        <f>D20+J20</f>
        <v>6881235.035950074</v>
      </c>
      <c r="O20" s="120">
        <f>M20-N20</f>
        <v>2337072161.6504674</v>
      </c>
    </row>
    <row r="21" spans="1:15" x14ac:dyDescent="0.25">
      <c r="A21" s="126" t="s">
        <v>191</v>
      </c>
      <c r="B21" s="124">
        <v>124480182.05408618</v>
      </c>
      <c r="C21" s="125"/>
      <c r="D21" s="124">
        <v>74334.982208157599</v>
      </c>
      <c r="E21" s="125"/>
      <c r="F21" s="124">
        <v>1531564.8750124574</v>
      </c>
      <c r="G21" s="123" t="s">
        <v>276</v>
      </c>
      <c r="H21" s="122"/>
      <c r="I21" s="121">
        <v>3302852.6455008001</v>
      </c>
      <c r="J21" s="121">
        <v>8072.3761999999997</v>
      </c>
      <c r="K21" s="120">
        <f>I21-J21</f>
        <v>3294780.2693008003</v>
      </c>
      <c r="L21" s="29"/>
      <c r="M21" s="120">
        <f>B21+F21+I21</f>
        <v>129314599.57459943</v>
      </c>
      <c r="N21" s="120">
        <f>D21+J21</f>
        <v>82407.358408157597</v>
      </c>
      <c r="O21" s="120">
        <f>M21-N21</f>
        <v>129232192.21619128</v>
      </c>
    </row>
    <row r="22" spans="1:15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workbookViewId="0"/>
  </sheetViews>
  <sheetFormatPr defaultRowHeight="15" x14ac:dyDescent="0.25"/>
  <cols>
    <col min="1" max="1" width="82.7109375" bestFit="1" customWidth="1"/>
    <col min="2" max="2" width="17" bestFit="1" customWidth="1"/>
    <col min="3" max="3" width="14.7109375" bestFit="1" customWidth="1"/>
    <col min="4" max="4" width="15" bestFit="1" customWidth="1"/>
    <col min="5" max="5" width="15.85546875" bestFit="1" customWidth="1"/>
    <col min="6" max="6" width="14.42578125" bestFit="1" customWidth="1"/>
    <col min="7" max="7" width="11.7109375" bestFit="1" customWidth="1"/>
    <col min="8" max="8" width="13.28515625" bestFit="1" customWidth="1"/>
    <col min="9" max="9" width="10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9.5703125" bestFit="1" customWidth="1"/>
    <col min="14" max="14" width="9.28515625" bestFit="1" customWidth="1"/>
    <col min="15" max="15" width="14.5703125" bestFit="1" customWidth="1"/>
    <col min="16" max="16" width="16.140625" bestFit="1" customWidth="1"/>
    <col min="17" max="17" width="17" bestFit="1" customWidth="1"/>
    <col min="18" max="18" width="14.7109375" bestFit="1" customWidth="1"/>
    <col min="19" max="19" width="15" bestFit="1" customWidth="1"/>
    <col min="20" max="21" width="14.42578125" bestFit="1" customWidth="1"/>
    <col min="22" max="22" width="11.7109375" bestFit="1" customWidth="1"/>
    <col min="23" max="23" width="13.28515625" bestFit="1" customWidth="1"/>
    <col min="24" max="24" width="8.85546875" bestFit="1" customWidth="1"/>
    <col min="25" max="25" width="12.28515625" bestFit="1" customWidth="1"/>
    <col min="26" max="26" width="9.5703125" bestFit="1" customWidth="1"/>
    <col min="27" max="27" width="7.7109375" bestFit="1" customWidth="1"/>
    <col min="28" max="28" width="14.5703125" bestFit="1" customWidth="1"/>
    <col min="29" max="29" width="16.140625" bestFit="1" customWidth="1"/>
  </cols>
  <sheetData>
    <row r="1" spans="1:29" ht="21" thickBot="1" x14ac:dyDescent="0.35">
      <c r="A1" s="1" t="s">
        <v>240</v>
      </c>
      <c r="B1" s="96"/>
      <c r="C1" s="95"/>
      <c r="D1" s="96"/>
      <c r="E1" s="184">
        <v>44196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25">
      <c r="A3" s="156"/>
      <c r="B3" s="213" t="s">
        <v>239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 t="s">
        <v>238</v>
      </c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5"/>
    </row>
    <row r="4" spans="1:29" ht="45.75" thickBot="1" x14ac:dyDescent="0.3">
      <c r="A4" s="156"/>
      <c r="B4" s="155" t="s">
        <v>235</v>
      </c>
      <c r="C4" s="154" t="s">
        <v>234</v>
      </c>
      <c r="D4" s="154" t="s">
        <v>233</v>
      </c>
      <c r="E4" s="154" t="s">
        <v>232</v>
      </c>
      <c r="F4" s="154" t="s">
        <v>231</v>
      </c>
      <c r="G4" s="154" t="s">
        <v>2</v>
      </c>
      <c r="H4" s="154" t="s">
        <v>230</v>
      </c>
      <c r="I4" s="154" t="s">
        <v>229</v>
      </c>
      <c r="J4" s="154" t="s">
        <v>228</v>
      </c>
      <c r="K4" s="154" t="s">
        <v>227</v>
      </c>
      <c r="L4" s="154" t="s">
        <v>237</v>
      </c>
      <c r="M4" s="154" t="s">
        <v>236</v>
      </c>
      <c r="N4" s="154" t="s">
        <v>137</v>
      </c>
      <c r="O4" s="154" t="s">
        <v>226</v>
      </c>
      <c r="P4" s="154" t="s">
        <v>225</v>
      </c>
      <c r="Q4" s="154" t="s">
        <v>235</v>
      </c>
      <c r="R4" s="154" t="s">
        <v>234</v>
      </c>
      <c r="S4" s="154" t="s">
        <v>233</v>
      </c>
      <c r="T4" s="154" t="s">
        <v>232</v>
      </c>
      <c r="U4" s="154" t="s">
        <v>231</v>
      </c>
      <c r="V4" s="154" t="s">
        <v>2</v>
      </c>
      <c r="W4" s="154" t="s">
        <v>230</v>
      </c>
      <c r="X4" s="154" t="s">
        <v>229</v>
      </c>
      <c r="Y4" s="154" t="s">
        <v>228</v>
      </c>
      <c r="Z4" s="154" t="s">
        <v>227</v>
      </c>
      <c r="AA4" s="154" t="s">
        <v>137</v>
      </c>
      <c r="AB4" s="154" t="s">
        <v>226</v>
      </c>
      <c r="AC4" s="153" t="s">
        <v>225</v>
      </c>
    </row>
    <row r="5" spans="1:29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1" thickBot="1" x14ac:dyDescent="0.3">
      <c r="A8" s="129" t="s">
        <v>198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1"/>
    </row>
    <row r="9" spans="1:29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x14ac:dyDescent="0.25">
      <c r="A10" s="150" t="s">
        <v>194</v>
      </c>
      <c r="B10" s="145">
        <f t="shared" ref="B10:K10" si="0">SUM(B14:B29)</f>
        <v>40893643.562019847</v>
      </c>
      <c r="C10" s="145">
        <f t="shared" si="0"/>
        <v>4681868.0000109682</v>
      </c>
      <c r="D10" s="145">
        <f t="shared" si="0"/>
        <v>285111.42857404373</v>
      </c>
      <c r="E10" s="145">
        <f t="shared" si="0"/>
        <v>14707.68888888889</v>
      </c>
      <c r="F10" s="145">
        <f t="shared" si="0"/>
        <v>617</v>
      </c>
      <c r="G10" s="145">
        <f t="shared" si="0"/>
        <v>144197.99999999092</v>
      </c>
      <c r="H10" s="145">
        <f t="shared" si="0"/>
        <v>342043.0000349803</v>
      </c>
      <c r="I10" s="145">
        <f t="shared" si="0"/>
        <v>4837606.684922751</v>
      </c>
      <c r="J10" s="145">
        <f t="shared" si="0"/>
        <v>235136.6688897</v>
      </c>
      <c r="K10" s="145">
        <f t="shared" si="0"/>
        <v>59935</v>
      </c>
      <c r="L10" s="146"/>
      <c r="M10" s="146"/>
      <c r="N10" s="145">
        <f>SUM(N14:N29)</f>
        <v>5931.8023569965299</v>
      </c>
      <c r="O10" s="145">
        <f>SUM(O14:O29)</f>
        <v>314692.99399999372</v>
      </c>
      <c r="P10" s="145">
        <f>B10+C10-D10-E10-F10-G10-H10-I10+J10-K10+N10+O10</f>
        <v>40447054.224856853</v>
      </c>
      <c r="Q10" s="145">
        <f t="shared" ref="Q10:AB10" si="1">SUM(Q14:Q29)</f>
        <v>2779489.0181084308</v>
      </c>
      <c r="R10" s="145">
        <f t="shared" si="1"/>
        <v>126382.99999889135</v>
      </c>
      <c r="S10" s="145">
        <f t="shared" si="1"/>
        <v>29490.999999852218</v>
      </c>
      <c r="T10" s="145">
        <f t="shared" si="1"/>
        <v>0</v>
      </c>
      <c r="U10" s="145">
        <f t="shared" si="1"/>
        <v>0</v>
      </c>
      <c r="V10" s="145">
        <f t="shared" si="1"/>
        <v>16209.000000089403</v>
      </c>
      <c r="W10" s="145">
        <f t="shared" si="1"/>
        <v>48326.000004819209</v>
      </c>
      <c r="X10" s="145">
        <f t="shared" si="1"/>
        <v>65317</v>
      </c>
      <c r="Y10" s="145">
        <f t="shared" si="1"/>
        <v>334</v>
      </c>
      <c r="Z10" s="145">
        <f t="shared" si="1"/>
        <v>2188</v>
      </c>
      <c r="AA10" s="145">
        <f t="shared" si="1"/>
        <v>9925.0000000120854</v>
      </c>
      <c r="AB10" s="145">
        <f t="shared" si="1"/>
        <v>1301.0000000002256</v>
      </c>
      <c r="AC10" s="145">
        <f>Q10+R10-S10-T10-U10-V10-W10-X10+Y10-Z10+AA10+AB10</f>
        <v>2755901.0181025732</v>
      </c>
    </row>
    <row r="11" spans="1:29" ht="15.75" thickBot="1" x14ac:dyDescent="0.3">
      <c r="A11" s="11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</row>
    <row r="12" spans="1:29" ht="21" thickBot="1" x14ac:dyDescent="0.3">
      <c r="A12" s="129" t="s">
        <v>194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8"/>
    </row>
    <row r="13" spans="1:29" x14ac:dyDescent="0.25">
      <c r="A13" s="11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</row>
    <row r="14" spans="1:29" x14ac:dyDescent="0.25">
      <c r="A14" s="126" t="s">
        <v>224</v>
      </c>
      <c r="B14" s="124">
        <v>8757688.7818785608</v>
      </c>
      <c r="C14" s="124">
        <v>762470</v>
      </c>
      <c r="D14" s="124">
        <v>50726.428571428572</v>
      </c>
      <c r="E14" s="124">
        <v>3998.6888888888889</v>
      </c>
      <c r="F14" s="124">
        <v>148</v>
      </c>
      <c r="G14" s="124">
        <v>1627</v>
      </c>
      <c r="H14" s="124">
        <v>9809</v>
      </c>
      <c r="I14" s="124">
        <v>725957.68492063484</v>
      </c>
      <c r="J14" s="124">
        <v>56971</v>
      </c>
      <c r="K14" s="124">
        <v>9779</v>
      </c>
      <c r="L14" s="146"/>
      <c r="M14" s="146"/>
      <c r="N14" s="124">
        <v>-127128.19761804736</v>
      </c>
      <c r="O14" s="124">
        <v>40051.999999998778</v>
      </c>
      <c r="P14" s="145">
        <f>B14+C14-D14-E14-F14-G14-H14-I14+J14-K14+N14+O14</f>
        <v>8688007.7818795592</v>
      </c>
      <c r="Q14" s="124">
        <v>65670</v>
      </c>
      <c r="R14" s="124">
        <v>19321</v>
      </c>
      <c r="S14" s="124">
        <v>21</v>
      </c>
      <c r="T14" s="124">
        <v>0</v>
      </c>
      <c r="U14" s="124">
        <v>0</v>
      </c>
      <c r="V14" s="124">
        <v>46</v>
      </c>
      <c r="W14" s="124">
        <v>127</v>
      </c>
      <c r="X14" s="124">
        <v>51038</v>
      </c>
      <c r="Y14" s="124">
        <v>1</v>
      </c>
      <c r="Z14" s="124">
        <v>655</v>
      </c>
      <c r="AA14" s="124">
        <v>0</v>
      </c>
      <c r="AB14" s="124">
        <v>0</v>
      </c>
      <c r="AC14" s="145">
        <f>Q14+R14-S14-T14-U14-V14-W14-X14+Y14-Z14+AA14+AB14</f>
        <v>33105</v>
      </c>
    </row>
    <row r="15" spans="1:29" x14ac:dyDescent="0.25">
      <c r="A15" s="126" t="s">
        <v>223</v>
      </c>
      <c r="B15" s="124">
        <v>477855</v>
      </c>
      <c r="C15" s="124">
        <v>30653</v>
      </c>
      <c r="D15" s="124">
        <v>1524</v>
      </c>
      <c r="E15" s="124">
        <v>31</v>
      </c>
      <c r="F15" s="124">
        <v>22</v>
      </c>
      <c r="G15" s="124">
        <v>0</v>
      </c>
      <c r="H15" s="124">
        <v>128</v>
      </c>
      <c r="I15" s="124">
        <v>327933</v>
      </c>
      <c r="J15" s="124">
        <v>7612</v>
      </c>
      <c r="K15" s="124">
        <v>16412</v>
      </c>
      <c r="L15" s="146"/>
      <c r="M15" s="146"/>
      <c r="N15" s="124">
        <v>97532</v>
      </c>
      <c r="O15" s="124">
        <v>245736</v>
      </c>
      <c r="P15" s="145">
        <f>B15+C15-D15-E15-F15-G15-H15-I15+J15-K15+N15+O15</f>
        <v>513338</v>
      </c>
      <c r="Q15" s="124">
        <v>0</v>
      </c>
      <c r="R15" s="124">
        <v>24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3</v>
      </c>
      <c r="Y15" s="124">
        <v>0</v>
      </c>
      <c r="Z15" s="124">
        <v>0</v>
      </c>
      <c r="AA15" s="124">
        <v>0</v>
      </c>
      <c r="AB15" s="124">
        <v>0</v>
      </c>
      <c r="AC15" s="145">
        <f>Q15+R15-S15-T15-U15-V15-W15-X15+Y15-Z15+AA15+AB15</f>
        <v>21</v>
      </c>
    </row>
    <row r="16" spans="1:29" x14ac:dyDescent="0.25">
      <c r="A16" s="126" t="s">
        <v>222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</row>
    <row r="17" spans="1:29" x14ac:dyDescent="0.25">
      <c r="A17" s="126" t="s">
        <v>221</v>
      </c>
      <c r="B17" s="124">
        <v>9851405.7529999986</v>
      </c>
      <c r="C17" s="124">
        <v>766261</v>
      </c>
      <c r="D17" s="124">
        <v>60452</v>
      </c>
      <c r="E17" s="124">
        <v>9150</v>
      </c>
      <c r="F17" s="124">
        <v>166</v>
      </c>
      <c r="G17" s="124">
        <v>3094</v>
      </c>
      <c r="H17" s="124">
        <v>0</v>
      </c>
      <c r="I17" s="124">
        <v>829051</v>
      </c>
      <c r="J17" s="124">
        <v>1175</v>
      </c>
      <c r="K17" s="124">
        <v>9356</v>
      </c>
      <c r="L17" s="146"/>
      <c r="M17" s="146"/>
      <c r="N17" s="124">
        <v>-76972.000000000451</v>
      </c>
      <c r="O17" s="124">
        <v>-5099023.0029999996</v>
      </c>
      <c r="P17" s="145">
        <f>B17+C17-D17-E17-F17-G17-H17-I17+J17-K17+N17+O17</f>
        <v>4531577.7499999991</v>
      </c>
      <c r="Q17" s="124">
        <v>0</v>
      </c>
      <c r="R17" s="124">
        <v>10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2</v>
      </c>
      <c r="Y17" s="124">
        <v>0</v>
      </c>
      <c r="Z17" s="124">
        <v>1</v>
      </c>
      <c r="AA17" s="124">
        <v>0</v>
      </c>
      <c r="AB17" s="124">
        <v>0</v>
      </c>
      <c r="AC17" s="145">
        <f>Q17+R17-S17-T17-U17-V17-W17-X17+Y17-Z17+AA17+AB17</f>
        <v>7</v>
      </c>
    </row>
    <row r="18" spans="1:29" x14ac:dyDescent="0.25">
      <c r="A18" s="126" t="s">
        <v>220</v>
      </c>
      <c r="B18" s="124">
        <v>3641174</v>
      </c>
      <c r="C18" s="124">
        <v>240489</v>
      </c>
      <c r="D18" s="124">
        <v>5436</v>
      </c>
      <c r="E18" s="124">
        <v>566</v>
      </c>
      <c r="F18" s="124">
        <v>260</v>
      </c>
      <c r="G18" s="124">
        <v>0</v>
      </c>
      <c r="H18" s="124">
        <v>11213</v>
      </c>
      <c r="I18" s="124">
        <v>756593</v>
      </c>
      <c r="J18" s="124">
        <v>10951.6688897</v>
      </c>
      <c r="K18" s="124">
        <v>22892</v>
      </c>
      <c r="L18" s="146"/>
      <c r="M18" s="146"/>
      <c r="N18" s="124">
        <v>28950</v>
      </c>
      <c r="O18" s="124">
        <v>0</v>
      </c>
      <c r="P18" s="145">
        <f>B18+C18-D18-E18-F18-G18-H18-I18+J18-K18+N18+O18</f>
        <v>3124604.6688897</v>
      </c>
      <c r="Q18" s="124">
        <v>0</v>
      </c>
      <c r="R18" s="124">
        <v>3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1</v>
      </c>
      <c r="Y18" s="124">
        <v>0</v>
      </c>
      <c r="Z18" s="124">
        <v>0</v>
      </c>
      <c r="AA18" s="124">
        <v>0</v>
      </c>
      <c r="AB18" s="124">
        <v>0</v>
      </c>
      <c r="AC18" s="145">
        <f>Q18+R18-S18-T18-U18-V18-W18-X18+Y18-Z18+AA18+AB18</f>
        <v>2</v>
      </c>
    </row>
    <row r="19" spans="1:29" x14ac:dyDescent="0.25">
      <c r="A19" s="126" t="s">
        <v>219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</row>
    <row r="20" spans="1:29" x14ac:dyDescent="0.25">
      <c r="A20" s="126" t="s">
        <v>218</v>
      </c>
      <c r="B20" s="124">
        <v>5189277</v>
      </c>
      <c r="C20" s="124">
        <v>1363460.000001</v>
      </c>
      <c r="D20" s="124">
        <v>79459</v>
      </c>
      <c r="E20" s="124">
        <v>768</v>
      </c>
      <c r="F20" s="124">
        <v>0</v>
      </c>
      <c r="G20" s="124">
        <v>2142.9999990000001</v>
      </c>
      <c r="H20" s="124">
        <v>3918</v>
      </c>
      <c r="I20" s="124">
        <v>1015383</v>
      </c>
      <c r="J20" s="124">
        <v>36135</v>
      </c>
      <c r="K20" s="124">
        <v>1230</v>
      </c>
      <c r="L20" s="146"/>
      <c r="M20" s="146"/>
      <c r="N20" s="124">
        <v>-27528.999999999891</v>
      </c>
      <c r="O20" s="124">
        <v>5126348.0029999996</v>
      </c>
      <c r="P20" s="145">
        <f>B20+C20-D20-E20-F20-G20-H20-I20+J20-K20+N20+O20</f>
        <v>10584790.003001999</v>
      </c>
      <c r="Q20" s="124">
        <v>1775</v>
      </c>
      <c r="R20" s="124">
        <v>14</v>
      </c>
      <c r="S20" s="124">
        <v>34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11</v>
      </c>
      <c r="AA20" s="124">
        <v>-29</v>
      </c>
      <c r="AB20" s="124">
        <v>0</v>
      </c>
      <c r="AC20" s="145">
        <f>Q20+R20-S20-T20-U20-V20-W20-X20+Y20-Z20+AA20+AB20</f>
        <v>1715</v>
      </c>
    </row>
    <row r="21" spans="1:29" x14ac:dyDescent="0.25">
      <c r="A21" s="126" t="s">
        <v>217</v>
      </c>
      <c r="B21" s="124">
        <v>5462827</v>
      </c>
      <c r="C21" s="124">
        <v>1236808</v>
      </c>
      <c r="D21" s="124">
        <v>58903</v>
      </c>
      <c r="E21" s="124">
        <v>22</v>
      </c>
      <c r="F21" s="124">
        <v>0</v>
      </c>
      <c r="G21" s="124">
        <v>4233</v>
      </c>
      <c r="H21" s="124">
        <v>79</v>
      </c>
      <c r="I21" s="124">
        <v>1144018</v>
      </c>
      <c r="J21" s="124">
        <v>115611</v>
      </c>
      <c r="K21" s="124">
        <v>137</v>
      </c>
      <c r="L21" s="146"/>
      <c r="M21" s="146"/>
      <c r="N21" s="124">
        <v>125162</v>
      </c>
      <c r="O21" s="124">
        <v>0</v>
      </c>
      <c r="P21" s="145">
        <f>B21+C21-D21-E21-F21-G21-H21-I21+J21-K21+N21+O21</f>
        <v>5733016</v>
      </c>
      <c r="Q21" s="124">
        <v>2377</v>
      </c>
      <c r="R21" s="124">
        <v>193</v>
      </c>
      <c r="S21" s="124">
        <v>196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-176</v>
      </c>
      <c r="AB21" s="124">
        <v>0</v>
      </c>
      <c r="AC21" s="145">
        <f>Q21+R21-S21-T21-U21-V21-W21-X21+Y21-Z21+AA21+AB21</f>
        <v>2198</v>
      </c>
    </row>
    <row r="22" spans="1:29" x14ac:dyDescent="0.25">
      <c r="A22" s="126" t="s">
        <v>216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</row>
    <row r="23" spans="1:29" x14ac:dyDescent="0.25">
      <c r="A23" s="126" t="s">
        <v>193</v>
      </c>
      <c r="B23" s="124">
        <v>5.0030000021000003</v>
      </c>
      <c r="C23" s="124">
        <v>1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5</v>
      </c>
      <c r="K23" s="124">
        <v>0</v>
      </c>
      <c r="L23" s="146"/>
      <c r="M23" s="146"/>
      <c r="N23" s="124">
        <v>-1</v>
      </c>
      <c r="O23" s="124">
        <v>-3.0000020999999999E-3</v>
      </c>
      <c r="P23" s="145">
        <f>B23+C23-D23-E23-F23-G23-H23-I23+J23-K23+N23+O23</f>
        <v>10</v>
      </c>
      <c r="Q23" s="124">
        <v>586803.00300000096</v>
      </c>
      <c r="R23" s="124">
        <v>16686</v>
      </c>
      <c r="S23" s="124">
        <v>15911</v>
      </c>
      <c r="T23" s="124">
        <v>0</v>
      </c>
      <c r="U23" s="124">
        <v>0</v>
      </c>
      <c r="V23" s="124">
        <v>421</v>
      </c>
      <c r="W23" s="124">
        <v>1823</v>
      </c>
      <c r="X23" s="124">
        <v>0</v>
      </c>
      <c r="Y23" s="124">
        <v>4</v>
      </c>
      <c r="Z23" s="124">
        <v>378</v>
      </c>
      <c r="AA23" s="124">
        <v>-62</v>
      </c>
      <c r="AB23" s="124">
        <v>0</v>
      </c>
      <c r="AC23" s="145">
        <f>Q23+R23-S23-T23-U23-V23-W23-X23+Y23-Z23+AA23+AB23</f>
        <v>584898.00300000096</v>
      </c>
    </row>
    <row r="24" spans="1:29" x14ac:dyDescent="0.25">
      <c r="A24" s="126" t="s">
        <v>215</v>
      </c>
      <c r="B24" s="124">
        <v>3479749.0030209739</v>
      </c>
      <c r="C24" s="124">
        <v>193995.0000041044</v>
      </c>
      <c r="D24" s="124">
        <v>13352.000000655649</v>
      </c>
      <c r="E24" s="124">
        <v>2</v>
      </c>
      <c r="F24" s="124">
        <v>0</v>
      </c>
      <c r="G24" s="124">
        <v>68337.000000409782</v>
      </c>
      <c r="H24" s="124">
        <v>240914.00001430511</v>
      </c>
      <c r="I24" s="124">
        <v>9435.0000009089708</v>
      </c>
      <c r="J24" s="124">
        <v>2853</v>
      </c>
      <c r="K24" s="124">
        <v>10</v>
      </c>
      <c r="L24" s="146"/>
      <c r="M24" s="146"/>
      <c r="N24" s="124">
        <v>-9286.0000079498532</v>
      </c>
      <c r="O24" s="124">
        <v>1222</v>
      </c>
      <c r="P24" s="145">
        <f>B24+C24-D24-E24-F24-G24-H24-I24+J24-K24+N24+O24</f>
        <v>3336483.0030008489</v>
      </c>
      <c r="Q24" s="124">
        <v>986328.00300216698</v>
      </c>
      <c r="R24" s="124">
        <v>52646.999998875428</v>
      </c>
      <c r="S24" s="124">
        <v>6643.0000003948799</v>
      </c>
      <c r="T24" s="124">
        <v>0</v>
      </c>
      <c r="U24" s="124">
        <v>0</v>
      </c>
      <c r="V24" s="124">
        <v>6336.0000000596001</v>
      </c>
      <c r="W24" s="124">
        <v>21403.000002034001</v>
      </c>
      <c r="X24" s="124">
        <v>14270</v>
      </c>
      <c r="Y24" s="124">
        <v>2570</v>
      </c>
      <c r="Z24" s="124">
        <v>398</v>
      </c>
      <c r="AA24" s="124">
        <v>1773.0000006943028</v>
      </c>
      <c r="AB24" s="124">
        <v>2468.0000000001746</v>
      </c>
      <c r="AC24" s="145">
        <f>Q24+R24-S24-T24-U24-V24-W24-X24+Y24-Z24+AA24+AB24</f>
        <v>996736.00299924845</v>
      </c>
    </row>
    <row r="25" spans="1:29" x14ac:dyDescent="0.25">
      <c r="A25" s="126" t="s">
        <v>214</v>
      </c>
      <c r="B25" s="124">
        <v>2791867.0121203037</v>
      </c>
      <c r="C25" s="124">
        <v>67073.000005863796</v>
      </c>
      <c r="D25" s="124">
        <v>6509.0000019595027</v>
      </c>
      <c r="E25" s="124">
        <v>27</v>
      </c>
      <c r="F25" s="124">
        <v>0</v>
      </c>
      <c r="G25" s="124">
        <v>29257.000000581149</v>
      </c>
      <c r="H25" s="124">
        <v>44573.000020675208</v>
      </c>
      <c r="I25" s="124">
        <v>3761.0000012069941</v>
      </c>
      <c r="J25" s="124">
        <v>-2309</v>
      </c>
      <c r="K25" s="124">
        <v>0</v>
      </c>
      <c r="L25" s="146"/>
      <c r="M25" s="146"/>
      <c r="N25" s="124">
        <v>-16664.00001700591</v>
      </c>
      <c r="O25" s="124">
        <v>-856.00000000023283</v>
      </c>
      <c r="P25" s="145">
        <f>B25+C25-D25-E25-F25-G25-H25-I25+J25-K25+N25+O25</f>
        <v>2754984.0120847384</v>
      </c>
      <c r="Q25" s="124">
        <v>512905.00310552801</v>
      </c>
      <c r="R25" s="124">
        <v>12118.00000001592</v>
      </c>
      <c r="S25" s="124">
        <v>763.99999905960453</v>
      </c>
      <c r="T25" s="124">
        <v>0</v>
      </c>
      <c r="U25" s="124">
        <v>0</v>
      </c>
      <c r="V25" s="124">
        <v>6337.0000000298023</v>
      </c>
      <c r="W25" s="124">
        <v>11497.00000192225</v>
      </c>
      <c r="X25" s="124">
        <v>1</v>
      </c>
      <c r="Y25" s="124">
        <v>-1473</v>
      </c>
      <c r="Z25" s="124">
        <v>0</v>
      </c>
      <c r="AA25" s="124">
        <v>13409.999999326294</v>
      </c>
      <c r="AB25" s="124">
        <v>-2.0000000000145519</v>
      </c>
      <c r="AC25" s="145">
        <f>Q25+R25-S25-T25-U25-V25-W25-X25+Y25-Z25+AA25+AB25</f>
        <v>518359.00310385856</v>
      </c>
    </row>
    <row r="26" spans="1:29" x14ac:dyDescent="0.25">
      <c r="A26" s="126" t="s">
        <v>213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</row>
    <row r="27" spans="1:29" x14ac:dyDescent="0.25">
      <c r="A27" s="126" t="s">
        <v>212</v>
      </c>
      <c r="B27" s="124">
        <v>3.0000029999999998E-3</v>
      </c>
      <c r="C27" s="124">
        <v>61</v>
      </c>
      <c r="D27" s="124">
        <v>0</v>
      </c>
      <c r="E27" s="124">
        <v>0</v>
      </c>
      <c r="F27" s="124">
        <v>0</v>
      </c>
      <c r="G27" s="124">
        <v>0</v>
      </c>
      <c r="H27" s="124">
        <v>27</v>
      </c>
      <c r="I27" s="124">
        <v>0</v>
      </c>
      <c r="J27" s="124">
        <v>0</v>
      </c>
      <c r="K27" s="124">
        <v>0</v>
      </c>
      <c r="L27" s="146"/>
      <c r="M27" s="146"/>
      <c r="N27" s="124">
        <v>0</v>
      </c>
      <c r="O27" s="124">
        <v>1164.9969999970001</v>
      </c>
      <c r="P27" s="145">
        <f>B27+C27-D27-E27-F27-G27-H27-I27+J27-K27+N27+O27</f>
        <v>1199</v>
      </c>
      <c r="Q27" s="124">
        <v>525385.84779891442</v>
      </c>
      <c r="R27" s="124">
        <v>25382</v>
      </c>
      <c r="S27" s="124">
        <v>5547.0000003977329</v>
      </c>
      <c r="T27" s="124">
        <v>0</v>
      </c>
      <c r="U27" s="124">
        <v>0</v>
      </c>
      <c r="V27" s="124">
        <v>108</v>
      </c>
      <c r="W27" s="124">
        <v>12605.000000862959</v>
      </c>
      <c r="X27" s="124">
        <v>2</v>
      </c>
      <c r="Y27" s="124">
        <v>-731</v>
      </c>
      <c r="Z27" s="124">
        <v>735</v>
      </c>
      <c r="AA27" s="124">
        <v>-2569.0000000085115</v>
      </c>
      <c r="AB27" s="124">
        <v>-1164.9999999999345</v>
      </c>
      <c r="AC27" s="145">
        <f>Q27+R27-S27-T27-U27-V27-W27-X27+Y27-Z27+AA27+AB27</f>
        <v>527305.84779764537</v>
      </c>
    </row>
    <row r="28" spans="1:29" x14ac:dyDescent="0.25">
      <c r="A28" s="126" t="s">
        <v>211</v>
      </c>
      <c r="B28" s="124">
        <v>1215900.0030000019</v>
      </c>
      <c r="C28" s="124">
        <v>20597</v>
      </c>
      <c r="D28" s="124">
        <v>8705</v>
      </c>
      <c r="E28" s="124">
        <v>143</v>
      </c>
      <c r="F28" s="124">
        <v>21</v>
      </c>
      <c r="G28" s="124">
        <v>34304</v>
      </c>
      <c r="H28" s="124">
        <v>30931</v>
      </c>
      <c r="I28" s="124">
        <v>25475</v>
      </c>
      <c r="J28" s="124">
        <v>6132</v>
      </c>
      <c r="K28" s="124">
        <v>117</v>
      </c>
      <c r="L28" s="146"/>
      <c r="M28" s="146"/>
      <c r="N28" s="124">
        <v>10005</v>
      </c>
      <c r="O28" s="124">
        <v>49</v>
      </c>
      <c r="P28" s="145">
        <f>B28+C28-D28-E28-F28-G28-H28-I28+J28-K28+N28+O28</f>
        <v>1152987.0030000019</v>
      </c>
      <c r="Q28" s="124">
        <v>40871.003000101002</v>
      </c>
      <c r="R28" s="124">
        <v>-15</v>
      </c>
      <c r="S28" s="124">
        <v>226</v>
      </c>
      <c r="T28" s="124">
        <v>0</v>
      </c>
      <c r="U28" s="124">
        <v>0</v>
      </c>
      <c r="V28" s="124">
        <v>1309</v>
      </c>
      <c r="W28" s="124">
        <v>324</v>
      </c>
      <c r="X28" s="124">
        <v>0</v>
      </c>
      <c r="Y28" s="124">
        <v>-37</v>
      </c>
      <c r="Z28" s="124">
        <v>10</v>
      </c>
      <c r="AA28" s="124">
        <v>-862</v>
      </c>
      <c r="AB28" s="124">
        <v>0</v>
      </c>
      <c r="AC28" s="145">
        <f>Q28+R28-S28-T28-U28-V28-W28-X28+Y28-Z28+AA28+AB28</f>
        <v>38088.003000101002</v>
      </c>
    </row>
    <row r="29" spans="1:29" x14ac:dyDescent="0.25">
      <c r="A29" s="126" t="s">
        <v>210</v>
      </c>
      <c r="B29" s="124">
        <v>25895.003000002001</v>
      </c>
      <c r="C29" s="124">
        <v>0</v>
      </c>
      <c r="D29" s="124">
        <v>45</v>
      </c>
      <c r="E29" s="124">
        <v>0</v>
      </c>
      <c r="F29" s="124">
        <v>0</v>
      </c>
      <c r="G29" s="124">
        <v>1203</v>
      </c>
      <c r="H29" s="124">
        <v>451</v>
      </c>
      <c r="I29" s="124">
        <v>0</v>
      </c>
      <c r="J29" s="124">
        <v>0</v>
      </c>
      <c r="K29" s="124">
        <v>2</v>
      </c>
      <c r="L29" s="146"/>
      <c r="M29" s="146"/>
      <c r="N29" s="124">
        <v>1863</v>
      </c>
      <c r="O29" s="124">
        <v>0</v>
      </c>
      <c r="P29" s="145">
        <f>B29+C29-D29-E29-F29-G29-H29-I29+J29-K29+N29+O29</f>
        <v>26057.003000002001</v>
      </c>
      <c r="Q29" s="124">
        <v>57374.1582017193</v>
      </c>
      <c r="R29" s="124">
        <v>0</v>
      </c>
      <c r="S29" s="124">
        <v>149</v>
      </c>
      <c r="T29" s="124">
        <v>0</v>
      </c>
      <c r="U29" s="124">
        <v>0</v>
      </c>
      <c r="V29" s="124">
        <v>1652</v>
      </c>
      <c r="W29" s="124">
        <v>547</v>
      </c>
      <c r="X29" s="124">
        <v>0</v>
      </c>
      <c r="Y29" s="124">
        <v>0</v>
      </c>
      <c r="Z29" s="124">
        <v>0</v>
      </c>
      <c r="AA29" s="124">
        <v>-1560</v>
      </c>
      <c r="AB29" s="124">
        <v>0</v>
      </c>
      <c r="AC29" s="145">
        <f>Q29+R29-S29-T29-U29-V29-W29-X29+Y29-Z29+AA29+AB29</f>
        <v>53466.1582017193</v>
      </c>
    </row>
    <row r="30" spans="1:29" x14ac:dyDescent="0.2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5" x14ac:dyDescent="0.25"/>
  <cols>
    <col min="1" max="1" width="77.7109375" bestFit="1" customWidth="1"/>
    <col min="2" max="2" width="24.85546875" bestFit="1" customWidth="1"/>
    <col min="3" max="3" width="16" bestFit="1" customWidth="1"/>
    <col min="4" max="4" width="15.85546875" bestFit="1" customWidth="1"/>
    <col min="5" max="5" width="24.28515625" bestFit="1" customWidth="1"/>
    <col min="6" max="6" width="23" bestFit="1" customWidth="1"/>
    <col min="7" max="7" width="22.42578125" bestFit="1" customWidth="1"/>
    <col min="8" max="8" width="7.42578125" bestFit="1" customWidth="1"/>
    <col min="9" max="9" width="14.5703125" bestFit="1" customWidth="1"/>
    <col min="10" max="10" width="24.85546875" bestFit="1" customWidth="1"/>
  </cols>
  <sheetData>
    <row r="1" spans="1:10" ht="21" thickBot="1" x14ac:dyDescent="0.35">
      <c r="A1" s="1" t="s">
        <v>248</v>
      </c>
      <c r="B1" s="96"/>
      <c r="C1" s="96"/>
      <c r="D1" s="184">
        <v>44196</v>
      </c>
      <c r="E1" s="95"/>
      <c r="F1" s="96"/>
      <c r="G1" s="96"/>
      <c r="H1" s="96"/>
      <c r="I1" s="96"/>
      <c r="J1" s="96"/>
    </row>
    <row r="2" spans="1:10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7"/>
      <c r="B3" s="213" t="s">
        <v>247</v>
      </c>
      <c r="C3" s="214"/>
      <c r="D3" s="214"/>
      <c r="E3" s="214"/>
      <c r="F3" s="214"/>
      <c r="G3" s="214"/>
      <c r="H3" s="214"/>
      <c r="I3" s="214"/>
      <c r="J3" s="215"/>
    </row>
    <row r="4" spans="1:10" ht="30.75" thickBot="1" x14ac:dyDescent="0.3">
      <c r="A4" s="77"/>
      <c r="B4" s="155" t="s">
        <v>246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137</v>
      </c>
      <c r="I4" s="154" t="s">
        <v>226</v>
      </c>
      <c r="J4" s="153" t="s">
        <v>241</v>
      </c>
    </row>
    <row r="5" spans="1:10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1" thickBot="1" x14ac:dyDescent="0.3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8"/>
    </row>
    <row r="9" spans="1:10" x14ac:dyDescent="0.25">
      <c r="A9" s="77"/>
      <c r="B9" s="157"/>
      <c r="C9" s="157"/>
      <c r="D9" s="157"/>
      <c r="E9" s="157"/>
      <c r="F9" s="157"/>
      <c r="G9" s="157"/>
      <c r="H9" s="157"/>
      <c r="I9" s="157"/>
      <c r="J9" s="157"/>
    </row>
    <row r="10" spans="1:10" x14ac:dyDescent="0.25">
      <c r="A10" s="150" t="s">
        <v>194</v>
      </c>
      <c r="B10" s="145">
        <f>SUM(B14:B29)</f>
        <v>85744.002000000997</v>
      </c>
      <c r="C10" s="145">
        <f>SUM(C14:C29)</f>
        <v>4867</v>
      </c>
      <c r="D10" s="145">
        <f>SUM(D14:D29)</f>
        <v>3968</v>
      </c>
      <c r="E10" s="145">
        <f>SUM(E14:E29)</f>
        <v>26.99</v>
      </c>
      <c r="F10" s="145">
        <f>SUM(F14:F29)</f>
        <v>27</v>
      </c>
      <c r="G10" s="159"/>
      <c r="H10" s="145">
        <f>SUM(H14:H29)</f>
        <v>-43</v>
      </c>
      <c r="I10" s="145">
        <f>SUM(I14:I29)</f>
        <v>17</v>
      </c>
      <c r="J10" s="158">
        <f>B10+C10-D10+E10+F10+H10+I10</f>
        <v>86670.992000001002</v>
      </c>
    </row>
    <row r="11" spans="1:10" ht="15.75" thickBot="1" x14ac:dyDescent="0.3">
      <c r="A11" s="77"/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0" ht="21" thickBot="1" x14ac:dyDescent="0.3">
      <c r="A12" s="129" t="s">
        <v>194</v>
      </c>
      <c r="B12" s="161"/>
      <c r="C12" s="161"/>
      <c r="D12" s="161"/>
      <c r="E12" s="161"/>
      <c r="F12" s="161"/>
      <c r="G12" s="161"/>
      <c r="H12" s="161"/>
      <c r="I12" s="161"/>
      <c r="J12" s="160"/>
    </row>
    <row r="13" spans="1:10" x14ac:dyDescent="0.25">
      <c r="A13" s="77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0" x14ac:dyDescent="0.25">
      <c r="A14" s="126" t="s">
        <v>224</v>
      </c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0" x14ac:dyDescent="0.25">
      <c r="A15" s="126" t="s">
        <v>223</v>
      </c>
      <c r="B15" s="146"/>
      <c r="C15" s="146"/>
      <c r="D15" s="146"/>
      <c r="E15" s="146"/>
      <c r="F15" s="146"/>
      <c r="G15" s="146"/>
      <c r="H15" s="146"/>
      <c r="I15" s="146"/>
      <c r="J15" s="146"/>
    </row>
    <row r="16" spans="1:10" x14ac:dyDescent="0.25">
      <c r="A16" s="126" t="s">
        <v>222</v>
      </c>
      <c r="B16" s="124">
        <v>28357.307113275401</v>
      </c>
      <c r="C16" s="124">
        <v>1130</v>
      </c>
      <c r="D16" s="124">
        <v>1247</v>
      </c>
      <c r="E16" s="124">
        <v>26.99</v>
      </c>
      <c r="F16" s="124">
        <v>0</v>
      </c>
      <c r="G16" s="159"/>
      <c r="H16" s="124">
        <v>-26</v>
      </c>
      <c r="I16" s="124">
        <v>12</v>
      </c>
      <c r="J16" s="158">
        <f>B16+C16-D16+E16+F16+H16+I16</f>
        <v>28253.297113275403</v>
      </c>
    </row>
    <row r="17" spans="1:10" x14ac:dyDescent="0.25">
      <c r="A17" s="126" t="s">
        <v>221</v>
      </c>
      <c r="B17" s="146"/>
      <c r="C17" s="146"/>
      <c r="D17" s="146"/>
      <c r="E17" s="146"/>
      <c r="F17" s="146"/>
      <c r="G17" s="146"/>
      <c r="H17" s="146"/>
      <c r="I17" s="146"/>
      <c r="J17" s="146"/>
    </row>
    <row r="18" spans="1:10" x14ac:dyDescent="0.25">
      <c r="A18" s="126" t="s">
        <v>220</v>
      </c>
      <c r="B18" s="146"/>
      <c r="C18" s="146"/>
      <c r="D18" s="146"/>
      <c r="E18" s="146"/>
      <c r="F18" s="146"/>
      <c r="G18" s="146"/>
      <c r="H18" s="146"/>
      <c r="I18" s="146"/>
      <c r="J18" s="146"/>
    </row>
    <row r="19" spans="1:10" x14ac:dyDescent="0.25">
      <c r="A19" s="126" t="s">
        <v>219</v>
      </c>
      <c r="B19" s="124">
        <v>12589</v>
      </c>
      <c r="C19" s="124">
        <v>1166</v>
      </c>
      <c r="D19" s="124">
        <v>1069</v>
      </c>
      <c r="E19" s="124">
        <v>0</v>
      </c>
      <c r="F19" s="124">
        <v>0</v>
      </c>
      <c r="G19" s="159"/>
      <c r="H19" s="124">
        <v>-9</v>
      </c>
      <c r="I19" s="124">
        <v>0</v>
      </c>
      <c r="J19" s="158">
        <f>B19+C19-D19+E19+F19+H19+I19</f>
        <v>12677</v>
      </c>
    </row>
    <row r="20" spans="1:10" x14ac:dyDescent="0.25">
      <c r="A20" s="126" t="s">
        <v>218</v>
      </c>
      <c r="B20" s="146"/>
      <c r="C20" s="146"/>
      <c r="D20" s="146"/>
      <c r="E20" s="146"/>
      <c r="F20" s="146"/>
      <c r="G20" s="146"/>
      <c r="H20" s="146"/>
      <c r="I20" s="146"/>
      <c r="J20" s="146"/>
    </row>
    <row r="21" spans="1:10" x14ac:dyDescent="0.25">
      <c r="A21" s="126" t="s">
        <v>217</v>
      </c>
      <c r="B21" s="146"/>
      <c r="C21" s="146"/>
      <c r="D21" s="146"/>
      <c r="E21" s="146"/>
      <c r="F21" s="146"/>
      <c r="G21" s="146"/>
      <c r="H21" s="146"/>
      <c r="I21" s="146"/>
      <c r="J21" s="146"/>
    </row>
    <row r="22" spans="1:10" x14ac:dyDescent="0.25">
      <c r="A22" s="126" t="s">
        <v>216</v>
      </c>
      <c r="B22" s="124">
        <v>11844</v>
      </c>
      <c r="C22" s="124">
        <v>2065</v>
      </c>
      <c r="D22" s="124">
        <v>1165</v>
      </c>
      <c r="E22" s="124">
        <v>0</v>
      </c>
      <c r="F22" s="124">
        <v>0</v>
      </c>
      <c r="G22" s="159"/>
      <c r="H22" s="124">
        <v>-11</v>
      </c>
      <c r="I22" s="124">
        <v>5</v>
      </c>
      <c r="J22" s="158">
        <f>B22+C22-D22+E22+F22+H22+I22</f>
        <v>12738</v>
      </c>
    </row>
    <row r="23" spans="1:10" x14ac:dyDescent="0.25">
      <c r="A23" s="126" t="s">
        <v>193</v>
      </c>
      <c r="B23" s="124">
        <v>2827</v>
      </c>
      <c r="C23" s="124">
        <v>32</v>
      </c>
      <c r="D23" s="124">
        <v>5</v>
      </c>
      <c r="E23" s="124">
        <v>0</v>
      </c>
      <c r="F23" s="124">
        <v>0</v>
      </c>
      <c r="G23" s="159"/>
      <c r="H23" s="124">
        <v>2</v>
      </c>
      <c r="I23" s="124">
        <v>0</v>
      </c>
      <c r="J23" s="158">
        <f>B23+C23-D23+E23+F23+H23+I23</f>
        <v>2856</v>
      </c>
    </row>
    <row r="24" spans="1:10" x14ac:dyDescent="0.25">
      <c r="A24" s="126" t="s">
        <v>215</v>
      </c>
      <c r="B24" s="146"/>
      <c r="C24" s="146"/>
      <c r="D24" s="146"/>
      <c r="E24" s="146"/>
      <c r="F24" s="146"/>
      <c r="G24" s="146"/>
      <c r="H24" s="146"/>
      <c r="I24" s="146"/>
      <c r="J24" s="146"/>
    </row>
    <row r="25" spans="1:10" x14ac:dyDescent="0.25">
      <c r="A25" s="126" t="s">
        <v>214</v>
      </c>
      <c r="B25" s="146"/>
      <c r="C25" s="146"/>
      <c r="D25" s="146"/>
      <c r="E25" s="146"/>
      <c r="F25" s="146"/>
      <c r="G25" s="146"/>
      <c r="H25" s="146"/>
      <c r="I25" s="146"/>
      <c r="J25" s="146"/>
    </row>
    <row r="26" spans="1:10" x14ac:dyDescent="0.25">
      <c r="A26" s="126" t="s">
        <v>213</v>
      </c>
      <c r="B26" s="124">
        <v>30126.6948867256</v>
      </c>
      <c r="C26" s="124">
        <v>474</v>
      </c>
      <c r="D26" s="124">
        <v>482</v>
      </c>
      <c r="E26" s="124">
        <v>0</v>
      </c>
      <c r="F26" s="124">
        <v>27</v>
      </c>
      <c r="G26" s="159"/>
      <c r="H26" s="124">
        <v>1</v>
      </c>
      <c r="I26" s="124">
        <v>0</v>
      </c>
      <c r="J26" s="158">
        <f>B26+C26-D26+E26+F26+H26+I26</f>
        <v>30146.6948867256</v>
      </c>
    </row>
    <row r="27" spans="1:10" x14ac:dyDescent="0.25">
      <c r="A27" s="126" t="s">
        <v>212</v>
      </c>
      <c r="B27" s="146"/>
      <c r="C27" s="146"/>
      <c r="D27" s="146"/>
      <c r="E27" s="146"/>
      <c r="F27" s="146"/>
      <c r="G27" s="146"/>
      <c r="H27" s="146"/>
      <c r="I27" s="146"/>
      <c r="J27" s="146"/>
    </row>
    <row r="28" spans="1:10" x14ac:dyDescent="0.25">
      <c r="A28" s="126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x14ac:dyDescent="0.25">
      <c r="A29" s="126" t="s">
        <v>210</v>
      </c>
      <c r="B29" s="146"/>
      <c r="C29" s="146"/>
      <c r="D29" s="146"/>
      <c r="E29" s="146"/>
      <c r="F29" s="146"/>
      <c r="G29" s="146"/>
      <c r="H29" s="146"/>
      <c r="I29" s="146"/>
      <c r="J29" s="146"/>
    </row>
    <row r="30" spans="1:10" x14ac:dyDescent="0.25">
      <c r="A30" s="77"/>
      <c r="B30" s="157"/>
      <c r="C30" s="157"/>
      <c r="D30" s="157"/>
      <c r="E30" s="157"/>
      <c r="F30" s="157"/>
      <c r="G30" s="157"/>
      <c r="H30" s="157"/>
      <c r="I30" s="157"/>
      <c r="J30" s="157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workbookViewId="0"/>
  </sheetViews>
  <sheetFormatPr defaultRowHeight="15" x14ac:dyDescent="0.25"/>
  <cols>
    <col min="1" max="1" width="87" bestFit="1" customWidth="1"/>
    <col min="2" max="2" width="17.42578125" bestFit="1" customWidth="1"/>
    <col min="3" max="3" width="5.42578125" bestFit="1" customWidth="1"/>
    <col min="4" max="4" width="13.42578125" bestFit="1" customWidth="1"/>
    <col min="5" max="5" width="15.85546875" bestFit="1" customWidth="1"/>
    <col min="6" max="6" width="16" bestFit="1" customWidth="1"/>
    <col min="7" max="7" width="15.28515625" bestFit="1" customWidth="1"/>
    <col min="8" max="8" width="14" bestFit="1" customWidth="1"/>
    <col min="9" max="9" width="12.140625" bestFit="1" customWidth="1"/>
    <col min="10" max="10" width="15.7109375" bestFit="1" customWidth="1"/>
    <col min="11" max="11" width="12.85546875" bestFit="1" customWidth="1"/>
  </cols>
  <sheetData>
    <row r="1" spans="1:10" ht="21" thickBot="1" x14ac:dyDescent="0.35">
      <c r="A1" s="176" t="s">
        <v>267</v>
      </c>
      <c r="B1" s="96"/>
      <c r="C1" s="96"/>
      <c r="D1" s="95"/>
      <c r="E1" s="184">
        <v>44196</v>
      </c>
      <c r="F1" s="96"/>
      <c r="G1" s="96"/>
      <c r="H1" s="96"/>
      <c r="I1" s="96"/>
      <c r="J1" s="96"/>
    </row>
    <row r="2" spans="1:10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5.75" thickBot="1" x14ac:dyDescent="0.3">
      <c r="A3" s="77"/>
      <c r="B3" s="175" t="s">
        <v>266</v>
      </c>
      <c r="C3" s="174" t="s">
        <v>265</v>
      </c>
      <c r="D3" s="174" t="s">
        <v>264</v>
      </c>
      <c r="E3" s="174" t="s">
        <v>263</v>
      </c>
      <c r="F3" s="174" t="s">
        <v>262</v>
      </c>
      <c r="G3" s="174" t="s">
        <v>261</v>
      </c>
      <c r="H3" s="174" t="s">
        <v>226</v>
      </c>
      <c r="I3" s="173" t="s">
        <v>260</v>
      </c>
      <c r="J3" s="162"/>
    </row>
    <row r="4" spans="1:10" x14ac:dyDescent="0.25">
      <c r="A4" s="168"/>
      <c r="B4" s="167"/>
      <c r="C4" s="167"/>
      <c r="D4" s="167"/>
      <c r="E4" s="167"/>
      <c r="F4" s="167"/>
      <c r="G4" s="167"/>
      <c r="H4" s="167"/>
      <c r="I4" s="167"/>
      <c r="J4" s="162"/>
    </row>
    <row r="5" spans="1:10" x14ac:dyDescent="0.25">
      <c r="A5" s="168"/>
      <c r="B5" s="167"/>
      <c r="C5" s="167"/>
      <c r="D5" s="167"/>
      <c r="E5" s="167"/>
      <c r="F5" s="167"/>
      <c r="G5" s="167"/>
      <c r="H5" s="167"/>
      <c r="I5" s="167"/>
      <c r="J5" s="162"/>
    </row>
    <row r="6" spans="1:10" x14ac:dyDescent="0.25">
      <c r="A6" s="168"/>
      <c r="B6" s="167"/>
      <c r="C6" s="167"/>
      <c r="D6" s="167"/>
      <c r="E6" s="167"/>
      <c r="F6" s="167"/>
      <c r="G6" s="167"/>
      <c r="H6" s="167"/>
      <c r="I6" s="167"/>
      <c r="J6" s="162"/>
    </row>
    <row r="7" spans="1:10" ht="15.75" thickBot="1" x14ac:dyDescent="0.3">
      <c r="A7" s="168"/>
      <c r="B7" s="167"/>
      <c r="C7" s="167"/>
      <c r="D7" s="167"/>
      <c r="E7" s="167"/>
      <c r="F7" s="167"/>
      <c r="G7" s="167"/>
      <c r="H7" s="167"/>
      <c r="I7" s="167"/>
      <c r="J7" s="162"/>
    </row>
    <row r="8" spans="1:10" ht="21" thickBot="1" x14ac:dyDescent="0.3">
      <c r="A8" s="166" t="s">
        <v>198</v>
      </c>
      <c r="B8" s="135"/>
      <c r="C8" s="135"/>
      <c r="D8" s="172"/>
      <c r="E8" s="172"/>
      <c r="F8" s="172"/>
      <c r="G8" s="172"/>
      <c r="H8" s="172"/>
      <c r="I8" s="171"/>
      <c r="J8" s="162"/>
    </row>
    <row r="9" spans="1:10" x14ac:dyDescent="0.25">
      <c r="A9" s="168"/>
      <c r="B9" s="167"/>
      <c r="C9" s="167"/>
      <c r="D9" s="167"/>
      <c r="E9" s="167"/>
      <c r="F9" s="167"/>
      <c r="G9" s="167"/>
      <c r="H9" s="167"/>
      <c r="I9" s="167"/>
      <c r="J9" s="162"/>
    </row>
    <row r="10" spans="1:10" x14ac:dyDescent="0.25">
      <c r="A10" s="168"/>
      <c r="B10" s="167"/>
      <c r="C10" s="167"/>
      <c r="D10" s="167"/>
      <c r="E10" s="167"/>
      <c r="F10" s="167"/>
      <c r="G10" s="167"/>
      <c r="H10" s="167"/>
      <c r="I10" s="167"/>
      <c r="J10" s="162"/>
    </row>
    <row r="11" spans="1:10" x14ac:dyDescent="0.25">
      <c r="A11" s="134" t="s">
        <v>197</v>
      </c>
      <c r="B11" s="163">
        <f t="shared" ref="B11:H11" si="0">SUM(B19:B30)</f>
        <v>1119</v>
      </c>
      <c r="C11" s="163">
        <f t="shared" si="0"/>
        <v>33</v>
      </c>
      <c r="D11" s="163">
        <f t="shared" si="0"/>
        <v>0</v>
      </c>
      <c r="E11" s="163">
        <f t="shared" si="0"/>
        <v>16</v>
      </c>
      <c r="F11" s="163">
        <f t="shared" si="0"/>
        <v>0</v>
      </c>
      <c r="G11" s="163">
        <f t="shared" si="0"/>
        <v>3</v>
      </c>
      <c r="H11" s="163">
        <f t="shared" si="0"/>
        <v>-174</v>
      </c>
      <c r="I11" s="163">
        <f>B11+C11+D11-E11-F11-G11+H11</f>
        <v>959</v>
      </c>
      <c r="J11" s="162"/>
    </row>
    <row r="12" spans="1:10" x14ac:dyDescent="0.25">
      <c r="A12" s="134" t="s">
        <v>196</v>
      </c>
      <c r="B12" s="163">
        <f t="shared" ref="B12:H12" si="1">SUM(B34:B45)</f>
        <v>55</v>
      </c>
      <c r="C12" s="163">
        <f t="shared" si="1"/>
        <v>6</v>
      </c>
      <c r="D12" s="163">
        <f t="shared" si="1"/>
        <v>0</v>
      </c>
      <c r="E12" s="163">
        <f t="shared" si="1"/>
        <v>3</v>
      </c>
      <c r="F12" s="163">
        <f t="shared" si="1"/>
        <v>0</v>
      </c>
      <c r="G12" s="163">
        <f t="shared" si="1"/>
        <v>0</v>
      </c>
      <c r="H12" s="163">
        <f t="shared" si="1"/>
        <v>-2</v>
      </c>
      <c r="I12" s="163">
        <f>B12+C12+D12-E12-F12-G12+H12</f>
        <v>56</v>
      </c>
      <c r="J12" s="162"/>
    </row>
    <row r="13" spans="1:10" x14ac:dyDescent="0.25">
      <c r="A13" s="134" t="s">
        <v>195</v>
      </c>
      <c r="B13" s="163">
        <f t="shared" ref="B13:H13" si="2">SUM(B49:B60)</f>
        <v>228</v>
      </c>
      <c r="C13" s="163">
        <f t="shared" si="2"/>
        <v>5</v>
      </c>
      <c r="D13" s="163">
        <f t="shared" si="2"/>
        <v>0</v>
      </c>
      <c r="E13" s="163">
        <f t="shared" si="2"/>
        <v>1</v>
      </c>
      <c r="F13" s="163">
        <f t="shared" si="2"/>
        <v>0</v>
      </c>
      <c r="G13" s="163">
        <f t="shared" si="2"/>
        <v>3</v>
      </c>
      <c r="H13" s="163">
        <f t="shared" si="2"/>
        <v>-78</v>
      </c>
      <c r="I13" s="163">
        <f>B13+C13+D13-E13-F13-G13+H13</f>
        <v>151</v>
      </c>
      <c r="J13" s="162"/>
    </row>
    <row r="14" spans="1:10" x14ac:dyDescent="0.25">
      <c r="A14" s="170" t="s">
        <v>0</v>
      </c>
      <c r="B14" s="169">
        <f t="shared" ref="B14:H14" si="3">SUM(B11:B13)</f>
        <v>1402</v>
      </c>
      <c r="C14" s="169">
        <f t="shared" si="3"/>
        <v>44</v>
      </c>
      <c r="D14" s="169">
        <f t="shared" si="3"/>
        <v>0</v>
      </c>
      <c r="E14" s="169">
        <f t="shared" si="3"/>
        <v>20</v>
      </c>
      <c r="F14" s="169">
        <f t="shared" si="3"/>
        <v>0</v>
      </c>
      <c r="G14" s="169">
        <f t="shared" si="3"/>
        <v>6</v>
      </c>
      <c r="H14" s="169">
        <f t="shared" si="3"/>
        <v>-254</v>
      </c>
      <c r="I14" s="169">
        <f>B14+C14+D14-E14-F14-G14+H14</f>
        <v>1166</v>
      </c>
      <c r="J14" s="77"/>
    </row>
    <row r="15" spans="1:10" x14ac:dyDescent="0.25">
      <c r="A15" s="168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5.75" thickBot="1" x14ac:dyDescent="0.3"/>
    <row r="17" spans="1:10" ht="21" thickBot="1" x14ac:dyDescent="0.3">
      <c r="A17" s="166" t="s">
        <v>197</v>
      </c>
      <c r="B17" s="135"/>
      <c r="C17" s="135"/>
      <c r="D17" s="135"/>
      <c r="E17" s="135"/>
      <c r="F17" s="135"/>
      <c r="G17" s="135"/>
      <c r="H17" s="135"/>
      <c r="I17" s="165"/>
      <c r="J17" s="77"/>
    </row>
    <row r="18" spans="1:10" x14ac:dyDescent="0.25">
      <c r="A18" s="164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25">
      <c r="A19" s="126" t="s">
        <v>259</v>
      </c>
      <c r="B19" s="124">
        <v>365</v>
      </c>
      <c r="C19" s="124">
        <v>15</v>
      </c>
      <c r="D19" s="124">
        <v>0</v>
      </c>
      <c r="E19" s="124">
        <v>7</v>
      </c>
      <c r="F19" s="124">
        <v>0</v>
      </c>
      <c r="G19" s="124">
        <v>0</v>
      </c>
      <c r="H19" s="124">
        <v>-81</v>
      </c>
      <c r="I19" s="163">
        <f t="shared" ref="I19:I30" si="4">B19+C19+D19-E19-F19-G19+H19</f>
        <v>292</v>
      </c>
      <c r="J19" s="77"/>
    </row>
    <row r="20" spans="1:10" x14ac:dyDescent="0.25">
      <c r="A20" s="126" t="s">
        <v>258</v>
      </c>
      <c r="B20" s="124">
        <v>18</v>
      </c>
      <c r="C20" s="124">
        <v>2</v>
      </c>
      <c r="D20" s="124">
        <v>0</v>
      </c>
      <c r="E20" s="124">
        <v>1</v>
      </c>
      <c r="F20" s="124">
        <v>0</v>
      </c>
      <c r="G20" s="124">
        <v>0</v>
      </c>
      <c r="H20" s="124">
        <v>-10</v>
      </c>
      <c r="I20" s="163">
        <f t="shared" si="4"/>
        <v>9</v>
      </c>
      <c r="J20" s="77"/>
    </row>
    <row r="21" spans="1:10" x14ac:dyDescent="0.25">
      <c r="A21" s="126" t="s">
        <v>257</v>
      </c>
      <c r="B21" s="124">
        <v>8</v>
      </c>
      <c r="C21" s="124">
        <v>1</v>
      </c>
      <c r="D21" s="124">
        <v>0</v>
      </c>
      <c r="E21" s="124">
        <v>2</v>
      </c>
      <c r="F21" s="124">
        <v>0</v>
      </c>
      <c r="G21" s="124">
        <v>0</v>
      </c>
      <c r="H21" s="124">
        <v>-1</v>
      </c>
      <c r="I21" s="163">
        <f t="shared" si="4"/>
        <v>6</v>
      </c>
      <c r="J21" s="77"/>
    </row>
    <row r="22" spans="1:10" x14ac:dyDescent="0.25">
      <c r="A22" s="126" t="s">
        <v>256</v>
      </c>
      <c r="B22" s="124">
        <v>592</v>
      </c>
      <c r="C22" s="124">
        <v>10</v>
      </c>
      <c r="D22" s="124">
        <v>0</v>
      </c>
      <c r="E22" s="124">
        <v>6</v>
      </c>
      <c r="F22" s="124">
        <v>0</v>
      </c>
      <c r="G22" s="124">
        <v>1</v>
      </c>
      <c r="H22" s="124">
        <v>-108</v>
      </c>
      <c r="I22" s="163">
        <f t="shared" si="4"/>
        <v>487</v>
      </c>
      <c r="J22" s="77"/>
    </row>
    <row r="23" spans="1:10" x14ac:dyDescent="0.2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3">
        <f t="shared" si="4"/>
        <v>0</v>
      </c>
      <c r="J23" s="77"/>
    </row>
    <row r="24" spans="1:10" x14ac:dyDescent="0.25">
      <c r="A24" s="126" t="s">
        <v>254</v>
      </c>
      <c r="B24" s="124">
        <v>60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-21</v>
      </c>
      <c r="I24" s="163">
        <f t="shared" si="4"/>
        <v>39</v>
      </c>
      <c r="J24" s="77"/>
    </row>
    <row r="25" spans="1:10" x14ac:dyDescent="0.25">
      <c r="A25" s="126" t="s">
        <v>253</v>
      </c>
      <c r="B25" s="124">
        <v>5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-2</v>
      </c>
      <c r="I25" s="163">
        <f t="shared" si="4"/>
        <v>3</v>
      </c>
      <c r="J25" s="77"/>
    </row>
    <row r="26" spans="1:10" x14ac:dyDescent="0.2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3">
        <f t="shared" si="4"/>
        <v>0</v>
      </c>
      <c r="J26" s="77"/>
    </row>
    <row r="27" spans="1:10" x14ac:dyDescent="0.25">
      <c r="A27" s="126" t="s">
        <v>251</v>
      </c>
      <c r="B27" s="124">
        <v>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63">
        <f t="shared" si="4"/>
        <v>6</v>
      </c>
      <c r="J27" s="77"/>
    </row>
    <row r="28" spans="1:10" x14ac:dyDescent="0.25">
      <c r="A28" s="126" t="s">
        <v>250</v>
      </c>
      <c r="B28" s="124">
        <v>64</v>
      </c>
      <c r="C28" s="124">
        <v>5</v>
      </c>
      <c r="D28" s="124">
        <v>0</v>
      </c>
      <c r="E28" s="124">
        <v>0</v>
      </c>
      <c r="F28" s="124">
        <v>0</v>
      </c>
      <c r="G28" s="124">
        <v>2</v>
      </c>
      <c r="H28" s="124">
        <v>50</v>
      </c>
      <c r="I28" s="163">
        <f t="shared" si="4"/>
        <v>117</v>
      </c>
      <c r="J28" s="77"/>
    </row>
    <row r="29" spans="1:10" x14ac:dyDescent="0.25">
      <c r="A29" s="126" t="s">
        <v>249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63">
        <f t="shared" si="4"/>
        <v>0</v>
      </c>
      <c r="J29" s="77"/>
    </row>
    <row r="30" spans="1:10" x14ac:dyDescent="0.25">
      <c r="A30" s="126" t="s">
        <v>137</v>
      </c>
      <c r="B30" s="124">
        <v>1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-1</v>
      </c>
      <c r="I30" s="163">
        <f t="shared" si="4"/>
        <v>0</v>
      </c>
      <c r="J30" s="77"/>
    </row>
    <row r="31" spans="1:10" ht="15.75" thickBot="1" x14ac:dyDescent="0.3">
      <c r="A31" s="77"/>
      <c r="B31" s="77"/>
      <c r="C31" s="77"/>
      <c r="D31" s="77"/>
      <c r="E31" s="162"/>
      <c r="F31" s="162"/>
      <c r="G31" s="162"/>
      <c r="H31" s="162"/>
      <c r="I31" s="162"/>
      <c r="J31" s="77"/>
    </row>
    <row r="32" spans="1:10" ht="21" thickBot="1" x14ac:dyDescent="0.3">
      <c r="A32" s="166" t="s">
        <v>196</v>
      </c>
      <c r="B32" s="135"/>
      <c r="C32" s="135"/>
      <c r="D32" s="135"/>
      <c r="E32" s="135"/>
      <c r="F32" s="135"/>
      <c r="G32" s="135"/>
      <c r="H32" s="135"/>
      <c r="I32" s="165"/>
      <c r="J32" s="77"/>
    </row>
    <row r="33" spans="1:10" x14ac:dyDescent="0.25">
      <c r="A33" s="164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25">
      <c r="A34" s="126" t="s">
        <v>259</v>
      </c>
      <c r="B34" s="124">
        <v>18</v>
      </c>
      <c r="C34" s="124">
        <v>0</v>
      </c>
      <c r="D34" s="124">
        <v>0</v>
      </c>
      <c r="E34" s="124">
        <v>1</v>
      </c>
      <c r="F34" s="124">
        <v>0</v>
      </c>
      <c r="G34" s="124">
        <v>0</v>
      </c>
      <c r="H34" s="124">
        <v>7</v>
      </c>
      <c r="I34" s="163">
        <f t="shared" ref="I34:I45" si="5">B34+C34+D34-E34-F34-G34+H34</f>
        <v>24</v>
      </c>
      <c r="J34" s="77"/>
    </row>
    <row r="35" spans="1:10" x14ac:dyDescent="0.25">
      <c r="A35" s="126" t="s">
        <v>258</v>
      </c>
      <c r="B35" s="124">
        <v>0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63">
        <f t="shared" si="5"/>
        <v>0</v>
      </c>
      <c r="J35" s="77"/>
    </row>
    <row r="36" spans="1:10" x14ac:dyDescent="0.2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3">
        <f t="shared" si="5"/>
        <v>0</v>
      </c>
      <c r="J36" s="77"/>
    </row>
    <row r="37" spans="1:10" x14ac:dyDescent="0.25">
      <c r="A37" s="126" t="s">
        <v>256</v>
      </c>
      <c r="B37" s="124">
        <v>22</v>
      </c>
      <c r="C37" s="124">
        <v>0</v>
      </c>
      <c r="D37" s="124">
        <v>0</v>
      </c>
      <c r="E37" s="124">
        <v>0</v>
      </c>
      <c r="F37" s="124">
        <v>0</v>
      </c>
      <c r="G37" s="124">
        <v>0</v>
      </c>
      <c r="H37" s="124">
        <v>-9</v>
      </c>
      <c r="I37" s="163">
        <f t="shared" si="5"/>
        <v>13</v>
      </c>
      <c r="J37" s="77"/>
    </row>
    <row r="38" spans="1:10" x14ac:dyDescent="0.2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3">
        <f t="shared" si="5"/>
        <v>0</v>
      </c>
      <c r="J38" s="77"/>
    </row>
    <row r="39" spans="1:10" x14ac:dyDescent="0.25">
      <c r="A39" s="126" t="s">
        <v>254</v>
      </c>
      <c r="B39" s="124"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63">
        <f t="shared" si="5"/>
        <v>0</v>
      </c>
      <c r="J39" s="77"/>
    </row>
    <row r="40" spans="1:10" x14ac:dyDescent="0.2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3">
        <f t="shared" si="5"/>
        <v>0</v>
      </c>
      <c r="J40" s="77"/>
    </row>
    <row r="41" spans="1:10" x14ac:dyDescent="0.2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3">
        <f t="shared" si="5"/>
        <v>0</v>
      </c>
      <c r="J41" s="77"/>
    </row>
    <row r="42" spans="1:10" x14ac:dyDescent="0.2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3">
        <f t="shared" si="5"/>
        <v>0</v>
      </c>
      <c r="J42" s="77"/>
    </row>
    <row r="43" spans="1:10" x14ac:dyDescent="0.25">
      <c r="A43" s="126" t="s">
        <v>250</v>
      </c>
      <c r="B43" s="124">
        <v>15</v>
      </c>
      <c r="C43" s="124">
        <v>6</v>
      </c>
      <c r="D43" s="124">
        <v>0</v>
      </c>
      <c r="E43" s="124">
        <v>2</v>
      </c>
      <c r="F43" s="124">
        <v>0</v>
      </c>
      <c r="G43" s="124">
        <v>0</v>
      </c>
      <c r="H43" s="124">
        <v>0</v>
      </c>
      <c r="I43" s="163">
        <f t="shared" si="5"/>
        <v>19</v>
      </c>
      <c r="J43" s="77"/>
    </row>
    <row r="44" spans="1:10" x14ac:dyDescent="0.2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3">
        <f t="shared" si="5"/>
        <v>0</v>
      </c>
      <c r="J44" s="77"/>
    </row>
    <row r="45" spans="1:10" x14ac:dyDescent="0.25">
      <c r="A45" s="126" t="s">
        <v>137</v>
      </c>
      <c r="B45" s="124">
        <v>0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63">
        <f t="shared" si="5"/>
        <v>0</v>
      </c>
      <c r="J45" s="77"/>
    </row>
    <row r="46" spans="1:10" ht="15.75" thickBot="1" x14ac:dyDescent="0.3">
      <c r="A46" s="77"/>
      <c r="B46" s="77"/>
      <c r="C46" s="77"/>
      <c r="D46" s="77"/>
      <c r="E46" s="162"/>
      <c r="F46" s="162"/>
      <c r="G46" s="162"/>
      <c r="H46" s="162"/>
      <c r="I46" s="162"/>
      <c r="J46" s="77"/>
    </row>
    <row r="47" spans="1:10" ht="21" thickBot="1" x14ac:dyDescent="0.3">
      <c r="A47" s="166" t="s">
        <v>195</v>
      </c>
      <c r="B47" s="135"/>
      <c r="C47" s="135"/>
      <c r="D47" s="135"/>
      <c r="E47" s="135"/>
      <c r="F47" s="135"/>
      <c r="G47" s="135"/>
      <c r="H47" s="135"/>
      <c r="I47" s="165"/>
      <c r="J47" s="77"/>
    </row>
    <row r="48" spans="1:10" x14ac:dyDescent="0.25">
      <c r="A48" s="164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25">
      <c r="A49" s="126" t="s">
        <v>259</v>
      </c>
      <c r="B49" s="124">
        <v>33</v>
      </c>
      <c r="C49" s="124">
        <v>3</v>
      </c>
      <c r="D49" s="124">
        <v>0</v>
      </c>
      <c r="E49" s="124">
        <v>1</v>
      </c>
      <c r="F49" s="124">
        <v>0</v>
      </c>
      <c r="G49" s="124">
        <v>0</v>
      </c>
      <c r="H49" s="124">
        <v>-8</v>
      </c>
      <c r="I49" s="163">
        <f t="shared" ref="I49:I60" si="6">B49+C49+D49-E49-F49-G49+H49</f>
        <v>27</v>
      </c>
      <c r="J49" s="77"/>
    </row>
    <row r="50" spans="1:10" x14ac:dyDescent="0.25">
      <c r="A50" s="126" t="s">
        <v>258</v>
      </c>
      <c r="B50" s="124">
        <v>2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-2</v>
      </c>
      <c r="I50" s="163">
        <f t="shared" si="6"/>
        <v>0</v>
      </c>
      <c r="J50" s="77"/>
    </row>
    <row r="51" spans="1:10" x14ac:dyDescent="0.25">
      <c r="A51" s="126" t="s">
        <v>257</v>
      </c>
      <c r="B51" s="124">
        <v>1</v>
      </c>
      <c r="C51" s="124">
        <v>0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63">
        <f t="shared" si="6"/>
        <v>1</v>
      </c>
      <c r="J51" s="77"/>
    </row>
    <row r="52" spans="1:10" x14ac:dyDescent="0.25">
      <c r="A52" s="126" t="s">
        <v>256</v>
      </c>
      <c r="B52" s="124">
        <v>160</v>
      </c>
      <c r="C52" s="124">
        <v>1</v>
      </c>
      <c r="D52" s="124">
        <v>0</v>
      </c>
      <c r="E52" s="124">
        <v>0</v>
      </c>
      <c r="F52" s="124">
        <v>0</v>
      </c>
      <c r="G52" s="124">
        <v>0</v>
      </c>
      <c r="H52" s="124">
        <v>-59</v>
      </c>
      <c r="I52" s="163">
        <f t="shared" si="6"/>
        <v>102</v>
      </c>
      <c r="J52" s="77"/>
    </row>
    <row r="53" spans="1:10" x14ac:dyDescent="0.2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3">
        <f t="shared" si="6"/>
        <v>0</v>
      </c>
      <c r="J53" s="77"/>
    </row>
    <row r="54" spans="1:10" x14ac:dyDescent="0.25">
      <c r="A54" s="126" t="s">
        <v>254</v>
      </c>
      <c r="B54" s="124">
        <v>26</v>
      </c>
      <c r="C54" s="124">
        <v>1</v>
      </c>
      <c r="D54" s="124">
        <v>0</v>
      </c>
      <c r="E54" s="124">
        <v>0</v>
      </c>
      <c r="F54" s="124">
        <v>0</v>
      </c>
      <c r="G54" s="124">
        <v>0</v>
      </c>
      <c r="H54" s="124">
        <v>-9</v>
      </c>
      <c r="I54" s="163">
        <f t="shared" si="6"/>
        <v>18</v>
      </c>
      <c r="J54" s="77"/>
    </row>
    <row r="55" spans="1:10" x14ac:dyDescent="0.25">
      <c r="A55" s="126" t="s">
        <v>253</v>
      </c>
      <c r="B55" s="124">
        <v>1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-1</v>
      </c>
      <c r="I55" s="163">
        <f t="shared" si="6"/>
        <v>0</v>
      </c>
      <c r="J55" s="77"/>
    </row>
    <row r="56" spans="1:10" x14ac:dyDescent="0.25">
      <c r="A56" s="126" t="s">
        <v>252</v>
      </c>
      <c r="B56" s="124">
        <v>2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4">
        <v>-2</v>
      </c>
      <c r="I56" s="163">
        <f t="shared" si="6"/>
        <v>0</v>
      </c>
      <c r="J56" s="77"/>
    </row>
    <row r="57" spans="1:10" x14ac:dyDescent="0.2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3">
        <f t="shared" si="6"/>
        <v>0</v>
      </c>
      <c r="J57" s="77"/>
    </row>
    <row r="58" spans="1:10" x14ac:dyDescent="0.25">
      <c r="A58" s="126" t="s">
        <v>250</v>
      </c>
      <c r="B58" s="124">
        <v>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63">
        <f t="shared" si="6"/>
        <v>0</v>
      </c>
      <c r="J58" s="77"/>
    </row>
    <row r="59" spans="1:10" x14ac:dyDescent="0.25">
      <c r="A59" s="126" t="s">
        <v>249</v>
      </c>
      <c r="B59" s="124">
        <v>3</v>
      </c>
      <c r="C59" s="124">
        <v>0</v>
      </c>
      <c r="D59" s="124">
        <v>0</v>
      </c>
      <c r="E59" s="124">
        <v>0</v>
      </c>
      <c r="F59" s="124">
        <v>0</v>
      </c>
      <c r="G59" s="124">
        <v>3</v>
      </c>
      <c r="H59" s="124">
        <v>3</v>
      </c>
      <c r="I59" s="163">
        <f t="shared" si="6"/>
        <v>3</v>
      </c>
      <c r="J59" s="77"/>
    </row>
    <row r="60" spans="1:10" x14ac:dyDescent="0.25">
      <c r="A60" s="126" t="s">
        <v>137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3">
        <f t="shared" si="6"/>
        <v>0</v>
      </c>
      <c r="J60" s="77"/>
    </row>
    <row r="61" spans="1:10" x14ac:dyDescent="0.25">
      <c r="A61" s="77"/>
      <c r="B61" s="77"/>
      <c r="C61" s="77"/>
      <c r="D61" s="77"/>
      <c r="E61" s="162"/>
      <c r="F61" s="162"/>
      <c r="G61" s="162"/>
      <c r="H61" s="162"/>
      <c r="I61" s="162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tabSelected="1" workbookViewId="0"/>
  </sheetViews>
  <sheetFormatPr defaultRowHeight="15" x14ac:dyDescent="0.25"/>
  <cols>
    <col min="1" max="1" width="69.85546875" bestFit="1" customWidth="1"/>
    <col min="2" max="2" width="17.5703125" bestFit="1" customWidth="1"/>
    <col min="3" max="3" width="16.140625" bestFit="1" customWidth="1"/>
    <col min="4" max="4" width="15" bestFit="1" customWidth="1"/>
    <col min="5" max="5" width="15.85546875" bestFit="1" customWidth="1"/>
    <col min="6" max="6" width="14.42578125" bestFit="1" customWidth="1"/>
    <col min="7" max="7" width="11.7109375" bestFit="1" customWidth="1"/>
    <col min="8" max="8" width="13.28515625" bestFit="1" customWidth="1"/>
    <col min="9" max="9" width="10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10.28515625" bestFit="1" customWidth="1"/>
    <col min="14" max="14" width="9.28515625" bestFit="1" customWidth="1"/>
    <col min="15" max="15" width="14.5703125" bestFit="1" customWidth="1"/>
    <col min="16" max="16" width="20.7109375" bestFit="1" customWidth="1"/>
    <col min="17" max="17" width="19.85546875" bestFit="1" customWidth="1"/>
    <col min="18" max="18" width="19" bestFit="1" customWidth="1"/>
    <col min="19" max="19" width="16.7109375" bestFit="1" customWidth="1"/>
    <col min="20" max="21" width="16.5703125" bestFit="1" customWidth="1"/>
    <col min="22" max="23" width="15.5703125" bestFit="1" customWidth="1"/>
    <col min="24" max="24" width="15.28515625" bestFit="1" customWidth="1"/>
    <col min="25" max="25" width="15.42578125" bestFit="1" customWidth="1"/>
    <col min="26" max="26" width="16.42578125" bestFit="1" customWidth="1"/>
    <col min="27" max="27" width="15.85546875" bestFit="1" customWidth="1"/>
    <col min="29" max="29" width="12.85546875" bestFit="1" customWidth="1"/>
  </cols>
  <sheetData>
    <row r="1" spans="1:16" ht="21" thickBot="1" x14ac:dyDescent="0.35">
      <c r="A1" s="1" t="s">
        <v>272</v>
      </c>
      <c r="B1" s="96"/>
      <c r="C1" s="95"/>
      <c r="D1" s="96"/>
      <c r="E1" s="184">
        <v>44196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25">
      <c r="A3" s="11"/>
      <c r="B3" s="213" t="s">
        <v>271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5"/>
    </row>
    <row r="4" spans="1:16" ht="45.75" thickBot="1" x14ac:dyDescent="0.3">
      <c r="A4" s="11"/>
      <c r="B4" s="155" t="s">
        <v>270</v>
      </c>
      <c r="C4" s="154" t="s">
        <v>269</v>
      </c>
      <c r="D4" s="154" t="s">
        <v>233</v>
      </c>
      <c r="E4" s="154" t="s">
        <v>232</v>
      </c>
      <c r="F4" s="154" t="s">
        <v>231</v>
      </c>
      <c r="G4" s="154" t="s">
        <v>2</v>
      </c>
      <c r="H4" s="154" t="s">
        <v>230</v>
      </c>
      <c r="I4" s="154" t="s">
        <v>229</v>
      </c>
      <c r="J4" s="154" t="s">
        <v>228</v>
      </c>
      <c r="K4" s="154" t="s">
        <v>227</v>
      </c>
      <c r="L4" s="154" t="s">
        <v>237</v>
      </c>
      <c r="M4" s="154" t="s">
        <v>236</v>
      </c>
      <c r="N4" s="154" t="s">
        <v>137</v>
      </c>
      <c r="O4" s="154" t="s">
        <v>226</v>
      </c>
      <c r="P4" s="153" t="s">
        <v>268</v>
      </c>
    </row>
    <row r="5" spans="1:16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1" thickBot="1" x14ac:dyDescent="0.3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8"/>
    </row>
    <row r="9" spans="1:16" x14ac:dyDescent="0.25">
      <c r="A9" s="11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25">
      <c r="A10" s="177" t="s">
        <v>194</v>
      </c>
      <c r="B10" s="145">
        <f t="shared" ref="B10:O10" si="0">SUM(B14:B29)</f>
        <v>148013557.64450204</v>
      </c>
      <c r="C10" s="145">
        <f t="shared" si="0"/>
        <v>11685168.494075885</v>
      </c>
      <c r="D10" s="145">
        <f t="shared" si="0"/>
        <v>921169.50660189858</v>
      </c>
      <c r="E10" s="145">
        <f t="shared" si="0"/>
        <v>18479.784414783255</v>
      </c>
      <c r="F10" s="145">
        <f t="shared" si="0"/>
        <v>3809.8731280452084</v>
      </c>
      <c r="G10" s="145">
        <f t="shared" si="0"/>
        <v>10054065.812752178</v>
      </c>
      <c r="H10" s="145">
        <f t="shared" si="0"/>
        <v>2544497.1690209224</v>
      </c>
      <c r="I10" s="145">
        <f t="shared" si="0"/>
        <v>7955150.8155832095</v>
      </c>
      <c r="J10" s="145">
        <f t="shared" si="0"/>
        <v>415919.82009386003</v>
      </c>
      <c r="K10" s="145">
        <f t="shared" si="0"/>
        <v>100598.17462172791</v>
      </c>
      <c r="L10" s="145">
        <f t="shared" si="0"/>
        <v>4072038.0659337705</v>
      </c>
      <c r="M10" s="145">
        <f t="shared" si="0"/>
        <v>1418864.2814324445</v>
      </c>
      <c r="N10" s="145">
        <f t="shared" si="0"/>
        <v>515582.59981063835</v>
      </c>
      <c r="O10" s="145">
        <f t="shared" si="0"/>
        <v>2366989.2401455445</v>
      </c>
      <c r="P10" s="145">
        <f>B10+C10-D10-E10-F10-G10-H10-I10+J10-K10+L10-M10++N10+O10</f>
        <v>144052620.44700649</v>
      </c>
    </row>
    <row r="11" spans="1:16" ht="15.75" thickBo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21" thickBot="1" x14ac:dyDescent="0.3">
      <c r="A12" s="129" t="s">
        <v>194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1"/>
    </row>
    <row r="13" spans="1:1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25">
      <c r="A14" s="126" t="s">
        <v>224</v>
      </c>
      <c r="B14" s="124">
        <v>52454051.572016269</v>
      </c>
      <c r="C14" s="124">
        <v>3094997.1120133167</v>
      </c>
      <c r="D14" s="124">
        <v>291328.73255986144</v>
      </c>
      <c r="E14" s="124">
        <v>13074.485629613549</v>
      </c>
      <c r="F14" s="124">
        <v>2749.9337699999969</v>
      </c>
      <c r="G14" s="124">
        <v>3436.62453</v>
      </c>
      <c r="H14" s="124">
        <v>34809.968637939644</v>
      </c>
      <c r="I14" s="124">
        <v>2663571.1206076918</v>
      </c>
      <c r="J14" s="124">
        <v>202628.98347993637</v>
      </c>
      <c r="K14" s="124">
        <v>23402.897631727912</v>
      </c>
      <c r="L14" s="124">
        <v>2021244.6921489136</v>
      </c>
      <c r="M14" s="124">
        <v>12852.174640000001</v>
      </c>
      <c r="N14" s="124">
        <v>80965.109841265919</v>
      </c>
      <c r="O14" s="124">
        <v>-621208.53706322575</v>
      </c>
      <c r="P14" s="145">
        <f>B14+C14-D14-E14-F14-G14-H14-I14+J14-K14+L14-M14++N14+O14</f>
        <v>54187452.994429648</v>
      </c>
    </row>
    <row r="15" spans="1:16" x14ac:dyDescent="0.25">
      <c r="A15" s="126" t="s">
        <v>223</v>
      </c>
      <c r="B15" s="124">
        <v>271182.50468767917</v>
      </c>
      <c r="C15" s="124">
        <v>106589.38099397479</v>
      </c>
      <c r="D15" s="124">
        <v>3206.9595606631374</v>
      </c>
      <c r="E15" s="124">
        <v>25.608559999999997</v>
      </c>
      <c r="F15" s="124">
        <v>6.024</v>
      </c>
      <c r="G15" s="124">
        <v>0</v>
      </c>
      <c r="H15" s="124">
        <v>3.9630000000000001</v>
      </c>
      <c r="I15" s="124">
        <v>179075.83807763256</v>
      </c>
      <c r="J15" s="124">
        <v>-825.78363505911011</v>
      </c>
      <c r="K15" s="124">
        <v>11081.84168</v>
      </c>
      <c r="L15" s="124">
        <v>22408.69254999988</v>
      </c>
      <c r="M15" s="124">
        <v>0</v>
      </c>
      <c r="N15" s="124">
        <v>103135.34707444024</v>
      </c>
      <c r="O15" s="124">
        <v>621208.53606323106</v>
      </c>
      <c r="P15" s="145">
        <f>B15+C15-D15-E15-F15-G15-H15-I15+J15-K15+L15-M15++N15+O15</f>
        <v>930298.44285597035</v>
      </c>
    </row>
    <row r="16" spans="1:16" x14ac:dyDescent="0.25">
      <c r="A16" s="126" t="s">
        <v>222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126" t="s">
        <v>221</v>
      </c>
      <c r="B17" s="124">
        <v>3663135.8839066098</v>
      </c>
      <c r="C17" s="124">
        <v>349591.11363525665</v>
      </c>
      <c r="D17" s="124">
        <v>8301.1510083226567</v>
      </c>
      <c r="E17" s="124">
        <v>1974.476163749333</v>
      </c>
      <c r="F17" s="124">
        <v>271.52328666666665</v>
      </c>
      <c r="G17" s="124">
        <v>31038.403459302201</v>
      </c>
      <c r="H17" s="124">
        <v>0</v>
      </c>
      <c r="I17" s="124">
        <v>555984.41835646587</v>
      </c>
      <c r="J17" s="124">
        <v>2259.6367933330203</v>
      </c>
      <c r="K17" s="124">
        <v>12147.51996</v>
      </c>
      <c r="L17" s="124">
        <v>194.43600000000001</v>
      </c>
      <c r="M17" s="124">
        <v>0</v>
      </c>
      <c r="N17" s="124">
        <v>131865.18056888951</v>
      </c>
      <c r="O17" s="124">
        <v>6.3264451455324888E-9</v>
      </c>
      <c r="P17" s="145">
        <f>B17+C17-D17-E17-F17-G17-H17-I17+J17-K17+L17-M17++N17+O17</f>
        <v>3537328.7586695892</v>
      </c>
    </row>
    <row r="18" spans="1:16" x14ac:dyDescent="0.25">
      <c r="A18" s="126" t="s">
        <v>220</v>
      </c>
      <c r="B18" s="124">
        <v>4146146.1857491499</v>
      </c>
      <c r="C18" s="124">
        <v>434206.77271754481</v>
      </c>
      <c r="D18" s="124">
        <v>7749.45730375536</v>
      </c>
      <c r="E18" s="124">
        <v>1110.6017674904942</v>
      </c>
      <c r="F18" s="124">
        <v>523.38640137854497</v>
      </c>
      <c r="G18" s="124">
        <v>0</v>
      </c>
      <c r="H18" s="124">
        <v>18926.300488926459</v>
      </c>
      <c r="I18" s="124">
        <v>565583.27175386471</v>
      </c>
      <c r="J18" s="124">
        <v>28574.670973307002</v>
      </c>
      <c r="K18" s="124">
        <v>51762.948079999995</v>
      </c>
      <c r="L18" s="124">
        <v>77669.367239990723</v>
      </c>
      <c r="M18" s="124">
        <v>0</v>
      </c>
      <c r="N18" s="124">
        <v>15708.154636594954</v>
      </c>
      <c r="O18" s="124">
        <v>-9.6042640507221222E-10</v>
      </c>
      <c r="P18" s="145">
        <f>B18+C18-D18-E18-F18-G18-H18-I18+J18-K18+L18-M18++N18+O18</f>
        <v>4056649.185521171</v>
      </c>
    </row>
    <row r="19" spans="1:16" x14ac:dyDescent="0.25">
      <c r="A19" s="126" t="s">
        <v>219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5">
      <c r="A20" s="126" t="s">
        <v>218</v>
      </c>
      <c r="B20" s="124">
        <v>19909942.003122326</v>
      </c>
      <c r="C20" s="124">
        <v>3321040.7942489432</v>
      </c>
      <c r="D20" s="124">
        <v>345593.57366873423</v>
      </c>
      <c r="E20" s="124">
        <v>1152.2369200000001</v>
      </c>
      <c r="F20" s="124">
        <v>0</v>
      </c>
      <c r="G20" s="124">
        <v>5538.1597838983771</v>
      </c>
      <c r="H20" s="124">
        <v>9804.5620000000017</v>
      </c>
      <c r="I20" s="124">
        <v>2562965.2732206476</v>
      </c>
      <c r="J20" s="124">
        <v>92294.641769996</v>
      </c>
      <c r="K20" s="124">
        <v>490.19159999999999</v>
      </c>
      <c r="L20" s="124">
        <v>493309.8324078907</v>
      </c>
      <c r="M20" s="124">
        <v>18964.24499137919</v>
      </c>
      <c r="N20" s="124">
        <v>-100324.51649091327</v>
      </c>
      <c r="O20" s="124">
        <v>136262.82335999428</v>
      </c>
      <c r="P20" s="145">
        <f>B20+C20-D20-E20-F20-G20-H20-I20+J20-K20+L20-M20++N20+O20</f>
        <v>20908017.336233582</v>
      </c>
    </row>
    <row r="21" spans="1:16" x14ac:dyDescent="0.25">
      <c r="A21" s="126" t="s">
        <v>217</v>
      </c>
      <c r="B21" s="124">
        <v>6405950.1601544768</v>
      </c>
      <c r="C21" s="124">
        <v>1678216.7765111665</v>
      </c>
      <c r="D21" s="124">
        <v>113700.16542399646</v>
      </c>
      <c r="E21" s="124">
        <v>104.09592000000001</v>
      </c>
      <c r="F21" s="124">
        <v>0</v>
      </c>
      <c r="G21" s="124">
        <v>12461.24548</v>
      </c>
      <c r="H21" s="124">
        <v>4.0017766878008802E-14</v>
      </c>
      <c r="I21" s="124">
        <v>1318231.7404798446</v>
      </c>
      <c r="J21" s="124">
        <v>91582.976618225803</v>
      </c>
      <c r="K21" s="124">
        <v>576.12158999999906</v>
      </c>
      <c r="L21" s="124">
        <v>243088.23339600529</v>
      </c>
      <c r="M21" s="124">
        <v>120</v>
      </c>
      <c r="N21" s="124">
        <v>226333.30932642921</v>
      </c>
      <c r="O21" s="124">
        <v>1997578.1594200032</v>
      </c>
      <c r="P21" s="145">
        <f>B21+C21-D21-E21-F21-G21-H21-I21+J21-K21+L21-M21++N21+O21</f>
        <v>9197556.2465324644</v>
      </c>
    </row>
    <row r="22" spans="1:16" x14ac:dyDescent="0.25">
      <c r="A22" s="126" t="s">
        <v>216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5">
      <c r="A23" s="126" t="s">
        <v>193</v>
      </c>
      <c r="B23" s="124">
        <v>2.7000002000000001E-5</v>
      </c>
      <c r="C23" s="124">
        <v>5542.8810000000003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273.51400000000001</v>
      </c>
      <c r="O23" s="124">
        <v>-2.7000002000000001E-5</v>
      </c>
      <c r="P23" s="145">
        <f>B23+C23-D23-E23-F23-G23-H23-I23+J23-K23+L23-M23++N23+O23</f>
        <v>5816.3950000000004</v>
      </c>
    </row>
    <row r="24" spans="1:16" x14ac:dyDescent="0.25">
      <c r="A24" s="126" t="s">
        <v>215</v>
      </c>
      <c r="B24" s="124">
        <v>17627869.679583129</v>
      </c>
      <c r="C24" s="124">
        <v>1463596.4675526507</v>
      </c>
      <c r="D24" s="124">
        <v>46207.093562030903</v>
      </c>
      <c r="E24" s="124">
        <v>11.78112</v>
      </c>
      <c r="F24" s="124">
        <v>0</v>
      </c>
      <c r="G24" s="124">
        <v>474292.31455774477</v>
      </c>
      <c r="H24" s="124">
        <v>1245217.3283445602</v>
      </c>
      <c r="I24" s="124">
        <v>61139.817456805693</v>
      </c>
      <c r="J24" s="124">
        <v>3198.1449476771604</v>
      </c>
      <c r="K24" s="124">
        <v>84.941600000000008</v>
      </c>
      <c r="L24" s="124">
        <v>306253.57553575124</v>
      </c>
      <c r="M24" s="124">
        <v>428424.38225855434</v>
      </c>
      <c r="N24" s="124">
        <v>91924.166837095414</v>
      </c>
      <c r="O24" s="124">
        <v>24030.722569525788</v>
      </c>
      <c r="P24" s="145">
        <f>B24+C24-D24-E24-F24-G24-H24-I24+J24-K24+L24-M24++N24+O24</f>
        <v>17261495.098126139</v>
      </c>
    </row>
    <row r="25" spans="1:16" x14ac:dyDescent="0.25">
      <c r="A25" s="126" t="s">
        <v>214</v>
      </c>
      <c r="B25" s="124">
        <v>25612674.734781444</v>
      </c>
      <c r="C25" s="124">
        <v>901796.14570103039</v>
      </c>
      <c r="D25" s="124">
        <v>43535.188376821614</v>
      </c>
      <c r="E25" s="124">
        <v>32.56812</v>
      </c>
      <c r="F25" s="124">
        <v>0</v>
      </c>
      <c r="G25" s="124">
        <v>424538.5043796071</v>
      </c>
      <c r="H25" s="124">
        <v>369872.37340982276</v>
      </c>
      <c r="I25" s="124">
        <v>13100.69457225603</v>
      </c>
      <c r="J25" s="124">
        <v>-18576.0031799389</v>
      </c>
      <c r="K25" s="124">
        <v>163.34047999999999</v>
      </c>
      <c r="L25" s="124">
        <v>700464.20126944396</v>
      </c>
      <c r="M25" s="124">
        <v>902806.31151251111</v>
      </c>
      <c r="N25" s="124">
        <v>-65866.067410077216</v>
      </c>
      <c r="O25" s="124">
        <v>209117.68405000915</v>
      </c>
      <c r="P25" s="145">
        <f>B25+C25-D25-E25-F25-G25-H25-I25+J25-K25+L25-M25++N25+O25</f>
        <v>25585561.714360896</v>
      </c>
    </row>
    <row r="26" spans="1:16" x14ac:dyDescent="0.25">
      <c r="A26" s="126" t="s">
        <v>213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126" t="s">
        <v>212</v>
      </c>
      <c r="B27" s="124">
        <v>146797.000027</v>
      </c>
      <c r="C27" s="124">
        <v>222996.72327000002</v>
      </c>
      <c r="D27" s="124">
        <v>0</v>
      </c>
      <c r="E27" s="124">
        <v>0</v>
      </c>
      <c r="F27" s="124">
        <v>0</v>
      </c>
      <c r="G27" s="124">
        <v>165117.92862999998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-0.14822700002709915</v>
      </c>
      <c r="P27" s="145">
        <f>B27+C27-D27-E27-F27-G27-H27-I27+J27-K27+L27-M27++N27+O27</f>
        <v>204675.64644000004</v>
      </c>
    </row>
    <row r="28" spans="1:16" x14ac:dyDescent="0.25">
      <c r="A28" s="126" t="s">
        <v>211</v>
      </c>
      <c r="B28" s="124">
        <v>17264659.044889402</v>
      </c>
      <c r="C28" s="124">
        <v>105367.25695200021</v>
      </c>
      <c r="D28" s="124">
        <v>60054.317354661805</v>
      </c>
      <c r="E28" s="124">
        <v>993.93021392987748</v>
      </c>
      <c r="F28" s="124">
        <v>259.00567000000012</v>
      </c>
      <c r="G28" s="124">
        <v>8913093.8396472167</v>
      </c>
      <c r="H28" s="124">
        <v>852680.89926831611</v>
      </c>
      <c r="I28" s="124">
        <v>35498.641058000001</v>
      </c>
      <c r="J28" s="124">
        <v>14782.711387345742</v>
      </c>
      <c r="K28" s="124">
        <v>878.91599999999994</v>
      </c>
      <c r="L28" s="124">
        <v>186332.07088577483</v>
      </c>
      <c r="M28" s="124">
        <v>41968.454369999992</v>
      </c>
      <c r="N28" s="124">
        <v>34055.804591400039</v>
      </c>
      <c r="O28" s="124">
        <v>2.0445440895855427E-9</v>
      </c>
      <c r="P28" s="145">
        <f>B28+C28-D28-E28-F28-G28-H28-I28+J28-K28+L28-M28++N28+O28</f>
        <v>7699768.8851238005</v>
      </c>
    </row>
    <row r="29" spans="1:16" x14ac:dyDescent="0.25">
      <c r="A29" s="126" t="s">
        <v>210</v>
      </c>
      <c r="B29" s="124">
        <v>511148.87555755349</v>
      </c>
      <c r="C29" s="124">
        <v>1227.069480000001</v>
      </c>
      <c r="D29" s="124">
        <v>1492.8677830510283</v>
      </c>
      <c r="E29" s="124">
        <v>0</v>
      </c>
      <c r="F29" s="124">
        <v>0</v>
      </c>
      <c r="G29" s="124">
        <v>24548.792284408231</v>
      </c>
      <c r="H29" s="124">
        <v>13181.773871357207</v>
      </c>
      <c r="I29" s="124">
        <v>0</v>
      </c>
      <c r="J29" s="124">
        <v>-0.15906096303284001</v>
      </c>
      <c r="K29" s="124">
        <v>9.4559999999999995</v>
      </c>
      <c r="L29" s="124">
        <v>21072.964500000038</v>
      </c>
      <c r="M29" s="124">
        <v>13728.713660000001</v>
      </c>
      <c r="N29" s="124">
        <v>-2487.4031644864563</v>
      </c>
      <c r="O29" s="124">
        <v>4.5474735088646412E-12</v>
      </c>
      <c r="P29" s="145">
        <f>B29+C29-D29-E29-F29-G29-H29-I29+J29-K29+L29-M29++N29+O29</f>
        <v>477999.74371328758</v>
      </c>
    </row>
    <row r="30" spans="1:16" x14ac:dyDescent="0.2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2021-02-16T07:42:43Z</dcterms:created>
  <dcterms:modified xsi:type="dcterms:W3CDTF">2021-03-04T09:48:27Z</dcterms:modified>
</cp:coreProperties>
</file>