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General (incl. website)/Life/Life Stats/"/>
    </mc:Choice>
  </mc:AlternateContent>
  <xr:revisionPtr revIDLastSave="0" documentId="8_{A1B364E8-344D-43A4-81FA-CD121CEA74B6}" xr6:coauthVersionLast="47" xr6:coauthVersionMax="47" xr10:uidLastSave="{00000000-0000-0000-0000-000000000000}"/>
  <bookViews>
    <workbookView xWindow="-110" yWindow="-110" windowWidth="19420" windowHeight="10420" activeTab="1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3" l="1"/>
  <c r="B13" i="13" s="1"/>
  <c r="C10" i="13"/>
  <c r="C13" i="13" s="1"/>
  <c r="B11" i="13"/>
  <c r="C11" i="13"/>
  <c r="B12" i="13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F13" i="10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I10" i="7"/>
  <c r="J10" i="7"/>
  <c r="K11" i="7"/>
  <c r="M11" i="7"/>
  <c r="N11" i="7"/>
  <c r="K12" i="7"/>
  <c r="M12" i="7"/>
  <c r="N12" i="7"/>
  <c r="K13" i="7"/>
  <c r="M13" i="7"/>
  <c r="N13" i="7"/>
  <c r="F14" i="7"/>
  <c r="E58" i="4" s="1"/>
  <c r="C18" i="3" s="1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I15" i="6" s="1"/>
  <c r="H15" i="6"/>
  <c r="E16" i="6"/>
  <c r="H16" i="6"/>
  <c r="E17" i="6"/>
  <c r="H17" i="6"/>
  <c r="I17" i="6" s="1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H44" i="6"/>
  <c r="E45" i="6"/>
  <c r="H45" i="6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I91" i="6" s="1"/>
  <c r="H91" i="6"/>
  <c r="E92" i="6"/>
  <c r="H92" i="6"/>
  <c r="E93" i="6"/>
  <c r="H93" i="6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I84" i="6" l="1"/>
  <c r="G14" i="10"/>
  <c r="H14" i="10"/>
  <c r="I11" i="10"/>
  <c r="F14" i="10"/>
  <c r="B14" i="10"/>
  <c r="E14" i="10"/>
  <c r="C14" i="10"/>
  <c r="N10" i="7"/>
  <c r="O20" i="7"/>
  <c r="O18" i="7"/>
  <c r="J14" i="7"/>
  <c r="M10" i="7"/>
  <c r="O10" i="7" s="1"/>
  <c r="I86" i="6"/>
  <c r="I93" i="6"/>
  <c r="H90" i="6"/>
  <c r="I90" i="6" s="1"/>
  <c r="E90" i="6"/>
  <c r="E29" i="4" s="1"/>
  <c r="I88" i="6"/>
  <c r="I87" i="6"/>
  <c r="E83" i="6"/>
  <c r="I81" i="6"/>
  <c r="I79" i="6"/>
  <c r="I77" i="6"/>
  <c r="H75" i="6"/>
  <c r="I72" i="6"/>
  <c r="I70" i="6"/>
  <c r="I69" i="6"/>
  <c r="I68" i="6"/>
  <c r="I67" i="6"/>
  <c r="I66" i="6"/>
  <c r="H64" i="6"/>
  <c r="I62" i="6"/>
  <c r="I61" i="6"/>
  <c r="I60" i="6"/>
  <c r="I59" i="6"/>
  <c r="I58" i="6"/>
  <c r="I57" i="6"/>
  <c r="I56" i="6"/>
  <c r="I55" i="6"/>
  <c r="I54" i="6"/>
  <c r="E53" i="6"/>
  <c r="E25" i="4" s="1"/>
  <c r="I51" i="6"/>
  <c r="I50" i="6"/>
  <c r="I49" i="6"/>
  <c r="I48" i="6"/>
  <c r="I47" i="6"/>
  <c r="I46" i="6"/>
  <c r="I45" i="6"/>
  <c r="I44" i="6"/>
  <c r="H42" i="6"/>
  <c r="I40" i="6"/>
  <c r="I39" i="6"/>
  <c r="I38" i="6"/>
  <c r="I37" i="6"/>
  <c r="H35" i="6"/>
  <c r="E35" i="6"/>
  <c r="E23" i="4" s="1"/>
  <c r="I33" i="6"/>
  <c r="I32" i="6"/>
  <c r="I31" i="6"/>
  <c r="I30" i="6"/>
  <c r="I29" i="6"/>
  <c r="I28" i="6"/>
  <c r="I27" i="6"/>
  <c r="I26" i="6"/>
  <c r="H24" i="6"/>
  <c r="E24" i="6"/>
  <c r="E22" i="4" s="1"/>
  <c r="I22" i="6"/>
  <c r="I21" i="6"/>
  <c r="I20" i="6"/>
  <c r="I19" i="6"/>
  <c r="I18" i="6"/>
  <c r="E106" i="4"/>
  <c r="E118" i="4" s="1"/>
  <c r="F118" i="4"/>
  <c r="F59" i="4"/>
  <c r="F78" i="4" s="1"/>
  <c r="F44" i="4"/>
  <c r="E20" i="5"/>
  <c r="E5" i="5"/>
  <c r="E35" i="5" s="1"/>
  <c r="I94" i="6"/>
  <c r="I92" i="6"/>
  <c r="H83" i="6"/>
  <c r="I85" i="6"/>
  <c r="I80" i="6"/>
  <c r="I78" i="6"/>
  <c r="E75" i="6"/>
  <c r="E27" i="4" s="1"/>
  <c r="I76" i="6"/>
  <c r="I73" i="6"/>
  <c r="I71" i="6"/>
  <c r="E64" i="6"/>
  <c r="E26" i="4" s="1"/>
  <c r="I65" i="6"/>
  <c r="H53" i="6"/>
  <c r="I53" i="6" s="1"/>
  <c r="E42" i="6"/>
  <c r="E24" i="4" s="1"/>
  <c r="I43" i="6"/>
  <c r="I36" i="6"/>
  <c r="B8" i="6"/>
  <c r="I25" i="6"/>
  <c r="B5" i="6"/>
  <c r="H14" i="6"/>
  <c r="I16" i="6"/>
  <c r="O21" i="7"/>
  <c r="O19" i="7"/>
  <c r="O13" i="7"/>
  <c r="N14" i="7"/>
  <c r="E16" i="4" s="1"/>
  <c r="E14" i="4" s="1"/>
  <c r="O12" i="7"/>
  <c r="O11" i="7"/>
  <c r="P10" i="8"/>
  <c r="AC10" i="8"/>
  <c r="J10" i="9"/>
  <c r="D14" i="10"/>
  <c r="I13" i="10"/>
  <c r="I12" i="10"/>
  <c r="P10" i="11"/>
  <c r="J10" i="12"/>
  <c r="M14" i="7"/>
  <c r="K10" i="7"/>
  <c r="K14" i="7" s="1"/>
  <c r="I14" i="7"/>
  <c r="E56" i="4" s="1"/>
  <c r="E28" i="4"/>
  <c r="B9" i="6"/>
  <c r="B4" i="6"/>
  <c r="E14" i="6"/>
  <c r="I14" i="10" l="1"/>
  <c r="B7" i="6"/>
  <c r="I83" i="6"/>
  <c r="I24" i="6"/>
  <c r="I35" i="6"/>
  <c r="F80" i="4"/>
  <c r="I75" i="6"/>
  <c r="I64" i="6"/>
  <c r="B3" i="6"/>
  <c r="I42" i="6"/>
  <c r="O14" i="7"/>
  <c r="E55" i="4"/>
  <c r="E59" i="4" s="1"/>
  <c r="E78" i="4" s="1"/>
  <c r="C19" i="3" s="1"/>
  <c r="C17" i="3"/>
  <c r="I14" i="6"/>
  <c r="E21" i="4"/>
  <c r="E20" i="4" s="1"/>
  <c r="E44" i="4" s="1"/>
  <c r="E80" i="4" l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<sst xmlns="http://schemas.openxmlformats.org/spreadsheetml/2006/main" count="554" uniqueCount="277">
  <si>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</si>
  <si>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</si>
  <si>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</si>
  <si>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</si>
  <si>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</si>
  <si>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</si>
  <si>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</si>
  <si>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</si>
  <si>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</si>
  <si>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</si>
  <si>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</si>
  <si>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</si>
  <si>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</si>
  <si>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</si>
  <si>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</si>
  <si>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</si>
  <si>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</si>
  <si>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</si>
  <si>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</si>
  <si>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</si>
  <si>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</si>
  <si>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</si>
  <si>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</si>
  <si>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</si>
  <si>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</si>
  <si>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</si>
  <si>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</si>
  <si>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</si>
  <si>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</si>
  <si>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</si>
  <si>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</si>
  <si>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</si>
  <si>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</si>
  <si>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</si>
  <si>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</si>
  <si>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</si>
  <si>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</si>
  <si>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</si>
  <si>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</si>
  <si>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</si>
  <si>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</si>
  <si>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Half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</si>
  <si>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</si>
  <si>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</si>
  <si>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</si>
  <si>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</si>
  <si>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</si>
  <si>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</si>
  <si>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</si>
  <si>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</si>
  <si>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</si>
  <si>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</si>
  <si>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</si>
  <si>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</si>
  <si>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</si>
  <si>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</si>
  <si>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</si>
  <si>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</si>
  <si>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</si>
  <si>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</si>
  <si>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</si>
  <si>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</si>
  <si>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</si>
  <si>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</si>
  <si>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</si>
  <si>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</si>
  <si>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</si>
  <si>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</si>
  <si>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</si>
  <si>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</si>
  <si>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</si>
  <si>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</si>
  <si>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</si>
  <si>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</si>
  <si>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</si>
  <si>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</si>
  <si>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</si>
  <si>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</si>
  <si>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</si>
  <si>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</si>
  <si>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</si>
  <si>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</si>
  <si>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</si>
  <si>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</si>
  <si>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</si>
  <si>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</si>
  <si>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</si>
  <si>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</si>
  <si>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</si>
  <si>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</si>
  <si>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</si>
  <si>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</si>
  <si>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</si>
  <si>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</si>
  <si>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</si>
  <si>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</si>
  <si>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</si>
  <si>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</si>
  <si>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</si>
  <si>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</si>
  <si>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</si>
  <si>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</si>
  <si>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</si>
  <si>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</si>
  <si>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</si>
  <si>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</si>
  <si>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</si>
  <si>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</si>
  <si>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</si>
  <si>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</si>
  <si>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</si>
  <si>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</si>
  <si>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</si>
  <si>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</si>
  <si>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</si>
  <si>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</si>
  <si>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</si>
  <si>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</si>
  <si>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</si>
  <si>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</si>
  <si>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</si>
  <si>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</si>
  <si>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</si>
  <si>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</si>
  <si>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</si>
  <si>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</si>
  <si>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</si>
  <si>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</si>
  <si>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</si>
  <si>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</si>
  <si>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</si>
  <si>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</si>
  <si>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</si>
  <si>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</si>
  <si>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</si>
  <si>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</si>
  <si>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</si>
  <si>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</si>
  <si>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</si>
  <si>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</si>
  <si>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</si>
  <si>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</si>
  <si>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</si>
  <si>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</si>
  <si>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</si>
  <si>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</si>
  <si>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</si>
  <si>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</si>
  <si>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</si>
  <si>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</si>
  <si>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</si>
  <si>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</si>
  <si>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</si>
  <si>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</si>
  <si>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</si>
  <si>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</si>
  <si>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</si>
  <si>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</si>
  <si>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</si>
  <si>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</si>
  <si>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</si>
  <si>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</si>
  <si>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</si>
  <si>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</si>
  <si>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</si>
  <si>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</si>
  <si>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</si>
  <si>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</si>
  <si>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</si>
  <si>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</si>
  <si>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</si>
  <si>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</si>
  <si>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</si>
  <si>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</si>
  <si>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</si>
  <si>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</si>
  <si>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</si>
  <si>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</si>
  <si>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</si>
  <si>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</si>
  <si>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</si>
  <si>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</si>
  <si>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</si>
  <si>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</si>
  <si>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</si>
  <si>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</si>
  <si>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</si>
  <si>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</si>
  <si>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</si>
  <si>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</si>
  <si>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</si>
  <si>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</si>
  <si>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</si>
  <si>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</si>
  <si>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</si>
  <si>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</si>
  <si>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</si>
  <si>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</si>
  <si>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</si>
  <si>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</si>
  <si>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</si>
  <si>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</si>
  <si>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</si>
  <si>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</si>
  <si>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</si>
  <si>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</si>
  <si>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</si>
  <si>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</si>
  <si>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</si>
  <si>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</si>
  <si>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</si>
  <si>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</si>
  <si>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</si>
  <si>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</si>
  <si>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</si>
  <si>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</si>
  <si>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</si>
  <si>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</si>
  <si>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</si>
  <si>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</si>
  <si>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</si>
  <si>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</si>
  <si>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</si>
  <si>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</si>
  <si>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</si>
  <si>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Half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</si>
  <si>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</si>
  <si>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</si>
  <si>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</si>
  <si>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</si>
  <si>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</si>
  <si>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</si>
  <si>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</si>
  <si>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</si>
  <si>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Half</t>
  </si>
  <si>
    <t>Number of Policies at Start of Half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</si>
  <si>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</si>
  <si>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</si>
  <si>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</si>
  <si>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</si>
  <si>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</si>
  <si>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Half</t>
  </si>
  <si>
    <t>Section 14 Transfers</t>
  </si>
  <si>
    <t>Transfers i.t.o. the Act</t>
  </si>
  <si>
    <t>Terminations</t>
  </si>
  <si>
    <t>New Schemes</t>
  </si>
  <si>
    <t>Number of Schemes at Start of Half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</si>
  <si>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</si>
  <si>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</si>
  <si>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</si>
  <si>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</si>
  <si>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</si>
  <si>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</si>
  <si>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</si>
  <si>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</si>
  <si>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</si>
  <si>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</si>
  <si>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</si>
  <si>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</si>
  <si>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</si>
  <si>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Half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</si>
  <si>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</si>
  <si>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</si>
  <si>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</si>
  <si>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</si>
  <si>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</si>
  <si>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Half</t>
  </si>
  <si>
    <t>Section M1.3: Number of Contracts - Inwards Reinsurance</t>
  </si>
  <si>
    <t>Premiums in Force at End of Half</t>
  </si>
  <si>
    <t>New Policies during Quarter</t>
  </si>
  <si>
    <t>Premiums in Force at Start of Half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</si>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</sst>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6">
    <xf numFmtId="0" fontId="0" fillId="0" borderId="0" xfId="0"/>
    <xf numFmtId="0" fontId="3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2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2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2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2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3" fillId="2" borderId="0" xfId="0" applyFont="1" applyFill="1" applyBorder="1"/>
    <xf numFmtId="15" fontId="18" fillId="2" borderId="0" xfId="0" applyNumberFormat="1" applyFont="1" applyFill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15" fontId="18" fillId="2" borderId="1" xfId="0" applyNumberFormat="1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zoomScale="90" zoomScaleNormal="90" workbookViewId="0"/>
  </sheetViews>
  <sheetFormatPr defaultRowHeight="14.5" x14ac:dyDescent="0.35"/>
  <cols>
    <col min="1" max="1" width="69.54296875" bestFit="1" customWidth="1"/>
    <col min="3" max="3" width="14.81640625" bestFit="1" customWidth="1"/>
  </cols>
  <sheetData>
    <row r="1" spans="1:3" ht="20.5" thickBot="1" x14ac:dyDescent="0.4">
      <c r="A1" s="1" t="s">
        <v>42</v>
      </c>
      <c r="B1" s="20"/>
      <c r="C1" s="19"/>
    </row>
    <row r="2" spans="1:3" ht="15" thickBot="1" x14ac:dyDescent="0.4">
      <c r="A2" s="16"/>
      <c r="B2" s="16"/>
      <c r="C2" s="18">
        <v>44742</v>
      </c>
    </row>
    <row r="3" spans="1:3" ht="20.5" thickBot="1" x14ac:dyDescent="0.4">
      <c r="A3" s="17"/>
      <c r="B3" s="16"/>
      <c r="C3" s="15" t="s">
        <v>41</v>
      </c>
    </row>
    <row r="4" spans="1:3" ht="15.5" x14ac:dyDescent="0.35">
      <c r="A4" s="7" t="s">
        <v>40</v>
      </c>
      <c r="B4" s="6"/>
      <c r="C4" s="14"/>
    </row>
    <row r="5" spans="1:3" x14ac:dyDescent="0.35">
      <c r="A5" s="4" t="s">
        <v>30</v>
      </c>
      <c r="B5" s="3"/>
      <c r="C5" s="13">
        <f>IF(ISERROR(C13/C22),0,C13/C22)</f>
        <v>6.9378291827856708</v>
      </c>
    </row>
    <row r="6" spans="1:3" x14ac:dyDescent="0.35">
      <c r="A6" s="4" t="s">
        <v>29</v>
      </c>
      <c r="B6" s="3"/>
      <c r="C6" s="13">
        <f>IF(ISERROR(C14/C23),0,C14/C23)</f>
        <v>2.0430978824069537</v>
      </c>
    </row>
    <row r="7" spans="1:3" x14ac:dyDescent="0.35">
      <c r="A7" s="8"/>
      <c r="B7" s="6"/>
      <c r="C7" s="5"/>
    </row>
    <row r="8" spans="1:3" ht="15.5" x14ac:dyDescent="0.35">
      <c r="A8" s="7" t="s">
        <v>39</v>
      </c>
      <c r="B8" s="6"/>
      <c r="C8" s="5"/>
    </row>
    <row r="9" spans="1:3" x14ac:dyDescent="0.35">
      <c r="A9" s="4" t="s">
        <v>28</v>
      </c>
      <c r="B9" s="3"/>
      <c r="C9" s="9">
        <v>3511266732.5533428</v>
      </c>
    </row>
    <row r="10" spans="1:3" x14ac:dyDescent="0.35">
      <c r="A10" s="4" t="s">
        <v>27</v>
      </c>
      <c r="B10" s="3"/>
      <c r="C10" s="9">
        <v>3183955984.407825</v>
      </c>
    </row>
    <row r="11" spans="1:3" x14ac:dyDescent="0.35">
      <c r="A11" s="4" t="s">
        <v>38</v>
      </c>
      <c r="B11" s="3"/>
      <c r="C11" s="12">
        <f>C9-C10</f>
        <v>327310748.14551783</v>
      </c>
    </row>
    <row r="12" spans="1:3" x14ac:dyDescent="0.35">
      <c r="A12" s="11"/>
      <c r="B12" s="11"/>
      <c r="C12" s="10"/>
    </row>
    <row r="13" spans="1:3" x14ac:dyDescent="0.35">
      <c r="A13" s="4" t="s">
        <v>37</v>
      </c>
      <c r="B13" s="3"/>
      <c r="C13" s="2">
        <v>316678259.70583779</v>
      </c>
    </row>
    <row r="14" spans="1:3" x14ac:dyDescent="0.35">
      <c r="A14" s="4" t="s">
        <v>36</v>
      </c>
      <c r="B14" s="3"/>
      <c r="C14" s="2">
        <v>335761081.61333776</v>
      </c>
    </row>
    <row r="15" spans="1:3" x14ac:dyDescent="0.35">
      <c r="A15" s="8"/>
      <c r="B15" s="6"/>
      <c r="C15" s="5"/>
    </row>
    <row r="16" spans="1:3" ht="15.5" x14ac:dyDescent="0.35">
      <c r="A16" s="7" t="s">
        <v>35</v>
      </c>
      <c r="B16" s="6"/>
      <c r="C16" s="5"/>
    </row>
    <row r="17" spans="1:3" x14ac:dyDescent="0.35">
      <c r="A17" s="4" t="s">
        <v>34</v>
      </c>
      <c r="B17" s="3"/>
      <c r="C17" s="9">
        <f>'OF2'!E52+'OF2'!E53+'OF2'!E56+'OF2'!E57</f>
        <v>2904656926.2342701</v>
      </c>
    </row>
    <row r="18" spans="1:3" x14ac:dyDescent="0.35">
      <c r="A18" s="4" t="s">
        <v>33</v>
      </c>
      <c r="B18" s="3"/>
      <c r="C18" s="9">
        <f>'OF2'!E54+'OF2'!E58</f>
        <v>59362201.94605276</v>
      </c>
    </row>
    <row r="19" spans="1:3" x14ac:dyDescent="0.35">
      <c r="A19" s="4" t="s">
        <v>32</v>
      </c>
      <c r="B19" s="3"/>
      <c r="C19" s="9">
        <f>'OF2'!E78-'OF2'!E59</f>
        <v>219936855.9343195</v>
      </c>
    </row>
    <row r="20" spans="1:3" x14ac:dyDescent="0.35">
      <c r="A20" s="8"/>
      <c r="B20" s="6"/>
      <c r="C20" s="5"/>
    </row>
    <row r="21" spans="1:3" ht="15.5" x14ac:dyDescent="0.35">
      <c r="A21" s="7" t="s">
        <v>31</v>
      </c>
      <c r="B21" s="6"/>
      <c r="C21" s="5"/>
    </row>
    <row r="22" spans="1:3" x14ac:dyDescent="0.35">
      <c r="A22" s="4" t="s">
        <v>30</v>
      </c>
      <c r="B22" s="3"/>
      <c r="C22" s="2">
        <v>45645150.862403534</v>
      </c>
    </row>
    <row r="23" spans="1:3" x14ac:dyDescent="0.35">
      <c r="A23" s="4" t="s">
        <v>29</v>
      </c>
      <c r="B23" s="3"/>
      <c r="C23" s="2">
        <v>164339204.94194871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81640625" defaultRowHeight="14.5" x14ac:dyDescent="0.35"/>
  <cols>
    <col min="1" max="1" width="64.81640625" bestFit="1" customWidth="1"/>
    <col min="2" max="2" width="20.81640625" bestFit="1" customWidth="1"/>
    <col min="3" max="3" width="16" bestFit="1" customWidth="1"/>
    <col min="4" max="4" width="15" bestFit="1" customWidth="1"/>
    <col min="5" max="5" width="24.1796875" bestFit="1" customWidth="1"/>
    <col min="6" max="6" width="23" bestFit="1" customWidth="1"/>
    <col min="7" max="7" width="34" bestFit="1" customWidth="1"/>
    <col min="8" max="8" width="11.81640625" bestFit="1" customWidth="1"/>
    <col min="9" max="9" width="14.54296875" bestFit="1" customWidth="1"/>
    <col min="10" max="10" width="20.81640625" bestFit="1" customWidth="1"/>
  </cols>
  <sheetData>
    <row r="1" spans="1:11" ht="20.5" thickBot="1" x14ac:dyDescent="0.45">
      <c r="A1" s="1" t="s">
        <v>274</v>
      </c>
      <c r="B1" s="96"/>
      <c r="C1" s="184">
        <v>44742</v>
      </c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213" t="s">
        <v>273</v>
      </c>
      <c r="C3" s="214"/>
      <c r="D3" s="214"/>
      <c r="E3" s="214"/>
      <c r="F3" s="214"/>
      <c r="G3" s="214"/>
      <c r="H3" s="214"/>
      <c r="I3" s="214"/>
      <c r="J3" s="215"/>
      <c r="K3" s="83"/>
    </row>
    <row r="4" spans="1:11" ht="38.25" customHeight="1" thickBot="1" x14ac:dyDescent="0.4">
      <c r="A4" s="77"/>
      <c r="B4" s="155" t="s">
        <v>270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268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0" t="s">
        <v>194</v>
      </c>
      <c r="B10" s="145">
        <f t="shared" ref="B10:I10" si="0">SUM(B14:B29)</f>
        <v>32105914.328707676</v>
      </c>
      <c r="C10" s="145">
        <f t="shared" si="0"/>
        <v>45602868.002035782</v>
      </c>
      <c r="D10" s="145">
        <f t="shared" si="0"/>
        <v>25552688.095474929</v>
      </c>
      <c r="E10" s="145">
        <f t="shared" si="0"/>
        <v>0</v>
      </c>
      <c r="F10" s="145">
        <f t="shared" si="0"/>
        <v>34917.580799999996</v>
      </c>
      <c r="G10" s="145">
        <f t="shared" si="0"/>
        <v>1039241.16028947</v>
      </c>
      <c r="H10" s="145">
        <f t="shared" si="0"/>
        <v>-20362569.518980224</v>
      </c>
      <c r="I10" s="145">
        <f t="shared" si="0"/>
        <v>-2241675.6686100052</v>
      </c>
      <c r="J10" s="158">
        <f>B10+C10-D10+E10+F10+G10+H10+I10</f>
        <v>30626007.788767766</v>
      </c>
      <c r="K10" s="83"/>
    </row>
    <row r="11" spans="1:11" ht="15" thickBot="1" x14ac:dyDescent="0.4">
      <c r="A11" s="77"/>
      <c r="B11" s="146"/>
      <c r="C11" s="146"/>
      <c r="D11" s="146"/>
      <c r="E11" s="146"/>
      <c r="F11" s="146"/>
      <c r="G11" s="146"/>
      <c r="H11" s="146"/>
      <c r="I11" s="146"/>
      <c r="J11" s="146"/>
      <c r="K11" s="83"/>
    </row>
    <row r="12" spans="1:11" ht="20.5" thickBot="1" x14ac:dyDescent="0.4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  <c r="K12" s="83"/>
    </row>
    <row r="13" spans="1:11" x14ac:dyDescent="0.35">
      <c r="A13" s="77"/>
      <c r="B13" s="146"/>
      <c r="C13" s="146"/>
      <c r="D13" s="146"/>
      <c r="E13" s="146"/>
      <c r="F13" s="146"/>
      <c r="G13" s="146"/>
      <c r="H13" s="146"/>
      <c r="I13" s="146"/>
      <c r="J13" s="146"/>
      <c r="K13" s="83"/>
    </row>
    <row r="14" spans="1:11" x14ac:dyDescent="0.3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83"/>
    </row>
    <row r="15" spans="1:11" x14ac:dyDescent="0.3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  <c r="K15" s="83"/>
    </row>
    <row r="16" spans="1:11" x14ac:dyDescent="0.35">
      <c r="A16" s="126" t="s">
        <v>222</v>
      </c>
      <c r="B16" s="124">
        <v>20074790.140857588</v>
      </c>
      <c r="C16" s="124">
        <v>653898.91964033351</v>
      </c>
      <c r="D16" s="124">
        <v>361257.50997429126</v>
      </c>
      <c r="E16" s="124">
        <v>0</v>
      </c>
      <c r="F16" s="124">
        <v>0</v>
      </c>
      <c r="G16" s="124">
        <v>764624.62564176542</v>
      </c>
      <c r="H16" s="124">
        <v>23560.286982004323</v>
      </c>
      <c r="I16" s="124">
        <v>-743927.02752000943</v>
      </c>
      <c r="J16" s="158">
        <f>B16+C16-D16+E16+F16+G16+H16+I16</f>
        <v>20411689.435627393</v>
      </c>
      <c r="K16" s="83"/>
    </row>
    <row r="17" spans="1:11" x14ac:dyDescent="0.3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83"/>
    </row>
    <row r="18" spans="1:11" x14ac:dyDescent="0.3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83"/>
    </row>
    <row r="19" spans="1:11" x14ac:dyDescent="0.35">
      <c r="A19" s="126" t="s">
        <v>219</v>
      </c>
      <c r="B19" s="124">
        <v>48473.838629999998</v>
      </c>
      <c r="C19" s="124">
        <v>-2271.4219000000012</v>
      </c>
      <c r="D19" s="124">
        <v>2825.1563000000001</v>
      </c>
      <c r="E19" s="124">
        <v>0</v>
      </c>
      <c r="F19" s="124">
        <v>0</v>
      </c>
      <c r="G19" s="124">
        <v>133.03576000000001</v>
      </c>
      <c r="H19" s="124">
        <v>0</v>
      </c>
      <c r="I19" s="124">
        <v>-208.99980000000505</v>
      </c>
      <c r="J19" s="158">
        <f>B19+C19-D19+E19+F19+G19+H19+I19</f>
        <v>43301.296389999989</v>
      </c>
      <c r="K19" s="83"/>
    </row>
    <row r="20" spans="1:11" x14ac:dyDescent="0.3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83"/>
    </row>
    <row r="21" spans="1:11" x14ac:dyDescent="0.3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83"/>
    </row>
    <row r="22" spans="1:11" x14ac:dyDescent="0.35">
      <c r="A22" s="126" t="s">
        <v>216</v>
      </c>
      <c r="B22" s="124">
        <v>2805728.3198726107</v>
      </c>
      <c r="C22" s="124">
        <v>173550.6456854454</v>
      </c>
      <c r="D22" s="124">
        <v>93735.278320652054</v>
      </c>
      <c r="E22" s="124">
        <v>0</v>
      </c>
      <c r="F22" s="124">
        <v>0</v>
      </c>
      <c r="G22" s="124">
        <v>-293750.27018056589</v>
      </c>
      <c r="H22" s="124">
        <v>-61508.346802257794</v>
      </c>
      <c r="I22" s="124">
        <v>-74059.620320004193</v>
      </c>
      <c r="J22" s="158">
        <f>B22+C22-D22+E22+F22+G22+H22+I22</f>
        <v>2456225.4499345762</v>
      </c>
      <c r="K22" s="83"/>
    </row>
    <row r="23" spans="1:11" x14ac:dyDescent="0.35">
      <c r="A23" s="126" t="s">
        <v>193</v>
      </c>
      <c r="B23" s="124">
        <v>896711.43957000005</v>
      </c>
      <c r="C23" s="124">
        <v>352</v>
      </c>
      <c r="D23" s="124">
        <v>270667.9169500001</v>
      </c>
      <c r="E23" s="124">
        <v>0</v>
      </c>
      <c r="F23" s="124">
        <v>0</v>
      </c>
      <c r="G23" s="124">
        <v>14873.656719999999</v>
      </c>
      <c r="H23" s="124">
        <v>0</v>
      </c>
      <c r="I23" s="124">
        <v>-345684.99999999994</v>
      </c>
      <c r="J23" s="158">
        <f>B23+C23-D23+E23+F23+G23+H23+I23</f>
        <v>295584.17933999997</v>
      </c>
      <c r="K23" s="83"/>
    </row>
    <row r="24" spans="1:11" x14ac:dyDescent="0.3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83"/>
    </row>
    <row r="25" spans="1:11" x14ac:dyDescent="0.3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83"/>
    </row>
    <row r="26" spans="1:11" x14ac:dyDescent="0.35">
      <c r="A26" s="126" t="s">
        <v>213</v>
      </c>
      <c r="B26" s="124">
        <v>8280210.5897774808</v>
      </c>
      <c r="C26" s="124">
        <v>44777337.858610004</v>
      </c>
      <c r="D26" s="124">
        <v>24824202.233929984</v>
      </c>
      <c r="E26" s="124">
        <v>0</v>
      </c>
      <c r="F26" s="124">
        <v>34917.580799999996</v>
      </c>
      <c r="G26" s="124">
        <v>553360.11234827049</v>
      </c>
      <c r="H26" s="124">
        <v>-20324621.45915997</v>
      </c>
      <c r="I26" s="124">
        <v>-1077795.0209699916</v>
      </c>
      <c r="J26" s="158">
        <f>B26+C26-D26+E26+F26+G26+H26+I26</f>
        <v>7419207.4274758128</v>
      </c>
      <c r="K26" s="83"/>
    </row>
    <row r="27" spans="1:11" x14ac:dyDescent="0.3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83"/>
    </row>
    <row r="28" spans="1:11" x14ac:dyDescent="0.3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83"/>
    </row>
    <row r="29" spans="1:11" x14ac:dyDescent="0.3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tabSelected="1" workbookViewId="0"/>
  </sheetViews>
  <sheetFormatPr defaultRowHeight="14.5" x14ac:dyDescent="0.35"/>
  <cols>
    <col min="1" max="1" width="85.81640625" bestFit="1" customWidth="1"/>
    <col min="2" max="3" width="11.81640625" bestFit="1" customWidth="1"/>
  </cols>
  <sheetData>
    <row r="1" spans="1:4" ht="20.5" thickBot="1" x14ac:dyDescent="0.45">
      <c r="A1" s="176" t="s">
        <v>275</v>
      </c>
      <c r="B1" s="96"/>
      <c r="C1" s="96"/>
      <c r="D1" s="96"/>
    </row>
    <row r="2" spans="1:4" ht="20" x14ac:dyDescent="0.4">
      <c r="A2" s="182"/>
      <c r="B2" s="181"/>
      <c r="C2" s="181"/>
      <c r="D2" s="181"/>
    </row>
    <row r="3" spans="1:4" ht="15" thickBot="1" x14ac:dyDescent="0.4">
      <c r="A3" s="77"/>
      <c r="B3" s="183">
        <v>44742</v>
      </c>
      <c r="C3" s="183">
        <v>44742</v>
      </c>
      <c r="D3" s="77"/>
    </row>
    <row r="4" spans="1:4" x14ac:dyDescent="0.35">
      <c r="A4" s="77"/>
      <c r="B4" s="180" t="s">
        <v>201</v>
      </c>
      <c r="C4" s="179" t="s">
        <v>199</v>
      </c>
      <c r="D4" s="77"/>
    </row>
    <row r="5" spans="1:4" ht="15" thickBot="1" x14ac:dyDescent="0.4">
      <c r="A5" s="77"/>
      <c r="B5" s="141" t="s">
        <v>41</v>
      </c>
      <c r="C5" s="140" t="s">
        <v>41</v>
      </c>
      <c r="D5" s="77"/>
    </row>
    <row r="6" spans="1:4" ht="15" thickBot="1" x14ac:dyDescent="0.4">
      <c r="A6" s="168"/>
      <c r="B6" s="167"/>
      <c r="C6" s="167"/>
      <c r="D6" s="77"/>
    </row>
    <row r="7" spans="1:4" ht="20.5" thickBot="1" x14ac:dyDescent="0.4">
      <c r="A7" s="166" t="s">
        <v>198</v>
      </c>
      <c r="B7" s="135"/>
      <c r="C7" s="178"/>
      <c r="D7" s="77"/>
    </row>
    <row r="8" spans="1:4" x14ac:dyDescent="0.35">
      <c r="A8" s="168"/>
      <c r="B8" s="167"/>
      <c r="C8" s="167"/>
      <c r="D8" s="77"/>
    </row>
    <row r="9" spans="1:4" x14ac:dyDescent="0.35">
      <c r="A9" s="168"/>
      <c r="B9" s="167"/>
      <c r="C9" s="167"/>
      <c r="D9" s="77"/>
    </row>
    <row r="10" spans="1:4" x14ac:dyDescent="0.35">
      <c r="A10" s="134" t="s">
        <v>197</v>
      </c>
      <c r="B10" s="163">
        <f>SUM(B18:B29)</f>
        <v>17453869.068869006</v>
      </c>
      <c r="C10" s="163">
        <f>SUM(C18:C29)</f>
        <v>17834862.877088398</v>
      </c>
      <c r="D10" s="77"/>
    </row>
    <row r="11" spans="1:4" x14ac:dyDescent="0.35">
      <c r="A11" s="134" t="s">
        <v>196</v>
      </c>
      <c r="B11" s="163">
        <f>SUM(B33:B44)</f>
        <v>639137.11595190805</v>
      </c>
      <c r="C11" s="163">
        <f>SUM(C33:C44)</f>
        <v>513340.83200353192</v>
      </c>
      <c r="D11" s="77"/>
    </row>
    <row r="12" spans="1:4" x14ac:dyDescent="0.35">
      <c r="A12" s="134" t="s">
        <v>195</v>
      </c>
      <c r="B12" s="163">
        <f>SUM(B48:B59)</f>
        <v>1161747.2611841559</v>
      </c>
      <c r="C12" s="163">
        <f>SUM(C48:C59)</f>
        <v>629552.37567223771</v>
      </c>
      <c r="D12" s="77"/>
    </row>
    <row r="13" spans="1:4" x14ac:dyDescent="0.35">
      <c r="A13" s="170" t="s">
        <v>0</v>
      </c>
      <c r="B13" s="169">
        <f>SUM(B10:B12)</f>
        <v>19254753.446005069</v>
      </c>
      <c r="C13" s="169">
        <f>SUM(C10:C12)</f>
        <v>18977756.084764164</v>
      </c>
      <c r="D13" s="77"/>
    </row>
    <row r="14" spans="1:4" x14ac:dyDescent="0.35">
      <c r="A14" s="168"/>
      <c r="B14" s="167"/>
      <c r="C14" s="167"/>
      <c r="D14" s="77"/>
    </row>
    <row r="15" spans="1:4" ht="15" thickBot="1" x14ac:dyDescent="0.4">
      <c r="A15" s="168"/>
      <c r="B15" s="167"/>
      <c r="C15" s="167"/>
      <c r="D15" s="77"/>
    </row>
    <row r="16" spans="1:4" ht="20.5" thickBot="1" x14ac:dyDescent="0.4">
      <c r="A16" s="166" t="s">
        <v>197</v>
      </c>
      <c r="B16" s="135"/>
      <c r="C16" s="178"/>
      <c r="D16" s="77"/>
    </row>
    <row r="17" spans="1:4" x14ac:dyDescent="0.35">
      <c r="A17" s="164"/>
      <c r="B17" s="138"/>
      <c r="C17" s="138"/>
      <c r="D17" s="77"/>
    </row>
    <row r="18" spans="1:4" x14ac:dyDescent="0.35">
      <c r="A18" s="126" t="s">
        <v>259</v>
      </c>
      <c r="B18" s="124">
        <v>10906298.988105366</v>
      </c>
      <c r="C18" s="124">
        <v>13266783.742709156</v>
      </c>
      <c r="D18" s="77"/>
    </row>
    <row r="19" spans="1:4" x14ac:dyDescent="0.35">
      <c r="A19" s="126" t="s">
        <v>258</v>
      </c>
      <c r="B19" s="124">
        <v>449886.70872132259</v>
      </c>
      <c r="C19" s="124">
        <v>350076.50563216594</v>
      </c>
      <c r="D19" s="77"/>
    </row>
    <row r="20" spans="1:4" x14ac:dyDescent="0.35">
      <c r="A20" s="126" t="s">
        <v>257</v>
      </c>
      <c r="B20" s="124">
        <v>265649.18036579312</v>
      </c>
      <c r="C20" s="124">
        <v>202064.61776691629</v>
      </c>
      <c r="D20" s="77"/>
    </row>
    <row r="21" spans="1:4" x14ac:dyDescent="0.35">
      <c r="A21" s="126" t="s">
        <v>256</v>
      </c>
      <c r="B21" s="124">
        <v>2690080.5257097413</v>
      </c>
      <c r="C21" s="124">
        <v>1706934.0931300605</v>
      </c>
      <c r="D21" s="77"/>
    </row>
    <row r="22" spans="1:4" x14ac:dyDescent="0.35">
      <c r="A22" s="126" t="s">
        <v>255</v>
      </c>
      <c r="B22" s="124">
        <v>0</v>
      </c>
      <c r="C22" s="124">
        <v>0</v>
      </c>
      <c r="D22" s="77"/>
    </row>
    <row r="23" spans="1:4" x14ac:dyDescent="0.35">
      <c r="A23" s="126" t="s">
        <v>254</v>
      </c>
      <c r="B23" s="124">
        <v>1085759.1990418152</v>
      </c>
      <c r="C23" s="124">
        <v>306341.60883074929</v>
      </c>
      <c r="D23" s="77"/>
    </row>
    <row r="24" spans="1:4" x14ac:dyDescent="0.35">
      <c r="A24" s="126" t="s">
        <v>253</v>
      </c>
      <c r="B24" s="124">
        <v>27058.091868719705</v>
      </c>
      <c r="C24" s="124">
        <v>25379.67942793914</v>
      </c>
      <c r="D24" s="77"/>
    </row>
    <row r="25" spans="1:4" x14ac:dyDescent="0.35">
      <c r="A25" s="126" t="s">
        <v>252</v>
      </c>
      <c r="B25" s="124">
        <v>0</v>
      </c>
      <c r="C25" s="124">
        <v>0</v>
      </c>
      <c r="D25" s="77"/>
    </row>
    <row r="26" spans="1:4" x14ac:dyDescent="0.35">
      <c r="A26" s="126" t="s">
        <v>251</v>
      </c>
      <c r="B26" s="124">
        <v>3157.3414599999996</v>
      </c>
      <c r="C26" s="124">
        <v>3157.3414599999996</v>
      </c>
      <c r="D26" s="77"/>
    </row>
    <row r="27" spans="1:4" x14ac:dyDescent="0.35">
      <c r="A27" s="126" t="s">
        <v>250</v>
      </c>
      <c r="B27" s="124">
        <v>1944623.8356399999</v>
      </c>
      <c r="C27" s="124">
        <v>1944623.8356399999</v>
      </c>
      <c r="D27" s="77"/>
    </row>
    <row r="28" spans="1:4" x14ac:dyDescent="0.35">
      <c r="A28" s="126" t="s">
        <v>249</v>
      </c>
      <c r="B28" s="124">
        <v>16611.652750000001</v>
      </c>
      <c r="C28" s="124">
        <v>16611.652750000001</v>
      </c>
      <c r="D28" s="77"/>
    </row>
    <row r="29" spans="1:4" x14ac:dyDescent="0.35">
      <c r="A29" s="126" t="s">
        <v>137</v>
      </c>
      <c r="B29" s="124">
        <v>64743.545206249612</v>
      </c>
      <c r="C29" s="124">
        <v>12889.799741411223</v>
      </c>
      <c r="D29" s="77"/>
    </row>
    <row r="30" spans="1:4" ht="15" thickBot="1" x14ac:dyDescent="0.4">
      <c r="A30" s="77"/>
      <c r="B30" s="77"/>
      <c r="C30" s="77"/>
      <c r="D30" s="77"/>
    </row>
    <row r="31" spans="1:4" ht="20.5" thickBot="1" x14ac:dyDescent="0.4">
      <c r="A31" s="166" t="s">
        <v>196</v>
      </c>
      <c r="B31" s="135"/>
      <c r="C31" s="178"/>
      <c r="D31" s="77"/>
    </row>
    <row r="32" spans="1:4" x14ac:dyDescent="0.35">
      <c r="A32" s="164"/>
      <c r="B32" s="138"/>
      <c r="C32" s="138"/>
      <c r="D32" s="77"/>
    </row>
    <row r="33" spans="1:4" x14ac:dyDescent="0.35">
      <c r="A33" s="126" t="s">
        <v>259</v>
      </c>
      <c r="B33" s="124">
        <v>2110.9741936654482</v>
      </c>
      <c r="C33" s="124">
        <v>-50790.133506468104</v>
      </c>
      <c r="D33" s="77"/>
    </row>
    <row r="34" spans="1:4" x14ac:dyDescent="0.35">
      <c r="A34" s="126" t="s">
        <v>258</v>
      </c>
      <c r="B34" s="124">
        <v>-577.13287933351182</v>
      </c>
      <c r="C34" s="124">
        <v>-581.47849000000008</v>
      </c>
      <c r="D34" s="77"/>
    </row>
    <row r="35" spans="1:4" x14ac:dyDescent="0.35">
      <c r="A35" s="126" t="s">
        <v>257</v>
      </c>
      <c r="B35" s="124">
        <v>18.311707145744382</v>
      </c>
      <c r="C35" s="124">
        <v>0</v>
      </c>
      <c r="D35" s="77"/>
    </row>
    <row r="36" spans="1:4" x14ac:dyDescent="0.35">
      <c r="A36" s="126" t="s">
        <v>256</v>
      </c>
      <c r="B36" s="124">
        <v>233540.242</v>
      </c>
      <c r="C36" s="124">
        <v>161152.44400000002</v>
      </c>
      <c r="D36" s="77"/>
    </row>
    <row r="37" spans="1:4" x14ac:dyDescent="0.35">
      <c r="A37" s="126" t="s">
        <v>255</v>
      </c>
      <c r="B37" s="124">
        <v>0</v>
      </c>
      <c r="C37" s="124">
        <v>0</v>
      </c>
      <c r="D37" s="77"/>
    </row>
    <row r="38" spans="1:4" x14ac:dyDescent="0.35">
      <c r="A38" s="126" t="s">
        <v>254</v>
      </c>
      <c r="B38" s="124">
        <v>463.42128097392401</v>
      </c>
      <c r="C38" s="124">
        <v>0</v>
      </c>
      <c r="D38" s="77"/>
    </row>
    <row r="39" spans="1:4" x14ac:dyDescent="0.35">
      <c r="A39" s="126" t="s">
        <v>253</v>
      </c>
      <c r="B39" s="124">
        <v>0</v>
      </c>
      <c r="C39" s="124">
        <v>0</v>
      </c>
      <c r="D39" s="77"/>
    </row>
    <row r="40" spans="1:4" x14ac:dyDescent="0.35">
      <c r="A40" s="126" t="s">
        <v>252</v>
      </c>
      <c r="B40" s="124">
        <v>0</v>
      </c>
      <c r="C40" s="124">
        <v>0</v>
      </c>
      <c r="D40" s="77"/>
    </row>
    <row r="41" spans="1:4" x14ac:dyDescent="0.35">
      <c r="A41" s="126" t="s">
        <v>251</v>
      </c>
      <c r="B41" s="124">
        <v>0</v>
      </c>
      <c r="C41" s="124">
        <v>0</v>
      </c>
      <c r="D41" s="77"/>
    </row>
    <row r="42" spans="1:4" x14ac:dyDescent="0.35">
      <c r="A42" s="126" t="s">
        <v>250</v>
      </c>
      <c r="B42" s="124">
        <v>403560</v>
      </c>
      <c r="C42" s="124">
        <v>403560</v>
      </c>
      <c r="D42" s="77"/>
    </row>
    <row r="43" spans="1:4" x14ac:dyDescent="0.35">
      <c r="A43" s="126" t="s">
        <v>249</v>
      </c>
      <c r="B43" s="124">
        <v>0</v>
      </c>
      <c r="C43" s="124">
        <v>0</v>
      </c>
      <c r="D43" s="77"/>
    </row>
    <row r="44" spans="1:4" x14ac:dyDescent="0.35">
      <c r="A44" s="126" t="s">
        <v>137</v>
      </c>
      <c r="B44" s="124">
        <v>21.299649456485309</v>
      </c>
      <c r="C44" s="124">
        <v>0</v>
      </c>
      <c r="D44" s="77"/>
    </row>
    <row r="45" spans="1:4" ht="15" thickBot="1" x14ac:dyDescent="0.4">
      <c r="A45" s="77"/>
      <c r="B45" s="77"/>
      <c r="C45" s="77"/>
      <c r="D45" s="77"/>
    </row>
    <row r="46" spans="1:4" ht="20.5" thickBot="1" x14ac:dyDescent="0.4">
      <c r="A46" s="166" t="s">
        <v>195</v>
      </c>
      <c r="B46" s="135"/>
      <c r="C46" s="178"/>
      <c r="D46" s="77"/>
    </row>
    <row r="47" spans="1:4" x14ac:dyDescent="0.35">
      <c r="A47" s="164"/>
      <c r="B47" s="138"/>
      <c r="C47" s="138"/>
      <c r="D47" s="77"/>
    </row>
    <row r="48" spans="1:4" x14ac:dyDescent="0.35">
      <c r="A48" s="126" t="s">
        <v>259</v>
      </c>
      <c r="B48" s="124">
        <v>503089.87452550244</v>
      </c>
      <c r="C48" s="124">
        <v>133987.10671533999</v>
      </c>
      <c r="D48" s="77"/>
    </row>
    <row r="49" spans="1:4" x14ac:dyDescent="0.35">
      <c r="A49" s="126" t="s">
        <v>258</v>
      </c>
      <c r="B49" s="124">
        <v>62051.155875504133</v>
      </c>
      <c r="C49" s="124">
        <v>32624.786055644305</v>
      </c>
      <c r="D49" s="77"/>
    </row>
    <row r="50" spans="1:4" x14ac:dyDescent="0.35">
      <c r="A50" s="126" t="s">
        <v>257</v>
      </c>
      <c r="B50" s="124">
        <v>53705.221849868591</v>
      </c>
      <c r="C50" s="124">
        <v>13877.550320518945</v>
      </c>
      <c r="D50" s="77"/>
    </row>
    <row r="51" spans="1:4" x14ac:dyDescent="0.35">
      <c r="A51" s="126" t="s">
        <v>256</v>
      </c>
      <c r="B51" s="124">
        <v>395663.25108761195</v>
      </c>
      <c r="C51" s="124">
        <v>330537.23898622498</v>
      </c>
      <c r="D51" s="77"/>
    </row>
    <row r="52" spans="1:4" x14ac:dyDescent="0.35">
      <c r="A52" s="126" t="s">
        <v>255</v>
      </c>
      <c r="B52" s="124">
        <v>0</v>
      </c>
      <c r="C52" s="124">
        <v>0</v>
      </c>
      <c r="D52" s="77"/>
    </row>
    <row r="53" spans="1:4" x14ac:dyDescent="0.35">
      <c r="A53" s="126" t="s">
        <v>254</v>
      </c>
      <c r="B53" s="124">
        <v>146924.15342011565</v>
      </c>
      <c r="C53" s="124">
        <v>118244.43641962268</v>
      </c>
      <c r="D53" s="77"/>
    </row>
    <row r="54" spans="1:4" x14ac:dyDescent="0.35">
      <c r="A54" s="126" t="s">
        <v>253</v>
      </c>
      <c r="B54" s="124">
        <v>0</v>
      </c>
      <c r="C54" s="124">
        <v>0</v>
      </c>
      <c r="D54" s="77"/>
    </row>
    <row r="55" spans="1:4" x14ac:dyDescent="0.35">
      <c r="A55" s="126" t="s">
        <v>252</v>
      </c>
      <c r="B55" s="124">
        <v>0</v>
      </c>
      <c r="C55" s="124">
        <v>0</v>
      </c>
      <c r="D55" s="77"/>
    </row>
    <row r="56" spans="1:4" x14ac:dyDescent="0.35">
      <c r="A56" s="126" t="s">
        <v>251</v>
      </c>
      <c r="B56" s="124">
        <v>0</v>
      </c>
      <c r="C56" s="124">
        <v>0</v>
      </c>
      <c r="D56" s="77"/>
    </row>
    <row r="57" spans="1:4" x14ac:dyDescent="0.35">
      <c r="A57" s="126" t="s">
        <v>250</v>
      </c>
      <c r="B57" s="124">
        <v>0</v>
      </c>
      <c r="C57" s="124">
        <v>0</v>
      </c>
      <c r="D57" s="77"/>
    </row>
    <row r="58" spans="1:4" x14ac:dyDescent="0.35">
      <c r="A58" s="126" t="s">
        <v>249</v>
      </c>
      <c r="B58" s="124">
        <v>0</v>
      </c>
      <c r="C58" s="124">
        <v>0</v>
      </c>
      <c r="D58" s="77"/>
    </row>
    <row r="59" spans="1:4" x14ac:dyDescent="0.35">
      <c r="A59" s="126" t="s">
        <v>137</v>
      </c>
      <c r="B59" s="124">
        <v>313.60442555318161</v>
      </c>
      <c r="C59" s="124">
        <v>281.25717488680971</v>
      </c>
      <c r="D59" s="77"/>
    </row>
    <row r="60" spans="1:4" x14ac:dyDescent="0.3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6" width="15.453125" bestFit="1" customWidth="1"/>
  </cols>
  <sheetData>
    <row r="1" spans="1:7" ht="20.5" thickBot="1" x14ac:dyDescent="0.4">
      <c r="A1" s="1" t="s">
        <v>125</v>
      </c>
      <c r="B1" s="20"/>
      <c r="C1" s="20"/>
      <c r="D1" s="20"/>
      <c r="E1" s="20"/>
      <c r="F1" s="19"/>
      <c r="G1" s="20"/>
    </row>
    <row r="2" spans="1:7" ht="18" x14ac:dyDescent="0.35">
      <c r="A2" s="75"/>
      <c r="B2" s="16"/>
      <c r="C2" s="16"/>
      <c r="D2" s="16"/>
      <c r="E2" s="74"/>
      <c r="F2" s="73"/>
      <c r="G2" s="16"/>
    </row>
    <row r="3" spans="1:7" ht="20" x14ac:dyDescent="0.35">
      <c r="A3" s="49" t="s">
        <v>124</v>
      </c>
      <c r="B3" s="16"/>
      <c r="C3" s="16"/>
      <c r="D3" s="16"/>
      <c r="E3" s="16"/>
      <c r="F3" s="16"/>
      <c r="G3" s="16"/>
    </row>
    <row r="4" spans="1:7" ht="15" thickBot="1" x14ac:dyDescent="0.4">
      <c r="A4" s="16"/>
      <c r="B4" s="16"/>
      <c r="C4" s="16"/>
      <c r="D4" s="16"/>
      <c r="E4" s="186">
        <v>44742</v>
      </c>
      <c r="F4" s="186"/>
      <c r="G4" s="16"/>
    </row>
    <row r="5" spans="1:7" ht="15" customHeight="1" x14ac:dyDescent="0.35">
      <c r="A5" s="189" t="s">
        <v>123</v>
      </c>
      <c r="B5" s="16"/>
      <c r="C5" s="189" t="s">
        <v>71</v>
      </c>
      <c r="D5" s="16"/>
      <c r="E5" s="191" t="s">
        <v>41</v>
      </c>
      <c r="F5" s="192"/>
      <c r="G5" s="16"/>
    </row>
    <row r="6" spans="1:7" ht="15" thickBot="1" x14ac:dyDescent="0.4">
      <c r="A6" s="190"/>
      <c r="B6" s="16"/>
      <c r="C6" s="190"/>
      <c r="D6" s="16"/>
      <c r="E6" s="47" t="s">
        <v>70</v>
      </c>
      <c r="F6" s="46" t="s">
        <v>69</v>
      </c>
      <c r="G6" s="16"/>
    </row>
    <row r="7" spans="1:7" x14ac:dyDescent="0.35">
      <c r="A7" s="72"/>
      <c r="B7" s="16"/>
      <c r="C7" s="71"/>
      <c r="D7" s="16"/>
      <c r="E7" s="67"/>
      <c r="F7" s="67"/>
      <c r="G7" s="16"/>
    </row>
    <row r="8" spans="1:7" x14ac:dyDescent="0.35">
      <c r="A8" s="60" t="s">
        <v>122</v>
      </c>
      <c r="B8" s="29"/>
      <c r="C8" s="59"/>
      <c r="D8" s="29"/>
      <c r="E8" s="63"/>
      <c r="F8" s="40">
        <v>820545.04080999992</v>
      </c>
      <c r="G8" s="16"/>
    </row>
    <row r="9" spans="1:7" x14ac:dyDescent="0.35">
      <c r="A9" s="60" t="s">
        <v>121</v>
      </c>
      <c r="B9" s="29"/>
      <c r="C9" s="59"/>
      <c r="D9" s="29"/>
      <c r="E9" s="40">
        <v>139535.08436000001</v>
      </c>
      <c r="F9" s="40">
        <v>7770319.4527698401</v>
      </c>
      <c r="G9" s="16"/>
    </row>
    <row r="10" spans="1:7" x14ac:dyDescent="0.35">
      <c r="A10" s="60" t="s">
        <v>120</v>
      </c>
      <c r="B10" s="29"/>
      <c r="C10" s="59"/>
      <c r="D10" s="29"/>
      <c r="E10" s="40">
        <v>2289077.04389587</v>
      </c>
      <c r="F10" s="40">
        <v>2290328.7684763698</v>
      </c>
      <c r="G10" s="16"/>
    </row>
    <row r="11" spans="1:7" x14ac:dyDescent="0.35">
      <c r="A11" s="60" t="s">
        <v>119</v>
      </c>
      <c r="B11" s="29"/>
      <c r="C11" s="59"/>
      <c r="D11" s="29"/>
      <c r="E11" s="70">
        <v>6239069.0199715896</v>
      </c>
      <c r="F11" s="40">
        <v>6282612.3530515898</v>
      </c>
      <c r="G11" s="16"/>
    </row>
    <row r="12" spans="1:7" x14ac:dyDescent="0.35">
      <c r="A12" s="60" t="s">
        <v>118</v>
      </c>
      <c r="B12" s="29"/>
      <c r="C12" s="59"/>
      <c r="D12" s="29"/>
      <c r="E12" s="69"/>
      <c r="F12" s="40">
        <v>8113323.3391968608</v>
      </c>
      <c r="G12" s="16"/>
    </row>
    <row r="13" spans="1:7" x14ac:dyDescent="0.35">
      <c r="A13" s="60" t="s">
        <v>86</v>
      </c>
      <c r="B13" s="29"/>
      <c r="C13" s="59"/>
      <c r="D13" s="29"/>
      <c r="E13" s="40">
        <v>791185.11518000113</v>
      </c>
      <c r="F13" s="40">
        <v>1292822.36451</v>
      </c>
      <c r="G13" s="16"/>
    </row>
    <row r="14" spans="1:7" x14ac:dyDescent="0.35">
      <c r="A14" s="60" t="s">
        <v>117</v>
      </c>
      <c r="B14" s="29"/>
      <c r="C14" s="59"/>
      <c r="D14" s="29"/>
      <c r="E14" s="62">
        <f>SUM(E15:E17)</f>
        <v>23338386.643910695</v>
      </c>
      <c r="F14" s="62">
        <f>SUM(F15:F17)</f>
        <v>44777347.525397919</v>
      </c>
      <c r="G14" s="16"/>
    </row>
    <row r="15" spans="1:7" x14ac:dyDescent="0.35">
      <c r="A15" s="65" t="s">
        <v>116</v>
      </c>
      <c r="B15" s="29"/>
      <c r="C15" s="59" t="s">
        <v>93</v>
      </c>
      <c r="D15" s="29"/>
      <c r="E15" s="40">
        <v>16805779.588841189</v>
      </c>
      <c r="F15" s="40">
        <v>19667297.075070001</v>
      </c>
      <c r="G15" s="16"/>
    </row>
    <row r="16" spans="1:7" x14ac:dyDescent="0.35">
      <c r="A16" s="65" t="s">
        <v>115</v>
      </c>
      <c r="B16" s="29"/>
      <c r="C16" s="59" t="s">
        <v>88</v>
      </c>
      <c r="D16" s="29"/>
      <c r="E16" s="2">
        <f>'TP1'!N14</f>
        <v>6054580.3376224088</v>
      </c>
      <c r="F16" s="40">
        <v>21401782.173920818</v>
      </c>
      <c r="G16" s="16"/>
    </row>
    <row r="17" spans="1:7" x14ac:dyDescent="0.35">
      <c r="A17" s="65" t="s">
        <v>114</v>
      </c>
      <c r="B17" s="29"/>
      <c r="C17" s="59"/>
      <c r="D17" s="29"/>
      <c r="E17" s="40">
        <v>478026.71744710003</v>
      </c>
      <c r="F17" s="40">
        <v>3708268.2764071003</v>
      </c>
      <c r="G17" s="16"/>
    </row>
    <row r="18" spans="1:7" x14ac:dyDescent="0.35">
      <c r="A18" s="60" t="s">
        <v>113</v>
      </c>
      <c r="B18" s="29"/>
      <c r="C18" s="59" t="s">
        <v>112</v>
      </c>
      <c r="D18" s="29"/>
      <c r="E18" s="40">
        <v>94640912.830038607</v>
      </c>
      <c r="F18" s="40">
        <v>125248321.93854702</v>
      </c>
      <c r="G18" s="16"/>
    </row>
    <row r="19" spans="1:7" x14ac:dyDescent="0.35">
      <c r="A19" s="60" t="s">
        <v>111</v>
      </c>
      <c r="B19" s="29"/>
      <c r="C19" s="59" t="s">
        <v>110</v>
      </c>
      <c r="D19" s="29"/>
      <c r="E19" s="40">
        <v>15677228.54068166</v>
      </c>
      <c r="F19" s="40">
        <v>15059121.59734166</v>
      </c>
      <c r="G19" s="16"/>
    </row>
    <row r="20" spans="1:7" x14ac:dyDescent="0.35">
      <c r="A20" s="60" t="s">
        <v>10</v>
      </c>
      <c r="B20" s="29"/>
      <c r="C20" s="59" t="s">
        <v>109</v>
      </c>
      <c r="D20" s="29"/>
      <c r="E20" s="62">
        <f>SUM(E21:E29)</f>
        <v>3293166450.6674466</v>
      </c>
      <c r="F20" s="62">
        <f>SUM(F21:F29)</f>
        <v>3279198177.9951696</v>
      </c>
      <c r="G20" s="16"/>
    </row>
    <row r="21" spans="1:7" x14ac:dyDescent="0.35">
      <c r="A21" s="65" t="s">
        <v>24</v>
      </c>
      <c r="B21" s="29"/>
      <c r="C21" s="59" t="s">
        <v>109</v>
      </c>
      <c r="D21" s="29"/>
      <c r="E21" s="2">
        <f>'A1'!E14</f>
        <v>347235435.3540132</v>
      </c>
      <c r="F21" s="40">
        <v>345801452.60630196</v>
      </c>
      <c r="G21" s="16"/>
    </row>
    <row r="22" spans="1:7" x14ac:dyDescent="0.35">
      <c r="A22" s="65" t="s">
        <v>22</v>
      </c>
      <c r="B22" s="29"/>
      <c r="C22" s="59" t="s">
        <v>109</v>
      </c>
      <c r="D22" s="29"/>
      <c r="E22" s="2">
        <f>'A1'!E24</f>
        <v>218139681.71423694</v>
      </c>
      <c r="F22" s="40">
        <v>215199128.02154005</v>
      </c>
      <c r="G22" s="16"/>
    </row>
    <row r="23" spans="1:7" x14ac:dyDescent="0.35">
      <c r="A23" s="65" t="s">
        <v>20</v>
      </c>
      <c r="B23" s="29"/>
      <c r="C23" s="59" t="s">
        <v>109</v>
      </c>
      <c r="D23" s="29"/>
      <c r="E23" s="2">
        <f>'A1'!E35</f>
        <v>524671879.49291778</v>
      </c>
      <c r="F23" s="40">
        <v>526017634.91344786</v>
      </c>
      <c r="G23" s="16"/>
    </row>
    <row r="24" spans="1:7" x14ac:dyDescent="0.35">
      <c r="A24" s="65" t="s">
        <v>18</v>
      </c>
      <c r="B24" s="29"/>
      <c r="C24" s="59" t="s">
        <v>109</v>
      </c>
      <c r="D24" s="29"/>
      <c r="E24" s="2">
        <f>'A1'!E42</f>
        <v>1849062049.4294791</v>
      </c>
      <c r="F24" s="40">
        <v>1844282617.2270191</v>
      </c>
      <c r="G24" s="16"/>
    </row>
    <row r="25" spans="1:7" x14ac:dyDescent="0.35">
      <c r="A25" s="65" t="s">
        <v>16</v>
      </c>
      <c r="B25" s="29"/>
      <c r="C25" s="59" t="s">
        <v>109</v>
      </c>
      <c r="D25" s="29"/>
      <c r="E25" s="2">
        <f>'A1'!E53</f>
        <v>44110519.949405953</v>
      </c>
      <c r="F25" s="40">
        <v>29338778.377008539</v>
      </c>
      <c r="G25" s="16"/>
    </row>
    <row r="26" spans="1:7" x14ac:dyDescent="0.35">
      <c r="A26" s="65" t="s">
        <v>15</v>
      </c>
      <c r="B26" s="29"/>
      <c r="C26" s="59" t="s">
        <v>109</v>
      </c>
      <c r="D26" s="29"/>
      <c r="E26" s="2">
        <f>'A1'!E64</f>
        <v>15812612.357422151</v>
      </c>
      <c r="F26" s="40">
        <v>12831818.482640006</v>
      </c>
      <c r="G26" s="16"/>
    </row>
    <row r="27" spans="1:7" x14ac:dyDescent="0.35">
      <c r="A27" s="65" t="s">
        <v>14</v>
      </c>
      <c r="B27" s="29"/>
      <c r="C27" s="59" t="s">
        <v>109</v>
      </c>
      <c r="D27" s="29"/>
      <c r="E27" s="2">
        <f>'A1'!E75</f>
        <v>169672096.72936678</v>
      </c>
      <c r="F27" s="40">
        <v>182195536.18062314</v>
      </c>
      <c r="G27" s="16"/>
    </row>
    <row r="28" spans="1:7" x14ac:dyDescent="0.35">
      <c r="A28" s="65" t="s">
        <v>13</v>
      </c>
      <c r="B28" s="29"/>
      <c r="C28" s="59" t="s">
        <v>109</v>
      </c>
      <c r="D28" s="29"/>
      <c r="E28" s="2">
        <f>'A1'!E83</f>
        <v>91528276.408625618</v>
      </c>
      <c r="F28" s="40">
        <v>90597312.954511806</v>
      </c>
      <c r="G28" s="16"/>
    </row>
    <row r="29" spans="1:7" x14ac:dyDescent="0.35">
      <c r="A29" s="65" t="s">
        <v>11</v>
      </c>
      <c r="B29" s="29"/>
      <c r="C29" s="59" t="s">
        <v>109</v>
      </c>
      <c r="D29" s="29"/>
      <c r="E29" s="2">
        <f>'A1'!E90</f>
        <v>32933899.231978301</v>
      </c>
      <c r="F29" s="40">
        <v>32933899.232078258</v>
      </c>
      <c r="G29" s="16"/>
    </row>
    <row r="30" spans="1:7" x14ac:dyDescent="0.35">
      <c r="A30" s="60" t="s">
        <v>108</v>
      </c>
      <c r="B30" s="29"/>
      <c r="C30" s="59"/>
      <c r="D30" s="29"/>
      <c r="E30" s="62">
        <f>SUM(E31:E36)</f>
        <v>3296050.3527856749</v>
      </c>
      <c r="F30" s="62">
        <f>SUM(F31:F36)</f>
        <v>3324517.3101389948</v>
      </c>
      <c r="G30" s="16"/>
    </row>
    <row r="31" spans="1:7" x14ac:dyDescent="0.35">
      <c r="A31" s="65" t="s">
        <v>107</v>
      </c>
      <c r="B31" s="29"/>
      <c r="C31" s="59" t="s">
        <v>101</v>
      </c>
      <c r="D31" s="29"/>
      <c r="E31" s="40">
        <v>-162273.5056902073</v>
      </c>
      <c r="F31" s="40">
        <v>-162273.5056902073</v>
      </c>
      <c r="G31" s="16"/>
    </row>
    <row r="32" spans="1:7" x14ac:dyDescent="0.35">
      <c r="A32" s="65" t="s">
        <v>106</v>
      </c>
      <c r="B32" s="29"/>
      <c r="C32" s="59" t="s">
        <v>101</v>
      </c>
      <c r="D32" s="29"/>
      <c r="E32" s="40">
        <v>-687961.13989157823</v>
      </c>
      <c r="F32" s="40">
        <v>-687961.13989157823</v>
      </c>
      <c r="G32" s="16"/>
    </row>
    <row r="33" spans="1:7" x14ac:dyDescent="0.35">
      <c r="A33" s="65" t="s">
        <v>105</v>
      </c>
      <c r="B33" s="29"/>
      <c r="C33" s="59" t="s">
        <v>101</v>
      </c>
      <c r="D33" s="29"/>
      <c r="E33" s="40">
        <v>113744.35182214199</v>
      </c>
      <c r="F33" s="40">
        <v>113744.35182214199</v>
      </c>
      <c r="G33" s="16"/>
    </row>
    <row r="34" spans="1:7" x14ac:dyDescent="0.35">
      <c r="A34" s="65" t="s">
        <v>104</v>
      </c>
      <c r="B34" s="29"/>
      <c r="C34" s="59" t="s">
        <v>101</v>
      </c>
      <c r="D34" s="29"/>
      <c r="E34" s="40">
        <v>7055831.908045317</v>
      </c>
      <c r="F34" s="40">
        <v>7084298.865398638</v>
      </c>
      <c r="G34" s="16"/>
    </row>
    <row r="35" spans="1:7" x14ac:dyDescent="0.35">
      <c r="A35" s="65" t="s">
        <v>103</v>
      </c>
      <c r="B35" s="29"/>
      <c r="C35" s="59" t="s">
        <v>101</v>
      </c>
      <c r="D35" s="29"/>
      <c r="E35" s="40">
        <v>-2998680.2593399989</v>
      </c>
      <c r="F35" s="40">
        <v>-2998680.2593399989</v>
      </c>
      <c r="G35" s="16"/>
    </row>
    <row r="36" spans="1:7" x14ac:dyDescent="0.35">
      <c r="A36" s="65" t="s">
        <v>102</v>
      </c>
      <c r="B36" s="29"/>
      <c r="C36" s="59" t="s">
        <v>101</v>
      </c>
      <c r="D36" s="29"/>
      <c r="E36" s="40">
        <v>-24611.00216</v>
      </c>
      <c r="F36" s="40">
        <v>-24611.00216</v>
      </c>
      <c r="G36" s="16"/>
    </row>
    <row r="37" spans="1:7" x14ac:dyDescent="0.35">
      <c r="A37" s="60" t="s">
        <v>100</v>
      </c>
      <c r="B37" s="29"/>
      <c r="C37" s="59"/>
      <c r="D37" s="29"/>
      <c r="E37" s="62">
        <f>SUM(E38:E40)</f>
        <v>6151930.288918674</v>
      </c>
      <c r="F37" s="62">
        <f>SUM(F38:F40)</f>
        <v>6692572.9275677688</v>
      </c>
      <c r="G37" s="16"/>
    </row>
    <row r="38" spans="1:7" x14ac:dyDescent="0.35">
      <c r="A38" s="61" t="s">
        <v>77</v>
      </c>
      <c r="B38" s="29"/>
      <c r="C38" s="59"/>
      <c r="D38" s="29"/>
      <c r="E38" s="40">
        <v>2222954.8926239745</v>
      </c>
      <c r="F38" s="40">
        <v>2345228.8275365839</v>
      </c>
      <c r="G38" s="16"/>
    </row>
    <row r="39" spans="1:7" x14ac:dyDescent="0.35">
      <c r="A39" s="61" t="s">
        <v>76</v>
      </c>
      <c r="B39" s="29"/>
      <c r="C39" s="59"/>
      <c r="D39" s="29"/>
      <c r="E39" s="40">
        <v>3928975.3962946991</v>
      </c>
      <c r="F39" s="40">
        <v>4347344.100031185</v>
      </c>
      <c r="G39" s="16"/>
    </row>
    <row r="40" spans="1:7" x14ac:dyDescent="0.35">
      <c r="A40" s="61" t="s">
        <v>75</v>
      </c>
      <c r="B40" s="29"/>
      <c r="C40" s="59"/>
      <c r="D40" s="29"/>
      <c r="E40" s="40">
        <v>0</v>
      </c>
      <c r="F40" s="40">
        <v>0</v>
      </c>
      <c r="G40" s="16"/>
    </row>
    <row r="41" spans="1:7" x14ac:dyDescent="0.35">
      <c r="A41" s="60" t="s">
        <v>99</v>
      </c>
      <c r="B41" s="29"/>
      <c r="C41" s="59" t="s">
        <v>98</v>
      </c>
      <c r="D41" s="29"/>
      <c r="E41" s="40">
        <v>58304634.872664198</v>
      </c>
      <c r="F41" s="40">
        <v>65436420.340939306</v>
      </c>
      <c r="G41" s="16"/>
    </row>
    <row r="42" spans="1:7" x14ac:dyDescent="0.35">
      <c r="A42" s="60" t="s">
        <v>97</v>
      </c>
      <c r="B42" s="29"/>
      <c r="C42" s="59"/>
      <c r="D42" s="29"/>
      <c r="E42" s="40">
        <v>7231220.5142662767</v>
      </c>
      <c r="F42" s="40">
        <v>53331657.98693195</v>
      </c>
      <c r="G42" s="16"/>
    </row>
    <row r="43" spans="1:7" x14ac:dyDescent="0.35">
      <c r="A43" s="27"/>
      <c r="B43" s="29"/>
      <c r="C43" s="68"/>
      <c r="D43" s="29"/>
      <c r="E43" s="57"/>
      <c r="F43" s="66"/>
      <c r="G43" s="16"/>
    </row>
    <row r="44" spans="1:7" x14ac:dyDescent="0.35">
      <c r="A44" s="56" t="s">
        <v>28</v>
      </c>
      <c r="B44" s="16"/>
      <c r="C44" s="59"/>
      <c r="D44" s="16"/>
      <c r="E44" s="54">
        <f>SUM(E8:E14)+SUM(E18:E20)+E30+E37+SUM(E41:E42)</f>
        <v>3511265680.9741197</v>
      </c>
      <c r="F44" s="54">
        <f>SUM(F8:F14)+SUM(F18:F20)+F30+F37+SUM(F41:F42)</f>
        <v>3619638088.9408493</v>
      </c>
      <c r="G44" s="16"/>
    </row>
    <row r="45" spans="1:7" x14ac:dyDescent="0.35">
      <c r="A45" s="8"/>
      <c r="B45" s="16"/>
      <c r="C45" s="16"/>
      <c r="D45" s="16"/>
      <c r="E45" s="48"/>
      <c r="F45" s="42"/>
      <c r="G45" s="16"/>
    </row>
    <row r="46" spans="1:7" ht="20" x14ac:dyDescent="0.35">
      <c r="A46" s="49" t="s">
        <v>96</v>
      </c>
      <c r="B46" s="16"/>
      <c r="C46" s="16"/>
      <c r="D46" s="16"/>
      <c r="E46" s="48"/>
      <c r="F46" s="48"/>
      <c r="G46" s="16"/>
    </row>
    <row r="47" spans="1:7" ht="15" thickBot="1" x14ac:dyDescent="0.4">
      <c r="A47" s="8"/>
      <c r="B47" s="16"/>
      <c r="C47" s="16"/>
      <c r="D47" s="16"/>
      <c r="E47" s="48"/>
      <c r="F47" s="48"/>
      <c r="G47" s="16"/>
    </row>
    <row r="48" spans="1:7" ht="15" customHeight="1" x14ac:dyDescent="0.35">
      <c r="A48" s="187" t="s">
        <v>95</v>
      </c>
      <c r="B48" s="16"/>
      <c r="C48" s="189" t="s">
        <v>71</v>
      </c>
      <c r="D48" s="16"/>
      <c r="E48" s="191" t="s">
        <v>41</v>
      </c>
      <c r="F48" s="192"/>
      <c r="G48" s="16"/>
    </row>
    <row r="49" spans="1:7" ht="15" thickBot="1" x14ac:dyDescent="0.4">
      <c r="A49" s="188"/>
      <c r="B49" s="16"/>
      <c r="C49" s="190"/>
      <c r="D49" s="16"/>
      <c r="E49" s="47" t="s">
        <v>70</v>
      </c>
      <c r="F49" s="46" t="s">
        <v>69</v>
      </c>
      <c r="G49" s="16"/>
    </row>
    <row r="50" spans="1:7" x14ac:dyDescent="0.35">
      <c r="A50" s="44"/>
      <c r="B50" s="16"/>
      <c r="C50" s="44"/>
      <c r="D50" s="16"/>
      <c r="E50" s="67"/>
      <c r="F50" s="42"/>
      <c r="G50" s="16"/>
    </row>
    <row r="51" spans="1:7" x14ac:dyDescent="0.35">
      <c r="A51" s="60" t="s">
        <v>94</v>
      </c>
      <c r="B51" s="29"/>
      <c r="C51" s="59"/>
      <c r="D51" s="29"/>
      <c r="E51" s="62">
        <f>SUM(E52:E54)</f>
        <v>20668955.303030688</v>
      </c>
      <c r="F51" s="62">
        <f>SUM(F52:F54)</f>
        <v>25594769.853673041</v>
      </c>
      <c r="G51" s="16"/>
    </row>
    <row r="52" spans="1:7" x14ac:dyDescent="0.35">
      <c r="A52" s="65" t="s">
        <v>91</v>
      </c>
      <c r="B52" s="29"/>
      <c r="C52" s="59" t="s">
        <v>93</v>
      </c>
      <c r="D52" s="29"/>
      <c r="E52" s="2">
        <v>0</v>
      </c>
      <c r="F52" s="40">
        <v>25594769.853673041</v>
      </c>
      <c r="G52" s="16"/>
    </row>
    <row r="53" spans="1:7" x14ac:dyDescent="0.35">
      <c r="A53" s="65" t="s">
        <v>90</v>
      </c>
      <c r="B53" s="29"/>
      <c r="C53" s="59" t="s">
        <v>93</v>
      </c>
      <c r="D53" s="29"/>
      <c r="E53" s="2">
        <v>20507496.948578641</v>
      </c>
      <c r="F53" s="66"/>
      <c r="G53" s="16"/>
    </row>
    <row r="54" spans="1:7" x14ac:dyDescent="0.35">
      <c r="A54" s="65" t="s">
        <v>89</v>
      </c>
      <c r="B54" s="29"/>
      <c r="C54" s="59" t="s">
        <v>93</v>
      </c>
      <c r="D54" s="29"/>
      <c r="E54" s="2">
        <v>161458.3544520482</v>
      </c>
      <c r="F54" s="66"/>
      <c r="G54" s="16"/>
    </row>
    <row r="55" spans="1:7" x14ac:dyDescent="0.35">
      <c r="A55" s="64" t="s">
        <v>92</v>
      </c>
      <c r="B55" s="29"/>
      <c r="C55" s="59"/>
      <c r="D55" s="29"/>
      <c r="E55" s="62">
        <f>SUM(E56:E58)</f>
        <v>2943350172.8772922</v>
      </c>
      <c r="F55" s="62">
        <f>SUM(F56:F58)</f>
        <v>3171849034.6540985</v>
      </c>
      <c r="G55" s="16"/>
    </row>
    <row r="56" spans="1:7" x14ac:dyDescent="0.35">
      <c r="A56" s="65" t="s">
        <v>91</v>
      </c>
      <c r="B56" s="29"/>
      <c r="C56" s="59" t="s">
        <v>88</v>
      </c>
      <c r="D56" s="29"/>
      <c r="E56" s="2">
        <f>'TP1'!I14</f>
        <v>1259864089.004755</v>
      </c>
      <c r="F56" s="40">
        <v>3171849034.6540985</v>
      </c>
      <c r="G56" s="16"/>
    </row>
    <row r="57" spans="1:7" x14ac:dyDescent="0.35">
      <c r="A57" s="65" t="s">
        <v>90</v>
      </c>
      <c r="B57" s="29"/>
      <c r="C57" s="59" t="s">
        <v>88</v>
      </c>
      <c r="D57" s="29"/>
      <c r="E57" s="2">
        <f>'TP1'!B14</f>
        <v>1624285340.2809362</v>
      </c>
      <c r="F57" s="66"/>
      <c r="G57" s="16"/>
    </row>
    <row r="58" spans="1:7" x14ac:dyDescent="0.35">
      <c r="A58" s="65" t="s">
        <v>89</v>
      </c>
      <c r="B58" s="29"/>
      <c r="C58" s="59" t="s">
        <v>88</v>
      </c>
      <c r="D58" s="29"/>
      <c r="E58" s="2">
        <f>'TP1'!F14</f>
        <v>59200743.591600709</v>
      </c>
      <c r="F58" s="66"/>
      <c r="G58" s="16"/>
    </row>
    <row r="59" spans="1:7" x14ac:dyDescent="0.35">
      <c r="A59" s="60" t="s">
        <v>87</v>
      </c>
      <c r="B59" s="29"/>
      <c r="C59" s="59"/>
      <c r="D59" s="29"/>
      <c r="E59" s="62">
        <f>E55+E51</f>
        <v>2964019128.1803226</v>
      </c>
      <c r="F59" s="62">
        <f>F55+F51</f>
        <v>3197443804.5077715</v>
      </c>
      <c r="G59" s="16"/>
    </row>
    <row r="60" spans="1:7" x14ac:dyDescent="0.35">
      <c r="A60" s="60" t="s">
        <v>86</v>
      </c>
      <c r="B60" s="29"/>
      <c r="C60" s="59"/>
      <c r="D60" s="29"/>
      <c r="E60" s="40">
        <v>6277.1071280010901</v>
      </c>
      <c r="F60" s="40">
        <v>322704.15615999995</v>
      </c>
      <c r="G60" s="16"/>
    </row>
    <row r="61" spans="1:7" x14ac:dyDescent="0.35">
      <c r="A61" s="60" t="s">
        <v>85</v>
      </c>
      <c r="B61" s="29"/>
      <c r="C61" s="59"/>
      <c r="D61" s="29"/>
      <c r="E61" s="40">
        <v>17414501.609449539</v>
      </c>
      <c r="F61" s="40">
        <v>25051679.01816</v>
      </c>
      <c r="G61" s="16"/>
    </row>
    <row r="62" spans="1:7" x14ac:dyDescent="0.35">
      <c r="A62" s="60" t="s">
        <v>84</v>
      </c>
      <c r="B62" s="29"/>
      <c r="C62" s="59"/>
      <c r="D62" s="29"/>
      <c r="E62" s="40">
        <v>4.8554500000000003</v>
      </c>
      <c r="F62" s="40">
        <v>4.8554500000000003</v>
      </c>
      <c r="G62" s="16"/>
    </row>
    <row r="63" spans="1:7" x14ac:dyDescent="0.35">
      <c r="A63" s="60" t="s">
        <v>49</v>
      </c>
      <c r="B63" s="29"/>
      <c r="C63" s="59"/>
      <c r="D63" s="29"/>
      <c r="E63" s="62">
        <f>SUM(E64:E66)</f>
        <v>14720771.160293851</v>
      </c>
      <c r="F63" s="62">
        <f>SUM(F64:F66)</f>
        <v>22674128.023490001</v>
      </c>
      <c r="G63" s="16"/>
    </row>
    <row r="64" spans="1:7" x14ac:dyDescent="0.35">
      <c r="A64" s="65" t="s">
        <v>48</v>
      </c>
      <c r="B64" s="29"/>
      <c r="C64" s="59"/>
      <c r="D64" s="29"/>
      <c r="E64" s="40">
        <v>14720771.160293851</v>
      </c>
      <c r="F64" s="40">
        <v>22669128.023490001</v>
      </c>
      <c r="G64" s="16"/>
    </row>
    <row r="65" spans="1:7" x14ac:dyDescent="0.35">
      <c r="A65" s="65" t="s">
        <v>47</v>
      </c>
      <c r="B65" s="29"/>
      <c r="C65" s="59"/>
      <c r="D65" s="29"/>
      <c r="E65" s="40">
        <v>0</v>
      </c>
      <c r="F65" s="40">
        <v>5000</v>
      </c>
      <c r="G65" s="16"/>
    </row>
    <row r="66" spans="1:7" x14ac:dyDescent="0.35">
      <c r="A66" s="65" t="s">
        <v>46</v>
      </c>
      <c r="B66" s="29"/>
      <c r="C66" s="59"/>
      <c r="D66" s="29"/>
      <c r="E66" s="40">
        <v>0</v>
      </c>
      <c r="F66" s="40">
        <v>0</v>
      </c>
      <c r="G66" s="16"/>
    </row>
    <row r="67" spans="1:7" x14ac:dyDescent="0.35">
      <c r="A67" s="60" t="s">
        <v>83</v>
      </c>
      <c r="B67" s="29"/>
      <c r="C67" s="59"/>
      <c r="D67" s="29"/>
      <c r="E67" s="40">
        <v>0</v>
      </c>
      <c r="F67" s="40">
        <v>0</v>
      </c>
      <c r="G67" s="16"/>
    </row>
    <row r="68" spans="1:7" x14ac:dyDescent="0.35">
      <c r="A68" s="60" t="s">
        <v>82</v>
      </c>
      <c r="B68" s="29"/>
      <c r="C68" s="59"/>
      <c r="D68" s="29"/>
      <c r="E68" s="40">
        <v>4693194.4301399989</v>
      </c>
      <c r="F68" s="40">
        <v>4693194.4301399989</v>
      </c>
      <c r="G68" s="16"/>
    </row>
    <row r="69" spans="1:7" x14ac:dyDescent="0.35">
      <c r="A69" s="60" t="s">
        <v>81</v>
      </c>
      <c r="B69" s="29"/>
      <c r="C69" s="59"/>
      <c r="D69" s="29"/>
      <c r="E69" s="40">
        <v>23040960.708776083</v>
      </c>
      <c r="F69" s="40">
        <v>24264148.017156079</v>
      </c>
      <c r="G69" s="16"/>
    </row>
    <row r="70" spans="1:7" x14ac:dyDescent="0.35">
      <c r="A70" s="64" t="s">
        <v>80</v>
      </c>
      <c r="B70" s="29"/>
      <c r="C70" s="59"/>
      <c r="D70" s="29"/>
      <c r="E70" s="40">
        <v>0</v>
      </c>
      <c r="F70" s="63"/>
      <c r="G70" s="16"/>
    </row>
    <row r="71" spans="1:7" x14ac:dyDescent="0.35">
      <c r="A71" s="60" t="s">
        <v>79</v>
      </c>
      <c r="B71" s="29"/>
      <c r="C71" s="59"/>
      <c r="D71" s="29"/>
      <c r="E71" s="40">
        <v>2768106.1995100062</v>
      </c>
      <c r="F71" s="40">
        <v>2768106.1995100062</v>
      </c>
      <c r="G71" s="16"/>
    </row>
    <row r="72" spans="1:7" x14ac:dyDescent="0.35">
      <c r="A72" s="60" t="s">
        <v>78</v>
      </c>
      <c r="B72" s="29"/>
      <c r="C72" s="59"/>
      <c r="D72" s="29"/>
      <c r="E72" s="62">
        <f>SUM(E73:E75)</f>
        <v>61638399.507013343</v>
      </c>
      <c r="F72" s="62">
        <f>SUM(F73:F75)</f>
        <v>19263388.845565192</v>
      </c>
      <c r="G72" s="16"/>
    </row>
    <row r="73" spans="1:7" x14ac:dyDescent="0.35">
      <c r="A73" s="61" t="s">
        <v>77</v>
      </c>
      <c r="B73" s="29"/>
      <c r="C73" s="59"/>
      <c r="D73" s="29"/>
      <c r="E73" s="40">
        <v>1830714.5027885439</v>
      </c>
      <c r="F73" s="40">
        <v>381137.68072282802</v>
      </c>
      <c r="G73" s="16"/>
    </row>
    <row r="74" spans="1:7" x14ac:dyDescent="0.35">
      <c r="A74" s="61" t="s">
        <v>76</v>
      </c>
      <c r="B74" s="29"/>
      <c r="C74" s="59"/>
      <c r="D74" s="29"/>
      <c r="E74" s="40">
        <v>56865447.125363104</v>
      </c>
      <c r="F74" s="40">
        <v>16901341.219881006</v>
      </c>
      <c r="G74" s="16"/>
    </row>
    <row r="75" spans="1:7" x14ac:dyDescent="0.35">
      <c r="A75" s="61" t="s">
        <v>75</v>
      </c>
      <c r="B75" s="29"/>
      <c r="C75" s="59"/>
      <c r="D75" s="29"/>
      <c r="E75" s="40">
        <v>2942237.8788616983</v>
      </c>
      <c r="F75" s="40">
        <v>1980909.9449613586</v>
      </c>
      <c r="G75" s="16"/>
    </row>
    <row r="76" spans="1:7" x14ac:dyDescent="0.35">
      <c r="A76" s="60" t="s">
        <v>32</v>
      </c>
      <c r="B76" s="29"/>
      <c r="C76" s="59"/>
      <c r="D76" s="29"/>
      <c r="E76" s="40">
        <v>95654640.356558233</v>
      </c>
      <c r="F76" s="40">
        <v>98112070.587604314</v>
      </c>
      <c r="G76" s="16"/>
    </row>
    <row r="77" spans="1:7" x14ac:dyDescent="0.35">
      <c r="A77" s="27"/>
      <c r="B77" s="29"/>
      <c r="C77" s="58"/>
      <c r="D77" s="29"/>
      <c r="E77" s="57"/>
      <c r="F77" s="57"/>
      <c r="G77" s="16"/>
    </row>
    <row r="78" spans="1:7" x14ac:dyDescent="0.35">
      <c r="A78" s="56" t="s">
        <v>27</v>
      </c>
      <c r="B78" s="16"/>
      <c r="C78" s="55"/>
      <c r="D78" s="16"/>
      <c r="E78" s="54">
        <f>E59+SUM(E60:E61)+E62+E63+SUM(E67:E72)+E76</f>
        <v>3183955984.1146421</v>
      </c>
      <c r="F78" s="54">
        <f>F59+SUM(F60:F61)+F62+F63+SUM(F67:F72)+F76</f>
        <v>3394593228.6410074</v>
      </c>
      <c r="G78" s="16"/>
    </row>
    <row r="79" spans="1:7" ht="15" thickBot="1" x14ac:dyDescent="0.4">
      <c r="A79" s="53"/>
      <c r="B79" s="16"/>
      <c r="C79" s="16"/>
      <c r="D79" s="16"/>
      <c r="E79" s="52"/>
      <c r="F79" s="51"/>
      <c r="G79" s="16"/>
    </row>
    <row r="80" spans="1:7" ht="16" thickBot="1" x14ac:dyDescent="0.4">
      <c r="A80" s="25" t="s">
        <v>74</v>
      </c>
      <c r="B80" s="23"/>
      <c r="C80" s="24"/>
      <c r="D80" s="23"/>
      <c r="E80" s="50">
        <f>E44-E78</f>
        <v>327309696.85947752</v>
      </c>
      <c r="F80" s="21">
        <f>F44-F78</f>
        <v>225044860.29984188</v>
      </c>
      <c r="G80" s="16"/>
    </row>
    <row r="81" spans="1:7" x14ac:dyDescent="0.35">
      <c r="A81" s="8"/>
      <c r="B81" s="16"/>
      <c r="C81" s="16"/>
      <c r="D81" s="16"/>
      <c r="E81" s="48"/>
      <c r="F81" s="42"/>
      <c r="G81" s="16"/>
    </row>
    <row r="82" spans="1:7" ht="20" x14ac:dyDescent="0.35">
      <c r="A82" s="49" t="s">
        <v>73</v>
      </c>
      <c r="B82" s="16"/>
      <c r="C82" s="16"/>
      <c r="D82" s="16"/>
      <c r="E82" s="48"/>
      <c r="F82" s="48"/>
      <c r="G82" s="16"/>
    </row>
    <row r="83" spans="1:7" ht="15" thickBot="1" x14ac:dyDescent="0.4">
      <c r="A83" s="8"/>
      <c r="B83" s="16"/>
      <c r="C83" s="16"/>
      <c r="D83" s="16"/>
      <c r="E83" s="48"/>
      <c r="F83" s="48"/>
      <c r="G83" s="16"/>
    </row>
    <row r="84" spans="1:7" ht="15" customHeight="1" x14ac:dyDescent="0.35">
      <c r="A84" s="187" t="s">
        <v>72</v>
      </c>
      <c r="B84" s="16"/>
      <c r="C84" s="189" t="s">
        <v>71</v>
      </c>
      <c r="D84" s="16"/>
      <c r="E84" s="191" t="s">
        <v>41</v>
      </c>
      <c r="F84" s="192"/>
      <c r="G84" s="16"/>
    </row>
    <row r="85" spans="1:7" ht="15" thickBot="1" x14ac:dyDescent="0.4">
      <c r="A85" s="188"/>
      <c r="B85" s="16"/>
      <c r="C85" s="190"/>
      <c r="D85" s="16"/>
      <c r="E85" s="47" t="s">
        <v>70</v>
      </c>
      <c r="F85" s="46" t="s">
        <v>69</v>
      </c>
      <c r="G85" s="16"/>
    </row>
    <row r="86" spans="1:7" x14ac:dyDescent="0.35">
      <c r="A86" s="45"/>
      <c r="B86" s="16"/>
      <c r="C86" s="44"/>
      <c r="D86" s="16"/>
      <c r="E86" s="43"/>
      <c r="F86" s="42"/>
      <c r="G86" s="16"/>
    </row>
    <row r="87" spans="1:7" x14ac:dyDescent="0.35">
      <c r="A87" s="31" t="s">
        <v>68</v>
      </c>
      <c r="B87" s="29"/>
      <c r="C87" s="30"/>
      <c r="D87" s="29"/>
      <c r="E87" s="36">
        <f>SUM(E88:E89)</f>
        <v>4513707.9609200004</v>
      </c>
      <c r="F87" s="36">
        <f>SUM(F88:F89)</f>
        <v>4513708.1609199997</v>
      </c>
      <c r="G87" s="16"/>
    </row>
    <row r="88" spans="1:7" x14ac:dyDescent="0.35">
      <c r="A88" s="32" t="s">
        <v>66</v>
      </c>
      <c r="B88" s="29"/>
      <c r="C88" s="38"/>
      <c r="D88" s="29"/>
      <c r="E88" s="28">
        <v>4513707.9609200004</v>
      </c>
      <c r="F88" s="28">
        <v>4513708.1609199997</v>
      </c>
      <c r="G88" s="16"/>
    </row>
    <row r="89" spans="1:7" x14ac:dyDescent="0.35">
      <c r="A89" s="32" t="s">
        <v>65</v>
      </c>
      <c r="B89" s="29"/>
      <c r="C89" s="38"/>
      <c r="D89" s="29"/>
      <c r="E89" s="28">
        <v>0</v>
      </c>
      <c r="F89" s="28">
        <v>0</v>
      </c>
      <c r="G89" s="16"/>
    </row>
    <row r="90" spans="1:7" x14ac:dyDescent="0.35">
      <c r="A90" s="31" t="s">
        <v>67</v>
      </c>
      <c r="B90" s="29"/>
      <c r="C90" s="30"/>
      <c r="D90" s="29"/>
      <c r="E90" s="36">
        <f>SUM(E91:E93)</f>
        <v>0</v>
      </c>
      <c r="F90" s="36">
        <f>SUM(F91:F93)</f>
        <v>0</v>
      </c>
      <c r="G90" s="16"/>
    </row>
    <row r="91" spans="1:7" x14ac:dyDescent="0.35">
      <c r="A91" s="32" t="s">
        <v>66</v>
      </c>
      <c r="B91" s="29"/>
      <c r="C91" s="30"/>
      <c r="D91" s="29"/>
      <c r="E91" s="28">
        <v>0</v>
      </c>
      <c r="F91" s="28">
        <v>0</v>
      </c>
      <c r="G91" s="16"/>
    </row>
    <row r="92" spans="1:7" x14ac:dyDescent="0.35">
      <c r="A92" s="32" t="s">
        <v>65</v>
      </c>
      <c r="B92" s="29"/>
      <c r="C92" s="30"/>
      <c r="D92" s="29"/>
      <c r="E92" s="28">
        <v>0</v>
      </c>
      <c r="F92" s="28">
        <v>0</v>
      </c>
      <c r="G92" s="16"/>
    </row>
    <row r="93" spans="1:7" x14ac:dyDescent="0.35">
      <c r="A93" s="32" t="s">
        <v>64</v>
      </c>
      <c r="B93" s="29"/>
      <c r="C93" s="30"/>
      <c r="D93" s="29"/>
      <c r="E93" s="28">
        <v>0</v>
      </c>
      <c r="F93" s="28">
        <v>0</v>
      </c>
      <c r="G93" s="16"/>
    </row>
    <row r="94" spans="1:7" x14ac:dyDescent="0.35">
      <c r="A94" s="31" t="s">
        <v>63</v>
      </c>
      <c r="B94" s="29"/>
      <c r="C94" s="30"/>
      <c r="D94" s="29"/>
      <c r="E94" s="28">
        <v>17469914.213319998</v>
      </c>
      <c r="F94" s="28">
        <v>17458173.213319998</v>
      </c>
      <c r="G94" s="16"/>
    </row>
    <row r="95" spans="1:7" x14ac:dyDescent="0.35">
      <c r="A95" s="31" t="s">
        <v>62</v>
      </c>
      <c r="B95" s="29"/>
      <c r="C95" s="30"/>
      <c r="D95" s="29"/>
      <c r="E95" s="28">
        <v>147241.25148000001</v>
      </c>
      <c r="F95" s="28">
        <v>147241.25148000001</v>
      </c>
      <c r="G95" s="16"/>
    </row>
    <row r="96" spans="1:7" x14ac:dyDescent="0.35">
      <c r="A96" s="4" t="s">
        <v>61</v>
      </c>
      <c r="B96" s="29"/>
      <c r="C96" s="37"/>
      <c r="D96" s="29"/>
      <c r="E96" s="28">
        <v>187559626.53371939</v>
      </c>
      <c r="F96" s="28">
        <v>192262712.83304781</v>
      </c>
      <c r="G96" s="16"/>
    </row>
    <row r="97" spans="1:7" x14ac:dyDescent="0.35">
      <c r="A97" s="31" t="s">
        <v>60</v>
      </c>
      <c r="B97" s="29"/>
      <c r="C97" s="30"/>
      <c r="D97" s="29"/>
      <c r="E97" s="28">
        <v>10579388.27298782</v>
      </c>
      <c r="F97" s="28">
        <v>10579401.27298782</v>
      </c>
      <c r="G97" s="16"/>
    </row>
    <row r="98" spans="1:7" x14ac:dyDescent="0.35">
      <c r="A98" s="31" t="s">
        <v>59</v>
      </c>
      <c r="B98" s="29"/>
      <c r="C98" s="30"/>
      <c r="D98" s="29"/>
      <c r="E98" s="41">
        <f>E99+E100+E102+E103+E104</f>
        <v>-175800694.6482909</v>
      </c>
      <c r="F98" s="33"/>
      <c r="G98" s="16"/>
    </row>
    <row r="99" spans="1:7" x14ac:dyDescent="0.35">
      <c r="A99" s="32" t="s">
        <v>58</v>
      </c>
      <c r="B99" s="29"/>
      <c r="C99" s="38"/>
      <c r="D99" s="29"/>
      <c r="E99" s="40">
        <v>-48344867.452292487</v>
      </c>
      <c r="F99" s="33"/>
      <c r="G99" s="16"/>
    </row>
    <row r="100" spans="1:7" x14ac:dyDescent="0.35">
      <c r="A100" s="32" t="s">
        <v>57</v>
      </c>
      <c r="B100" s="29"/>
      <c r="C100" s="38"/>
      <c r="D100" s="29"/>
      <c r="E100" s="39">
        <v>175671168.38000888</v>
      </c>
      <c r="F100" s="33"/>
      <c r="G100" s="16"/>
    </row>
    <row r="101" spans="1:7" x14ac:dyDescent="0.35">
      <c r="A101" s="32" t="s">
        <v>56</v>
      </c>
      <c r="B101" s="29"/>
      <c r="C101" s="38"/>
      <c r="D101" s="29"/>
      <c r="E101" s="33"/>
      <c r="F101" s="28">
        <v>0</v>
      </c>
      <c r="G101" s="16"/>
    </row>
    <row r="102" spans="1:7" x14ac:dyDescent="0.35">
      <c r="A102" s="32" t="s">
        <v>55</v>
      </c>
      <c r="B102" s="29"/>
      <c r="C102" s="38"/>
      <c r="D102" s="29"/>
      <c r="E102" s="36">
        <f>-E105</f>
        <v>-270278999.7503888</v>
      </c>
      <c r="F102" s="33"/>
      <c r="G102" s="16"/>
    </row>
    <row r="103" spans="1:7" x14ac:dyDescent="0.35">
      <c r="A103" s="32" t="s">
        <v>54</v>
      </c>
      <c r="B103" s="29"/>
      <c r="C103" s="38"/>
      <c r="D103" s="29"/>
      <c r="E103" s="28">
        <v>-31067459.542659529</v>
      </c>
      <c r="F103" s="33"/>
      <c r="G103" s="16"/>
    </row>
    <row r="104" spans="1:7" x14ac:dyDescent="0.35">
      <c r="A104" s="32" t="s">
        <v>53</v>
      </c>
      <c r="B104" s="29"/>
      <c r="C104" s="38"/>
      <c r="D104" s="29"/>
      <c r="E104" s="28">
        <v>-1780536.2829589499</v>
      </c>
      <c r="F104" s="33"/>
      <c r="G104" s="16"/>
    </row>
    <row r="105" spans="1:7" x14ac:dyDescent="0.35">
      <c r="A105" s="31" t="s">
        <v>52</v>
      </c>
      <c r="B105" s="29"/>
      <c r="C105" s="30"/>
      <c r="D105" s="29"/>
      <c r="E105" s="28">
        <v>270278999.7503888</v>
      </c>
      <c r="F105" s="33"/>
      <c r="G105" s="16"/>
    </row>
    <row r="106" spans="1:7" x14ac:dyDescent="0.35">
      <c r="A106" s="31" t="s">
        <v>51</v>
      </c>
      <c r="B106" s="29"/>
      <c r="C106" s="30"/>
      <c r="D106" s="29"/>
      <c r="E106" s="36">
        <f>E107+E111+E115</f>
        <v>21354009.54023385</v>
      </c>
      <c r="F106" s="36">
        <f>F107+F111+F115</f>
        <v>0</v>
      </c>
      <c r="G106" s="16"/>
    </row>
    <row r="107" spans="1:7" x14ac:dyDescent="0.35">
      <c r="A107" s="32" t="s">
        <v>50</v>
      </c>
      <c r="B107" s="29"/>
      <c r="C107" s="30"/>
      <c r="D107" s="29"/>
      <c r="E107" s="36">
        <f>SUM(E108:E110)</f>
        <v>19981.330000000002</v>
      </c>
      <c r="F107" s="36">
        <f>SUM(F108:F110)</f>
        <v>0</v>
      </c>
      <c r="G107" s="16"/>
    </row>
    <row r="108" spans="1:7" x14ac:dyDescent="0.35">
      <c r="A108" s="35" t="s">
        <v>48</v>
      </c>
      <c r="B108" s="29"/>
      <c r="C108" s="38"/>
      <c r="D108" s="29"/>
      <c r="E108" s="28">
        <v>0</v>
      </c>
      <c r="F108" s="28">
        <v>0</v>
      </c>
      <c r="G108" s="16"/>
    </row>
    <row r="109" spans="1:7" x14ac:dyDescent="0.35">
      <c r="A109" s="35" t="s">
        <v>47</v>
      </c>
      <c r="B109" s="29"/>
      <c r="C109" s="38"/>
      <c r="D109" s="29"/>
      <c r="E109" s="28">
        <v>19981.330000000002</v>
      </c>
      <c r="F109" s="28">
        <v>0</v>
      </c>
      <c r="G109" s="16"/>
    </row>
    <row r="110" spans="1:7" x14ac:dyDescent="0.35">
      <c r="A110" s="35" t="s">
        <v>46</v>
      </c>
      <c r="B110" s="29"/>
      <c r="C110" s="38"/>
      <c r="D110" s="29"/>
      <c r="E110" s="28">
        <v>0</v>
      </c>
      <c r="F110" s="28">
        <v>0</v>
      </c>
      <c r="G110" s="16"/>
    </row>
    <row r="111" spans="1:7" x14ac:dyDescent="0.35">
      <c r="A111" s="32" t="s">
        <v>49</v>
      </c>
      <c r="B111" s="29"/>
      <c r="C111" s="37"/>
      <c r="D111" s="29"/>
      <c r="E111" s="36">
        <f>SUM(E112:E114)</f>
        <v>21334028.210233852</v>
      </c>
      <c r="F111" s="33"/>
      <c r="G111" s="16"/>
    </row>
    <row r="112" spans="1:7" x14ac:dyDescent="0.35">
      <c r="A112" s="35" t="s">
        <v>48</v>
      </c>
      <c r="B112" s="29"/>
      <c r="C112" s="34"/>
      <c r="D112" s="29"/>
      <c r="E112" s="28">
        <v>21201393.600753851</v>
      </c>
      <c r="F112" s="33"/>
      <c r="G112" s="16"/>
    </row>
    <row r="113" spans="1:7" x14ac:dyDescent="0.35">
      <c r="A113" s="35" t="s">
        <v>47</v>
      </c>
      <c r="B113" s="29"/>
      <c r="C113" s="34"/>
      <c r="D113" s="29"/>
      <c r="E113" s="28">
        <v>0</v>
      </c>
      <c r="F113" s="33"/>
      <c r="G113" s="16"/>
    </row>
    <row r="114" spans="1:7" x14ac:dyDescent="0.35">
      <c r="A114" s="35" t="s">
        <v>46</v>
      </c>
      <c r="B114" s="29"/>
      <c r="C114" s="34"/>
      <c r="D114" s="29"/>
      <c r="E114" s="28">
        <v>132634.60948000001</v>
      </c>
      <c r="F114" s="33"/>
      <c r="G114" s="16"/>
    </row>
    <row r="115" spans="1:7" x14ac:dyDescent="0.35">
      <c r="A115" s="32" t="s">
        <v>45</v>
      </c>
      <c r="B115" s="29"/>
      <c r="C115" s="30"/>
      <c r="D115" s="29"/>
      <c r="E115" s="28">
        <v>0</v>
      </c>
      <c r="F115" s="28">
        <v>0</v>
      </c>
      <c r="G115" s="16"/>
    </row>
    <row r="116" spans="1:7" x14ac:dyDescent="0.35">
      <c r="A116" s="31" t="s">
        <v>44</v>
      </c>
      <c r="B116" s="29"/>
      <c r="C116" s="30"/>
      <c r="D116" s="29"/>
      <c r="E116" s="28">
        <v>0</v>
      </c>
      <c r="F116" s="28">
        <v>7039.6094800000001</v>
      </c>
      <c r="G116" s="16"/>
    </row>
    <row r="117" spans="1:7" ht="15" thickBot="1" x14ac:dyDescent="0.4">
      <c r="A117" s="27"/>
      <c r="B117" s="16"/>
      <c r="C117" s="27"/>
      <c r="D117" s="16"/>
      <c r="E117" s="26"/>
      <c r="F117" s="26"/>
      <c r="G117" s="16"/>
    </row>
    <row r="118" spans="1:7" ht="16" thickBot="1" x14ac:dyDescent="0.4">
      <c r="A118" s="25" t="s">
        <v>43</v>
      </c>
      <c r="B118" s="23"/>
      <c r="C118" s="24"/>
      <c r="D118" s="23"/>
      <c r="E118" s="22">
        <f>E87+E90+SUM(E94:E98)+SUM(E105:E106)+E116</f>
        <v>336102192.87475896</v>
      </c>
      <c r="F118" s="21">
        <f>F87+F90+SUM(F94:F97)+F101+SUM(F105:F106)+F116</f>
        <v>224968276.34123561</v>
      </c>
      <c r="G118" s="16"/>
    </row>
    <row r="119" spans="1:7" x14ac:dyDescent="0.35">
      <c r="A119" s="8"/>
      <c r="B119" s="16"/>
      <c r="C119" s="16"/>
      <c r="D119" s="16"/>
      <c r="E119" s="16"/>
      <c r="F119" s="11"/>
      <c r="G119" s="16"/>
    </row>
    <row r="120" spans="1:7" x14ac:dyDescent="0.35">
      <c r="A120" s="16"/>
      <c r="B120" s="16"/>
      <c r="C120" s="16"/>
      <c r="D120" s="16"/>
      <c r="E120" s="16"/>
      <c r="F120" s="11"/>
      <c r="G120" s="16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81640625" bestFit="1" customWidth="1"/>
    <col min="5" max="5" width="13.54296875" bestFit="1" customWidth="1"/>
  </cols>
  <sheetData>
    <row r="1" spans="1:5" ht="20.5" thickBot="1" x14ac:dyDescent="0.4">
      <c r="A1" s="1" t="s">
        <v>136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44742</v>
      </c>
    </row>
    <row r="3" spans="1:5" ht="28.5" thickBot="1" x14ac:dyDescent="0.4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134</v>
      </c>
      <c r="B5" s="77"/>
      <c r="C5" s="88"/>
      <c r="D5" s="77"/>
      <c r="E5" s="81">
        <f>SUM(E9:E10,E15)</f>
        <v>107114385.74374424</v>
      </c>
    </row>
    <row r="6" spans="1:5" x14ac:dyDescent="0.35">
      <c r="A6" s="80"/>
      <c r="B6" s="11"/>
      <c r="C6" s="11"/>
      <c r="D6" s="11"/>
      <c r="E6" s="66"/>
    </row>
    <row r="7" spans="1:5" x14ac:dyDescent="0.35">
      <c r="A7" s="79" t="s">
        <v>25</v>
      </c>
      <c r="B7" s="83"/>
      <c r="C7" s="84"/>
      <c r="D7" s="83"/>
      <c r="E7" s="76">
        <v>283693188.88761204</v>
      </c>
    </row>
    <row r="8" spans="1:5" x14ac:dyDescent="0.35">
      <c r="A8" s="79" t="s">
        <v>23</v>
      </c>
      <c r="B8" s="83"/>
      <c r="C8" s="84"/>
      <c r="D8" s="83"/>
      <c r="E8" s="76">
        <v>13834302.279178102</v>
      </c>
    </row>
    <row r="9" spans="1:5" x14ac:dyDescent="0.35">
      <c r="A9" s="79" t="s">
        <v>21</v>
      </c>
      <c r="B9" s="83"/>
      <c r="C9" s="84"/>
      <c r="D9" s="83"/>
      <c r="E9" s="86">
        <f>E7-E8</f>
        <v>269858886.60843396</v>
      </c>
    </row>
    <row r="10" spans="1:5" x14ac:dyDescent="0.35">
      <c r="A10" s="79" t="s">
        <v>19</v>
      </c>
      <c r="B10" s="83"/>
      <c r="C10" s="84"/>
      <c r="D10" s="83"/>
      <c r="E10" s="86">
        <f>SUM(E11:E14)</f>
        <v>-172993587.18295845</v>
      </c>
    </row>
    <row r="11" spans="1:5" x14ac:dyDescent="0.35">
      <c r="A11" s="87" t="s">
        <v>133</v>
      </c>
      <c r="B11" s="83"/>
      <c r="C11" s="84"/>
      <c r="D11" s="83"/>
      <c r="E11" s="76">
        <v>66852589.046563834</v>
      </c>
    </row>
    <row r="12" spans="1:5" x14ac:dyDescent="0.35">
      <c r="A12" s="87" t="s">
        <v>132</v>
      </c>
      <c r="B12" s="83"/>
      <c r="C12" s="84"/>
      <c r="D12" s="83"/>
      <c r="E12" s="76">
        <v>39192057.27439034</v>
      </c>
    </row>
    <row r="13" spans="1:5" x14ac:dyDescent="0.35">
      <c r="A13" s="87" t="s">
        <v>131</v>
      </c>
      <c r="B13" s="83"/>
      <c r="C13" s="84"/>
      <c r="D13" s="83"/>
      <c r="E13" s="76">
        <v>-217237653.8679668</v>
      </c>
    </row>
    <row r="14" spans="1:5" x14ac:dyDescent="0.35">
      <c r="A14" s="87" t="s">
        <v>130</v>
      </c>
      <c r="B14" s="83"/>
      <c r="C14" s="84"/>
      <c r="D14" s="83"/>
      <c r="E14" s="76">
        <v>-61800579.635945834</v>
      </c>
    </row>
    <row r="15" spans="1:5" x14ac:dyDescent="0.35">
      <c r="A15" s="79" t="s">
        <v>17</v>
      </c>
      <c r="B15" s="83"/>
      <c r="C15" s="84"/>
      <c r="D15" s="83"/>
      <c r="E15" s="86">
        <f>SUM(E16:E18)</f>
        <v>10249086.318268733</v>
      </c>
    </row>
    <row r="16" spans="1:5" x14ac:dyDescent="0.35">
      <c r="A16" s="85"/>
      <c r="B16" s="83"/>
      <c r="C16" s="84"/>
      <c r="D16" s="83"/>
      <c r="E16" s="76">
        <v>7415492.1215119595</v>
      </c>
    </row>
    <row r="17" spans="1:5" x14ac:dyDescent="0.35">
      <c r="A17" s="85"/>
      <c r="B17" s="83"/>
      <c r="C17" s="84"/>
      <c r="D17" s="83"/>
      <c r="E17" s="76">
        <v>1375943.8879746895</v>
      </c>
    </row>
    <row r="18" spans="1:5" x14ac:dyDescent="0.35">
      <c r="A18" s="85"/>
      <c r="B18" s="83"/>
      <c r="C18" s="84"/>
      <c r="D18" s="83"/>
      <c r="E18" s="76">
        <v>1457650.3087820846</v>
      </c>
    </row>
    <row r="19" spans="1:5" x14ac:dyDescent="0.35">
      <c r="A19" s="80"/>
      <c r="B19" s="11"/>
      <c r="C19" s="11"/>
      <c r="D19" s="11"/>
      <c r="E19" s="66"/>
    </row>
    <row r="20" spans="1:5" x14ac:dyDescent="0.35">
      <c r="A20" s="82" t="s">
        <v>129</v>
      </c>
      <c r="B20" s="77"/>
      <c r="C20" s="78"/>
      <c r="D20" s="77"/>
      <c r="E20" s="81">
        <f>SUM(E24:E30)</f>
        <v>98484386.877815843</v>
      </c>
    </row>
    <row r="21" spans="1:5" x14ac:dyDescent="0.35">
      <c r="A21" s="80"/>
      <c r="B21" s="11"/>
      <c r="C21" s="11"/>
      <c r="D21" s="11"/>
      <c r="E21" s="66"/>
    </row>
    <row r="22" spans="1:5" x14ac:dyDescent="0.35">
      <c r="A22" s="79" t="s">
        <v>12</v>
      </c>
      <c r="B22" s="83"/>
      <c r="C22" s="84"/>
      <c r="D22" s="83"/>
      <c r="E22" s="76">
        <v>270247131.93446147</v>
      </c>
    </row>
    <row r="23" spans="1:5" x14ac:dyDescent="0.35">
      <c r="A23" s="79" t="s">
        <v>128</v>
      </c>
      <c r="B23" s="83"/>
      <c r="C23" s="84"/>
      <c r="D23" s="83"/>
      <c r="E23" s="76">
        <v>13853863.266493913</v>
      </c>
    </row>
    <row r="24" spans="1:5" x14ac:dyDescent="0.35">
      <c r="A24" s="79" t="s">
        <v>9</v>
      </c>
      <c r="B24" s="83"/>
      <c r="C24" s="84"/>
      <c r="D24" s="83"/>
      <c r="E24" s="86">
        <f>E22-E23</f>
        <v>256393268.66796756</v>
      </c>
    </row>
    <row r="25" spans="1:5" x14ac:dyDescent="0.35">
      <c r="A25" s="79" t="s">
        <v>8</v>
      </c>
      <c r="B25" s="83"/>
      <c r="C25" s="84"/>
      <c r="D25" s="83"/>
      <c r="E25" s="76">
        <v>-203856424.34052557</v>
      </c>
    </row>
    <row r="26" spans="1:5" x14ac:dyDescent="0.35">
      <c r="A26" s="79" t="s">
        <v>7</v>
      </c>
      <c r="B26" s="83"/>
      <c r="C26" s="84"/>
      <c r="D26" s="83"/>
      <c r="E26" s="76">
        <v>6303.2897506908703</v>
      </c>
    </row>
    <row r="27" spans="1:5" x14ac:dyDescent="0.35">
      <c r="A27" s="79" t="s">
        <v>6</v>
      </c>
      <c r="B27" s="83"/>
      <c r="C27" s="84"/>
      <c r="D27" s="83"/>
      <c r="E27" s="76">
        <v>10188000.864517789</v>
      </c>
    </row>
    <row r="28" spans="1:5" x14ac:dyDescent="0.35">
      <c r="A28" s="79" t="s">
        <v>5</v>
      </c>
      <c r="B28" s="83"/>
      <c r="C28" s="84"/>
      <c r="D28" s="83"/>
      <c r="E28" s="76">
        <v>28019214.560467593</v>
      </c>
    </row>
    <row r="29" spans="1:5" x14ac:dyDescent="0.35">
      <c r="A29" s="79" t="s">
        <v>4</v>
      </c>
      <c r="B29" s="83"/>
      <c r="C29" s="84"/>
      <c r="D29" s="83"/>
      <c r="E29" s="76">
        <v>2967218.5941937817</v>
      </c>
    </row>
    <row r="30" spans="1:5" x14ac:dyDescent="0.35">
      <c r="A30" s="79" t="s">
        <v>3</v>
      </c>
      <c r="B30" s="83"/>
      <c r="C30" s="84"/>
      <c r="D30" s="83"/>
      <c r="E30" s="86">
        <f>SUM(E31:E33)</f>
        <v>4766805.2414439954</v>
      </c>
    </row>
    <row r="31" spans="1:5" x14ac:dyDescent="0.35">
      <c r="A31" s="85"/>
      <c r="B31" s="83"/>
      <c r="C31" s="84"/>
      <c r="D31" s="83"/>
      <c r="E31" s="76">
        <v>4584853.0028039711</v>
      </c>
    </row>
    <row r="32" spans="1:5" x14ac:dyDescent="0.35">
      <c r="A32" s="85"/>
      <c r="B32" s="83"/>
      <c r="C32" s="84"/>
      <c r="D32" s="83"/>
      <c r="E32" s="76">
        <v>177753.34706002442</v>
      </c>
    </row>
    <row r="33" spans="1:5" x14ac:dyDescent="0.35">
      <c r="A33" s="85"/>
      <c r="B33" s="83"/>
      <c r="C33" s="84"/>
      <c r="D33" s="83"/>
      <c r="E33" s="76">
        <v>4198.8915799999995</v>
      </c>
    </row>
    <row r="34" spans="1:5" x14ac:dyDescent="0.35">
      <c r="A34" s="80"/>
      <c r="B34" s="11"/>
      <c r="C34" s="11"/>
      <c r="D34" s="11"/>
      <c r="E34" s="66"/>
    </row>
    <row r="35" spans="1:5" x14ac:dyDescent="0.35">
      <c r="A35" s="82" t="s">
        <v>127</v>
      </c>
      <c r="B35" s="77"/>
      <c r="C35" s="78"/>
      <c r="D35" s="77"/>
      <c r="E35" s="81">
        <f>E5-E20</f>
        <v>8629998.8659283966</v>
      </c>
    </row>
    <row r="36" spans="1:5" x14ac:dyDescent="0.35">
      <c r="A36" s="80"/>
      <c r="B36" s="11"/>
      <c r="C36" s="11"/>
      <c r="D36" s="11"/>
      <c r="E36" s="66"/>
    </row>
    <row r="37" spans="1:5" x14ac:dyDescent="0.35">
      <c r="A37" s="79" t="s">
        <v>126</v>
      </c>
      <c r="B37" s="77"/>
      <c r="C37" s="78"/>
      <c r="D37" s="77"/>
      <c r="E37" s="76">
        <v>-2521469.5787787205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81640625" bestFit="1" customWidth="1"/>
    <col min="2" max="2" width="19.1796875" bestFit="1" customWidth="1"/>
    <col min="3" max="3" width="14" bestFit="1" customWidth="1"/>
    <col min="4" max="4" width="16" bestFit="1" customWidth="1"/>
    <col min="5" max="5" width="14" bestFit="1" customWidth="1"/>
    <col min="6" max="6" width="8.81640625" bestFit="1" customWidth="1"/>
    <col min="7" max="7" width="16" bestFit="1" customWidth="1"/>
    <col min="8" max="8" width="11.81640625" bestFit="1" customWidth="1"/>
    <col min="9" max="9" width="14" bestFit="1" customWidth="1"/>
  </cols>
  <sheetData>
    <row r="1" spans="1:9" ht="15" customHeight="1" thickBot="1" x14ac:dyDescent="0.4">
      <c r="A1" s="119" t="s">
        <v>190</v>
      </c>
      <c r="B1" s="118">
        <v>44742</v>
      </c>
      <c r="C1" s="20"/>
      <c r="D1" s="19"/>
      <c r="E1" s="20"/>
      <c r="F1" s="20"/>
      <c r="G1" s="20"/>
      <c r="H1" s="19"/>
      <c r="I1" s="19"/>
    </row>
    <row r="2" spans="1:9" ht="15" thickBot="1" x14ac:dyDescent="0.4">
      <c r="A2" s="117"/>
      <c r="B2" s="16"/>
      <c r="C2" s="16"/>
      <c r="D2" s="16"/>
      <c r="E2" s="16"/>
      <c r="F2" s="16"/>
      <c r="G2" s="16"/>
      <c r="H2" s="16"/>
      <c r="I2" s="16"/>
    </row>
    <row r="3" spans="1:9" x14ac:dyDescent="0.35">
      <c r="A3" s="115" t="s">
        <v>189</v>
      </c>
      <c r="B3" s="114">
        <f>SUM(B4:B5)</f>
        <v>3293166450.6674461</v>
      </c>
      <c r="C3" s="16"/>
      <c r="D3" s="16"/>
      <c r="E3" s="16"/>
      <c r="F3" s="16"/>
      <c r="G3" s="16"/>
      <c r="H3" s="16"/>
      <c r="I3" s="16"/>
    </row>
    <row r="4" spans="1:9" x14ac:dyDescent="0.35">
      <c r="A4" s="113" t="s">
        <v>26</v>
      </c>
      <c r="B4" s="112">
        <f>C14+C24+C35+C42+C53+C64+C75+C83+C90</f>
        <v>1832016696.5418391</v>
      </c>
      <c r="C4" s="16"/>
      <c r="D4" s="16"/>
      <c r="E4" s="16"/>
      <c r="F4" s="16"/>
      <c r="G4" s="16"/>
      <c r="H4" s="16"/>
      <c r="I4" s="16"/>
    </row>
    <row r="5" spans="1:9" ht="15" thickBot="1" x14ac:dyDescent="0.4">
      <c r="A5" s="111" t="s">
        <v>184</v>
      </c>
      <c r="B5" s="110">
        <f>D14+D24+D35+D42+D53+D64+D75+D83+D90</f>
        <v>1461149754.1256068</v>
      </c>
      <c r="C5" s="16"/>
      <c r="D5" s="16"/>
      <c r="E5" s="16"/>
      <c r="F5" s="16"/>
      <c r="G5" s="16"/>
      <c r="H5" s="16"/>
      <c r="I5" s="16"/>
    </row>
    <row r="6" spans="1:9" ht="15" thickBot="1" x14ac:dyDescent="0.4">
      <c r="A6" s="16"/>
      <c r="B6" s="116"/>
      <c r="C6" s="16"/>
      <c r="D6" s="16"/>
      <c r="E6" s="16"/>
      <c r="F6" s="16"/>
      <c r="G6" s="16"/>
      <c r="H6" s="16"/>
      <c r="I6" s="16"/>
    </row>
    <row r="7" spans="1:9" x14ac:dyDescent="0.35">
      <c r="A7" s="115" t="s">
        <v>188</v>
      </c>
      <c r="B7" s="114">
        <f>SUM(B8:B9)</f>
        <v>17480893.5514943</v>
      </c>
      <c r="C7" s="16"/>
      <c r="D7" s="16"/>
      <c r="E7" s="16"/>
      <c r="F7" s="16"/>
      <c r="G7" s="16"/>
      <c r="H7" s="16"/>
      <c r="I7" s="16"/>
    </row>
    <row r="8" spans="1:9" x14ac:dyDescent="0.35">
      <c r="A8" s="113" t="s">
        <v>26</v>
      </c>
      <c r="B8" s="112">
        <f>F14+F24+F35+F42+F53+F64+F75+F83+F90</f>
        <v>1382800.8761803312</v>
      </c>
      <c r="C8" s="16"/>
      <c r="D8" s="16"/>
      <c r="E8" s="16"/>
      <c r="F8" s="16"/>
      <c r="G8" s="16"/>
      <c r="H8" s="16"/>
      <c r="I8" s="16"/>
    </row>
    <row r="9" spans="1:9" ht="15" thickBot="1" x14ac:dyDescent="0.4">
      <c r="A9" s="111" t="s">
        <v>184</v>
      </c>
      <c r="B9" s="110">
        <f>G14+G24+G35+G42+G53+G64+G75+G83+G90</f>
        <v>16098092.67531397</v>
      </c>
      <c r="C9" s="16"/>
      <c r="D9" s="16"/>
      <c r="E9" s="16"/>
      <c r="F9" s="16"/>
      <c r="G9" s="16"/>
      <c r="H9" s="16"/>
      <c r="I9" s="16"/>
    </row>
    <row r="10" spans="1:9" ht="15" thickBot="1" x14ac:dyDescent="0.4">
      <c r="A10" s="16"/>
      <c r="B10" s="16"/>
      <c r="C10" s="16"/>
      <c r="D10" s="16"/>
      <c r="E10" s="16"/>
      <c r="F10" s="16"/>
      <c r="G10" s="16"/>
      <c r="H10" s="16"/>
      <c r="I10" s="16"/>
    </row>
    <row r="11" spans="1:9" x14ac:dyDescent="0.35">
      <c r="A11" s="195" t="s">
        <v>187</v>
      </c>
      <c r="B11" s="197" t="s">
        <v>71</v>
      </c>
      <c r="C11" s="199" t="s">
        <v>186</v>
      </c>
      <c r="D11" s="199"/>
      <c r="E11" s="199"/>
      <c r="F11" s="199" t="s">
        <v>185</v>
      </c>
      <c r="G11" s="199"/>
      <c r="H11" s="199"/>
      <c r="I11" s="193" t="s">
        <v>0</v>
      </c>
    </row>
    <row r="12" spans="1:9" ht="26.5" thickBot="1" x14ac:dyDescent="0.4">
      <c r="A12" s="196"/>
      <c r="B12" s="198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4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24</v>
      </c>
      <c r="B14" s="106"/>
      <c r="C14" s="101">
        <f>SUM(C15:C22)</f>
        <v>95449617.307728961</v>
      </c>
      <c r="D14" s="101">
        <f>SUM(D15:D22)</f>
        <v>251785818.04628426</v>
      </c>
      <c r="E14" s="101">
        <f t="shared" ref="E14:E22" si="0">SUM(C14:D14)</f>
        <v>347235435.3540132</v>
      </c>
      <c r="F14" s="101">
        <f>SUM(F15:F22)</f>
        <v>0</v>
      </c>
      <c r="G14" s="101">
        <f>SUM(G15:G22)</f>
        <v>12880256</v>
      </c>
      <c r="H14" s="101">
        <f t="shared" ref="H14:H22" si="1">SUM(F14:G14)</f>
        <v>12880256</v>
      </c>
      <c r="I14" s="101">
        <f t="shared" ref="I14:I22" si="2">E14+H14</f>
        <v>360115691.3540132</v>
      </c>
    </row>
    <row r="15" spans="1:9" x14ac:dyDescent="0.35">
      <c r="A15" s="100" t="s">
        <v>183</v>
      </c>
      <c r="B15" s="99"/>
      <c r="C15" s="40">
        <v>85307093.242649496</v>
      </c>
      <c r="D15" s="40">
        <v>219109450.77923051</v>
      </c>
      <c r="E15" s="98">
        <f t="shared" si="0"/>
        <v>304416544.02188003</v>
      </c>
      <c r="F15" s="40">
        <v>0</v>
      </c>
      <c r="G15" s="40">
        <v>10760249</v>
      </c>
      <c r="H15" s="98">
        <f t="shared" si="1"/>
        <v>10760249</v>
      </c>
      <c r="I15" s="98">
        <f t="shared" si="2"/>
        <v>315176793.02188003</v>
      </c>
    </row>
    <row r="16" spans="1:9" x14ac:dyDescent="0.35">
      <c r="A16" s="100" t="s">
        <v>182</v>
      </c>
      <c r="B16" s="99"/>
      <c r="C16" s="40">
        <v>86277.296836303125</v>
      </c>
      <c r="D16" s="40">
        <v>14540.2582008969</v>
      </c>
      <c r="E16" s="98">
        <f t="shared" si="0"/>
        <v>100817.55503720003</v>
      </c>
      <c r="F16" s="40">
        <v>0</v>
      </c>
      <c r="G16" s="40">
        <v>0</v>
      </c>
      <c r="H16" s="98">
        <f t="shared" si="1"/>
        <v>0</v>
      </c>
      <c r="I16" s="98">
        <f t="shared" si="2"/>
        <v>100817.55503720003</v>
      </c>
    </row>
    <row r="17" spans="1:9" x14ac:dyDescent="0.35">
      <c r="A17" s="100" t="s">
        <v>181</v>
      </c>
      <c r="B17" s="99"/>
      <c r="C17" s="40">
        <v>15028.063959999999</v>
      </c>
      <c r="D17" s="40">
        <v>35660.69</v>
      </c>
      <c r="E17" s="98">
        <f t="shared" si="0"/>
        <v>50688.753960000002</v>
      </c>
      <c r="F17" s="40">
        <v>0</v>
      </c>
      <c r="G17" s="40">
        <v>0</v>
      </c>
      <c r="H17" s="98">
        <f t="shared" si="1"/>
        <v>0</v>
      </c>
      <c r="I17" s="98">
        <f t="shared" si="2"/>
        <v>50688.753960000002</v>
      </c>
    </row>
    <row r="18" spans="1:9" x14ac:dyDescent="0.35">
      <c r="A18" s="100" t="s">
        <v>180</v>
      </c>
      <c r="B18" s="99"/>
      <c r="C18" s="40">
        <v>599471.1350341608</v>
      </c>
      <c r="D18" s="40">
        <v>2585552.395951191</v>
      </c>
      <c r="E18" s="98">
        <f t="shared" si="0"/>
        <v>3185023.5309853517</v>
      </c>
      <c r="F18" s="40">
        <v>0</v>
      </c>
      <c r="G18" s="40">
        <v>123549</v>
      </c>
      <c r="H18" s="98">
        <f t="shared" si="1"/>
        <v>123549</v>
      </c>
      <c r="I18" s="98">
        <f t="shared" si="2"/>
        <v>3308572.5309853517</v>
      </c>
    </row>
    <row r="19" spans="1:9" x14ac:dyDescent="0.35">
      <c r="A19" s="100" t="s">
        <v>179</v>
      </c>
      <c r="B19" s="99"/>
      <c r="C19" s="40">
        <v>2845200.2206405271</v>
      </c>
      <c r="D19" s="40">
        <v>9036372.6705999803</v>
      </c>
      <c r="E19" s="98">
        <f t="shared" si="0"/>
        <v>11881572.891240507</v>
      </c>
      <c r="F19" s="40">
        <v>0</v>
      </c>
      <c r="G19" s="40">
        <v>0</v>
      </c>
      <c r="H19" s="98">
        <f t="shared" si="1"/>
        <v>0</v>
      </c>
      <c r="I19" s="98">
        <f t="shared" si="2"/>
        <v>11881572.891240507</v>
      </c>
    </row>
    <row r="20" spans="1:9" x14ac:dyDescent="0.35">
      <c r="A20" s="100" t="s">
        <v>172</v>
      </c>
      <c r="B20" s="99"/>
      <c r="C20" s="40">
        <v>29.845207828124</v>
      </c>
      <c r="D20" s="40">
        <v>6042.6537599554204</v>
      </c>
      <c r="E20" s="98">
        <f t="shared" si="0"/>
        <v>6072.4989677835447</v>
      </c>
      <c r="F20" s="40">
        <v>0</v>
      </c>
      <c r="G20" s="40">
        <v>0</v>
      </c>
      <c r="H20" s="98">
        <f t="shared" si="1"/>
        <v>0</v>
      </c>
      <c r="I20" s="98">
        <f t="shared" si="2"/>
        <v>6072.4989677835447</v>
      </c>
    </row>
    <row r="21" spans="1:9" x14ac:dyDescent="0.35">
      <c r="A21" s="100" t="s">
        <v>171</v>
      </c>
      <c r="B21" s="99"/>
      <c r="C21" s="40">
        <v>6596517.5034006527</v>
      </c>
      <c r="D21" s="40">
        <v>20996205.849173147</v>
      </c>
      <c r="E21" s="98">
        <f t="shared" si="0"/>
        <v>27592723.352573801</v>
      </c>
      <c r="F21" s="40">
        <v>0</v>
      </c>
      <c r="G21" s="40">
        <v>1996458</v>
      </c>
      <c r="H21" s="98">
        <f t="shared" si="1"/>
        <v>1996458</v>
      </c>
      <c r="I21" s="98">
        <f t="shared" si="2"/>
        <v>29589181.352573801</v>
      </c>
    </row>
    <row r="22" spans="1:9" x14ac:dyDescent="0.35">
      <c r="A22" s="100" t="s">
        <v>178</v>
      </c>
      <c r="B22" s="99"/>
      <c r="C22" s="40">
        <v>0</v>
      </c>
      <c r="D22" s="40">
        <v>1992.74936859326</v>
      </c>
      <c r="E22" s="98">
        <f t="shared" si="0"/>
        <v>1992.74936859326</v>
      </c>
      <c r="F22" s="40">
        <v>0</v>
      </c>
      <c r="G22" s="40">
        <v>0</v>
      </c>
      <c r="H22" s="98">
        <f t="shared" si="1"/>
        <v>0</v>
      </c>
      <c r="I22" s="98">
        <f t="shared" si="2"/>
        <v>1992.74936859326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22</v>
      </c>
      <c r="B24" s="106"/>
      <c r="C24" s="101">
        <f>SUM(C25:C33)</f>
        <v>64963038.827221863</v>
      </c>
      <c r="D24" s="101">
        <f>SUM(D25:D33)</f>
        <v>153176642.88701507</v>
      </c>
      <c r="E24" s="101">
        <f t="shared" ref="E24:E33" si="3">SUM(C24:D24)</f>
        <v>218139681.71423694</v>
      </c>
      <c r="F24" s="101">
        <f>SUM(F25:F33)</f>
        <v>162301.14915909499</v>
      </c>
      <c r="G24" s="101">
        <f>SUM(G25:G33)</f>
        <v>11600679.941730905</v>
      </c>
      <c r="H24" s="101">
        <f t="shared" ref="H24:H33" si="4">SUM(F24:G24)</f>
        <v>11762981.09089</v>
      </c>
      <c r="I24" s="101">
        <f t="shared" ref="I24:I33" si="5">E24+H24</f>
        <v>229902662.80512694</v>
      </c>
    </row>
    <row r="25" spans="1:9" x14ac:dyDescent="0.35">
      <c r="A25" s="100" t="s">
        <v>177</v>
      </c>
      <c r="B25" s="99"/>
      <c r="C25" s="40">
        <v>49986344.292910911</v>
      </c>
      <c r="D25" s="40">
        <v>125782856.90587176</v>
      </c>
      <c r="E25" s="98">
        <f t="shared" si="3"/>
        <v>175769201.19878268</v>
      </c>
      <c r="F25" s="40">
        <v>0</v>
      </c>
      <c r="G25" s="40">
        <v>11423900</v>
      </c>
      <c r="H25" s="98">
        <f t="shared" si="4"/>
        <v>11423900</v>
      </c>
      <c r="I25" s="98">
        <f t="shared" si="5"/>
        <v>187193101.19878268</v>
      </c>
    </row>
    <row r="26" spans="1:9" x14ac:dyDescent="0.35">
      <c r="A26" s="100" t="s">
        <v>176</v>
      </c>
      <c r="B26" s="99"/>
      <c r="C26" s="40">
        <v>263785.44373362302</v>
      </c>
      <c r="D26" s="40">
        <v>94865.442391777193</v>
      </c>
      <c r="E26" s="98">
        <f t="shared" si="3"/>
        <v>358650.8861254002</v>
      </c>
      <c r="F26" s="40">
        <v>0</v>
      </c>
      <c r="G26" s="40">
        <v>0</v>
      </c>
      <c r="H26" s="98">
        <f t="shared" si="4"/>
        <v>0</v>
      </c>
      <c r="I26" s="98">
        <f t="shared" si="5"/>
        <v>358650.8861254002</v>
      </c>
    </row>
    <row r="27" spans="1:9" x14ac:dyDescent="0.35">
      <c r="A27" s="100" t="s">
        <v>175</v>
      </c>
      <c r="B27" s="99"/>
      <c r="C27" s="40">
        <v>487304.81427269639</v>
      </c>
      <c r="D27" s="40">
        <v>928296.23040548922</v>
      </c>
      <c r="E27" s="98">
        <f t="shared" si="3"/>
        <v>1415601.0446781856</v>
      </c>
      <c r="F27" s="40">
        <v>0</v>
      </c>
      <c r="G27" s="40">
        <v>0</v>
      </c>
      <c r="H27" s="98">
        <f t="shared" si="4"/>
        <v>0</v>
      </c>
      <c r="I27" s="98">
        <f t="shared" si="5"/>
        <v>1415601.0446781856</v>
      </c>
    </row>
    <row r="28" spans="1:9" x14ac:dyDescent="0.35">
      <c r="A28" s="100" t="s">
        <v>174</v>
      </c>
      <c r="B28" s="99"/>
      <c r="C28" s="40">
        <v>6982630.9977028724</v>
      </c>
      <c r="D28" s="40">
        <v>3208079.0726745171</v>
      </c>
      <c r="E28" s="98">
        <f t="shared" si="3"/>
        <v>10190710.070377389</v>
      </c>
      <c r="F28" s="40">
        <v>0</v>
      </c>
      <c r="G28" s="40">
        <v>0</v>
      </c>
      <c r="H28" s="98">
        <f t="shared" si="4"/>
        <v>0</v>
      </c>
      <c r="I28" s="98">
        <f t="shared" si="5"/>
        <v>10190710.070377389</v>
      </c>
    </row>
    <row r="29" spans="1:9" x14ac:dyDescent="0.35">
      <c r="A29" s="100" t="s">
        <v>173</v>
      </c>
      <c r="B29" s="99"/>
      <c r="C29" s="40">
        <v>91185.689647266103</v>
      </c>
      <c r="D29" s="40">
        <v>21645.208776798219</v>
      </c>
      <c r="E29" s="98">
        <f t="shared" si="3"/>
        <v>112830.89842406432</v>
      </c>
      <c r="F29" s="40">
        <v>0</v>
      </c>
      <c r="G29" s="40">
        <v>0</v>
      </c>
      <c r="H29" s="98">
        <f t="shared" si="4"/>
        <v>0</v>
      </c>
      <c r="I29" s="98">
        <f t="shared" si="5"/>
        <v>112830.89842406432</v>
      </c>
    </row>
    <row r="30" spans="1:9" x14ac:dyDescent="0.35">
      <c r="A30" s="100" t="s">
        <v>172</v>
      </c>
      <c r="B30" s="99"/>
      <c r="C30" s="40">
        <v>193795.085917805</v>
      </c>
      <c r="D30" s="40">
        <v>153290.51434219501</v>
      </c>
      <c r="E30" s="98">
        <f t="shared" si="3"/>
        <v>347085.60025999998</v>
      </c>
      <c r="F30" s="40">
        <v>0</v>
      </c>
      <c r="G30" s="40">
        <v>0</v>
      </c>
      <c r="H30" s="98">
        <f t="shared" si="4"/>
        <v>0</v>
      </c>
      <c r="I30" s="98">
        <f t="shared" si="5"/>
        <v>347085.60025999998</v>
      </c>
    </row>
    <row r="31" spans="1:9" x14ac:dyDescent="0.35">
      <c r="A31" s="100" t="s">
        <v>171</v>
      </c>
      <c r="B31" s="99"/>
      <c r="C31" s="40">
        <v>4019880.0562617178</v>
      </c>
      <c r="D31" s="40">
        <v>16757539.070115998</v>
      </c>
      <c r="E31" s="98">
        <f t="shared" si="3"/>
        <v>20777419.126377717</v>
      </c>
      <c r="F31" s="40">
        <v>0</v>
      </c>
      <c r="G31" s="40">
        <v>0</v>
      </c>
      <c r="H31" s="98">
        <f t="shared" si="4"/>
        <v>0</v>
      </c>
      <c r="I31" s="98">
        <f t="shared" si="5"/>
        <v>20777419.126377717</v>
      </c>
    </row>
    <row r="32" spans="1:9" x14ac:dyDescent="0.35">
      <c r="A32" s="100" t="s">
        <v>170</v>
      </c>
      <c r="B32" s="99"/>
      <c r="C32" s="40">
        <v>1245342.5228689399</v>
      </c>
      <c r="D32" s="40">
        <v>4419567.7377598118</v>
      </c>
      <c r="E32" s="98">
        <f t="shared" si="3"/>
        <v>5664910.2606287515</v>
      </c>
      <c r="F32" s="40">
        <v>162301.14915909499</v>
      </c>
      <c r="G32" s="40">
        <v>176779.941730905</v>
      </c>
      <c r="H32" s="98">
        <f t="shared" si="4"/>
        <v>339081.09088999999</v>
      </c>
      <c r="I32" s="98">
        <f t="shared" si="5"/>
        <v>6003991.3515187511</v>
      </c>
    </row>
    <row r="33" spans="1:9" x14ac:dyDescent="0.35">
      <c r="A33" s="100" t="s">
        <v>137</v>
      </c>
      <c r="B33" s="99"/>
      <c r="C33" s="40">
        <v>1692769.9239060311</v>
      </c>
      <c r="D33" s="40">
        <v>1810502.7046767387</v>
      </c>
      <c r="E33" s="98">
        <f t="shared" si="3"/>
        <v>3503272.62858277</v>
      </c>
      <c r="F33" s="40">
        <v>0</v>
      </c>
      <c r="G33" s="40">
        <v>0</v>
      </c>
      <c r="H33" s="98">
        <f t="shared" si="4"/>
        <v>0</v>
      </c>
      <c r="I33" s="98">
        <f t="shared" si="5"/>
        <v>3503272.62858277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20</v>
      </c>
      <c r="B35" s="102"/>
      <c r="C35" s="101">
        <f>SUM(C36:C40)</f>
        <v>321125342.82453108</v>
      </c>
      <c r="D35" s="101">
        <f>SUM(D36:D40)</f>
        <v>203546536.6683867</v>
      </c>
      <c r="E35" s="101">
        <f t="shared" ref="E35:E40" si="6">SUM(C35:D35)</f>
        <v>524671879.49291778</v>
      </c>
      <c r="F35" s="101">
        <f>SUM(F36:F40)</f>
        <v>681004.27286269702</v>
      </c>
      <c r="G35" s="101">
        <f>SUM(G36:G40)</f>
        <v>11682942.0751373</v>
      </c>
      <c r="H35" s="101">
        <f t="shared" ref="H35:H40" si="7">SUM(F35:G35)</f>
        <v>12363946.347999997</v>
      </c>
      <c r="I35" s="101">
        <f t="shared" ref="I35:I40" si="8">E35+H35</f>
        <v>537035825.84091783</v>
      </c>
    </row>
    <row r="36" spans="1:9" x14ac:dyDescent="0.35">
      <c r="A36" s="100" t="s">
        <v>169</v>
      </c>
      <c r="B36" s="99"/>
      <c r="C36" s="40">
        <v>304247171.11322576</v>
      </c>
      <c r="D36" s="40">
        <v>193104499.91957039</v>
      </c>
      <c r="E36" s="98">
        <f t="shared" si="6"/>
        <v>497351671.03279614</v>
      </c>
      <c r="F36" s="40">
        <v>0</v>
      </c>
      <c r="G36" s="40">
        <v>1976571</v>
      </c>
      <c r="H36" s="98">
        <f t="shared" si="7"/>
        <v>1976571</v>
      </c>
      <c r="I36" s="98">
        <f t="shared" si="8"/>
        <v>499328242.03279614</v>
      </c>
    </row>
    <row r="37" spans="1:9" x14ac:dyDescent="0.35">
      <c r="A37" s="100" t="s">
        <v>168</v>
      </c>
      <c r="B37" s="99"/>
      <c r="C37" s="40">
        <v>9552460.9681037571</v>
      </c>
      <c r="D37" s="40">
        <v>5035369.6468264172</v>
      </c>
      <c r="E37" s="98">
        <f t="shared" si="6"/>
        <v>14587830.614930175</v>
      </c>
      <c r="F37" s="40">
        <v>681004.27286269702</v>
      </c>
      <c r="G37" s="40">
        <v>12485975.0751373</v>
      </c>
      <c r="H37" s="98">
        <f t="shared" si="7"/>
        <v>13166979.347999997</v>
      </c>
      <c r="I37" s="98">
        <f t="shared" si="8"/>
        <v>27754809.962930173</v>
      </c>
    </row>
    <row r="38" spans="1:9" x14ac:dyDescent="0.35">
      <c r="A38" s="100" t="s">
        <v>167</v>
      </c>
      <c r="B38" s="99"/>
      <c r="C38" s="40">
        <v>9920.3405960751625</v>
      </c>
      <c r="D38" s="40">
        <v>0.10622670483670001</v>
      </c>
      <c r="E38" s="98">
        <f t="shared" si="6"/>
        <v>9920.4468227799989</v>
      </c>
      <c r="F38" s="40">
        <v>0</v>
      </c>
      <c r="G38" s="40">
        <v>0</v>
      </c>
      <c r="H38" s="98">
        <f t="shared" si="7"/>
        <v>0</v>
      </c>
      <c r="I38" s="98">
        <f t="shared" si="8"/>
        <v>9920.4468227799989</v>
      </c>
    </row>
    <row r="39" spans="1:9" x14ac:dyDescent="0.35">
      <c r="A39" s="100" t="s">
        <v>166</v>
      </c>
      <c r="B39" s="99"/>
      <c r="C39" s="40">
        <v>1809310.5867487199</v>
      </c>
      <c r="D39" s="40">
        <v>3460753.0254045315</v>
      </c>
      <c r="E39" s="98">
        <f t="shared" si="6"/>
        <v>5270063.6121532517</v>
      </c>
      <c r="F39" s="40">
        <v>0</v>
      </c>
      <c r="G39" s="40">
        <v>-2779604</v>
      </c>
      <c r="H39" s="98">
        <f t="shared" si="7"/>
        <v>-2779604</v>
      </c>
      <c r="I39" s="98">
        <f t="shared" si="8"/>
        <v>2490459.6121532517</v>
      </c>
    </row>
    <row r="40" spans="1:9" x14ac:dyDescent="0.35">
      <c r="A40" s="100" t="s">
        <v>137</v>
      </c>
      <c r="B40" s="99"/>
      <c r="C40" s="40">
        <v>5506479.8158567799</v>
      </c>
      <c r="D40" s="40">
        <v>1945913.9703586402</v>
      </c>
      <c r="E40" s="98">
        <f t="shared" si="6"/>
        <v>7452393.7862154199</v>
      </c>
      <c r="F40" s="40">
        <v>0</v>
      </c>
      <c r="G40" s="40">
        <v>0</v>
      </c>
      <c r="H40" s="98">
        <f t="shared" si="7"/>
        <v>0</v>
      </c>
      <c r="I40" s="98">
        <f t="shared" si="8"/>
        <v>7452393.7862154199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18</v>
      </c>
      <c r="B42" s="102"/>
      <c r="C42" s="101">
        <f>SUM(C43:C51)</f>
        <v>1207269262.9036005</v>
      </c>
      <c r="D42" s="101">
        <f>SUM(D43:D51)</f>
        <v>641792786.52587867</v>
      </c>
      <c r="E42" s="101">
        <f t="shared" ref="E42:E51" si="9">SUM(C42:D42)</f>
        <v>1849062049.4294791</v>
      </c>
      <c r="F42" s="101">
        <f>SUM(F43:F51)</f>
        <v>471047.70908</v>
      </c>
      <c r="G42" s="101">
        <f>SUM(G43:G51)</f>
        <v>-27006115.580733821</v>
      </c>
      <c r="H42" s="101">
        <f t="shared" ref="H42:H51" si="10">SUM(F42:G42)</f>
        <v>-26535067.871653821</v>
      </c>
      <c r="I42" s="101">
        <f t="shared" ref="I42:I51" si="11">E42+H42</f>
        <v>1822526981.5578253</v>
      </c>
    </row>
    <row r="43" spans="1:9" x14ac:dyDescent="0.35">
      <c r="A43" s="100" t="s">
        <v>165</v>
      </c>
      <c r="B43" s="99"/>
      <c r="C43" s="40">
        <v>543877568.90036106</v>
      </c>
      <c r="D43" s="40">
        <v>260338609.16350663</v>
      </c>
      <c r="E43" s="98">
        <f t="shared" si="9"/>
        <v>804216178.06386769</v>
      </c>
      <c r="F43" s="40">
        <v>340.00819999999999</v>
      </c>
      <c r="G43" s="40">
        <v>0</v>
      </c>
      <c r="H43" s="98">
        <f t="shared" si="10"/>
        <v>340.00819999999999</v>
      </c>
      <c r="I43" s="98">
        <f t="shared" si="11"/>
        <v>804216518.07206774</v>
      </c>
    </row>
    <row r="44" spans="1:9" x14ac:dyDescent="0.35">
      <c r="A44" s="100" t="s">
        <v>164</v>
      </c>
      <c r="B44" s="99"/>
      <c r="C44" s="40">
        <v>160757276.46628943</v>
      </c>
      <c r="D44" s="40">
        <v>61073059.449968927</v>
      </c>
      <c r="E44" s="98">
        <f t="shared" si="9"/>
        <v>221830335.91625836</v>
      </c>
      <c r="F44" s="40">
        <v>0</v>
      </c>
      <c r="G44" s="40">
        <v>0</v>
      </c>
      <c r="H44" s="98">
        <f t="shared" si="10"/>
        <v>0</v>
      </c>
      <c r="I44" s="98">
        <f t="shared" si="11"/>
        <v>221830335.91625836</v>
      </c>
    </row>
    <row r="45" spans="1:9" x14ac:dyDescent="0.35">
      <c r="A45" s="100" t="s">
        <v>163</v>
      </c>
      <c r="B45" s="99"/>
      <c r="C45" s="40">
        <v>64171914.211579904</v>
      </c>
      <c r="D45" s="40">
        <v>71314591.058755949</v>
      </c>
      <c r="E45" s="98">
        <f t="shared" si="9"/>
        <v>135486505.27033585</v>
      </c>
      <c r="F45" s="40">
        <v>2.7595700000000001</v>
      </c>
      <c r="G45" s="40">
        <v>2306264.4192661801</v>
      </c>
      <c r="H45" s="98">
        <f t="shared" si="10"/>
        <v>2306267.1788361804</v>
      </c>
      <c r="I45" s="98">
        <f t="shared" si="11"/>
        <v>137792772.44917202</v>
      </c>
    </row>
    <row r="46" spans="1:9" x14ac:dyDescent="0.35">
      <c r="A46" s="100" t="s">
        <v>162</v>
      </c>
      <c r="B46" s="99"/>
      <c r="C46" s="40">
        <v>357157892.7876702</v>
      </c>
      <c r="D46" s="40">
        <v>176191613.63632491</v>
      </c>
      <c r="E46" s="98">
        <f t="shared" si="9"/>
        <v>533349506.42399514</v>
      </c>
      <c r="F46" s="40">
        <v>470704.94131000002</v>
      </c>
      <c r="G46" s="40">
        <v>0</v>
      </c>
      <c r="H46" s="98">
        <f t="shared" si="10"/>
        <v>470704.94131000002</v>
      </c>
      <c r="I46" s="98">
        <f t="shared" si="11"/>
        <v>533820211.36530513</v>
      </c>
    </row>
    <row r="47" spans="1:9" x14ac:dyDescent="0.35">
      <c r="A47" s="100" t="s">
        <v>161</v>
      </c>
      <c r="B47" s="99"/>
      <c r="C47" s="40">
        <v>15560924.395197857</v>
      </c>
      <c r="D47" s="40">
        <v>18426782.92776911</v>
      </c>
      <c r="E47" s="98">
        <f t="shared" si="9"/>
        <v>33987707.322966963</v>
      </c>
      <c r="F47" s="40">
        <v>0</v>
      </c>
      <c r="G47" s="40">
        <v>0</v>
      </c>
      <c r="H47" s="98">
        <f t="shared" si="10"/>
        <v>0</v>
      </c>
      <c r="I47" s="98">
        <f t="shared" si="11"/>
        <v>33987707.322966963</v>
      </c>
    </row>
    <row r="48" spans="1:9" x14ac:dyDescent="0.35">
      <c r="A48" s="100" t="s">
        <v>160</v>
      </c>
      <c r="B48" s="99"/>
      <c r="C48" s="40">
        <v>25453175.151477512</v>
      </c>
      <c r="D48" s="40">
        <v>33274399.520887852</v>
      </c>
      <c r="E48" s="98">
        <f t="shared" si="9"/>
        <v>58727574.672365367</v>
      </c>
      <c r="F48" s="40">
        <v>0</v>
      </c>
      <c r="G48" s="40">
        <v>-29312380</v>
      </c>
      <c r="H48" s="98">
        <f t="shared" si="10"/>
        <v>-29312380</v>
      </c>
      <c r="I48" s="98">
        <f t="shared" si="11"/>
        <v>29415194.672365367</v>
      </c>
    </row>
    <row r="49" spans="1:9" x14ac:dyDescent="0.35">
      <c r="A49" s="100" t="s">
        <v>159</v>
      </c>
      <c r="B49" s="99"/>
      <c r="C49" s="40">
        <v>14273915.487650491</v>
      </c>
      <c r="D49" s="40">
        <v>11785088.782544218</v>
      </c>
      <c r="E49" s="98">
        <f t="shared" si="9"/>
        <v>26059004.270194709</v>
      </c>
      <c r="F49" s="40">
        <v>0</v>
      </c>
      <c r="G49" s="40">
        <v>0</v>
      </c>
      <c r="H49" s="98">
        <f t="shared" si="10"/>
        <v>0</v>
      </c>
      <c r="I49" s="98">
        <f t="shared" si="11"/>
        <v>26059004.270194709</v>
      </c>
    </row>
    <row r="50" spans="1:9" x14ac:dyDescent="0.35">
      <c r="A50" s="100" t="s">
        <v>158</v>
      </c>
      <c r="B50" s="99"/>
      <c r="C50" s="40">
        <v>907520.31240054406</v>
      </c>
      <c r="D50" s="40">
        <v>6127445.0295524299</v>
      </c>
      <c r="E50" s="98">
        <f t="shared" si="9"/>
        <v>7034965.341952974</v>
      </c>
      <c r="F50" s="40">
        <v>0</v>
      </c>
      <c r="G50" s="40">
        <v>0</v>
      </c>
      <c r="H50" s="98">
        <f t="shared" si="10"/>
        <v>0</v>
      </c>
      <c r="I50" s="98">
        <f t="shared" si="11"/>
        <v>7034965.341952974</v>
      </c>
    </row>
    <row r="51" spans="1:9" x14ac:dyDescent="0.35">
      <c r="A51" s="100" t="s">
        <v>137</v>
      </c>
      <c r="B51" s="99"/>
      <c r="C51" s="40">
        <v>25109075.190973543</v>
      </c>
      <c r="D51" s="40">
        <v>3261196.9565686034</v>
      </c>
      <c r="E51" s="98">
        <f t="shared" si="9"/>
        <v>28370272.147542145</v>
      </c>
      <c r="F51" s="40">
        <v>0</v>
      </c>
      <c r="G51" s="40">
        <v>0</v>
      </c>
      <c r="H51" s="98">
        <f t="shared" si="10"/>
        <v>0</v>
      </c>
      <c r="I51" s="98">
        <f t="shared" si="11"/>
        <v>28370272.147542145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16</v>
      </c>
      <c r="B53" s="102"/>
      <c r="C53" s="101">
        <f>SUM(C54:C62)</f>
        <v>22313806.829267345</v>
      </c>
      <c r="D53" s="101">
        <f>SUM(D54:D62)</f>
        <v>21796713.120138608</v>
      </c>
      <c r="E53" s="101">
        <f t="shared" ref="E53:E62" si="12">SUM(C53:D53)</f>
        <v>44110519.949405953</v>
      </c>
      <c r="F53" s="101">
        <f>SUM(F54:F62)</f>
        <v>0</v>
      </c>
      <c r="G53" s="101">
        <f>SUM(G54:G62)</f>
        <v>-317936</v>
      </c>
      <c r="H53" s="101">
        <f t="shared" ref="H53:H62" si="13">SUM(F53:G53)</f>
        <v>-317936</v>
      </c>
      <c r="I53" s="101">
        <f t="shared" ref="I53:I62" si="14">E53+H53</f>
        <v>43792583.949405953</v>
      </c>
    </row>
    <row r="54" spans="1:9" x14ac:dyDescent="0.35">
      <c r="A54" s="100" t="s">
        <v>157</v>
      </c>
      <c r="B54" s="99"/>
      <c r="C54" s="40">
        <v>4896273.8601437006</v>
      </c>
      <c r="D54" s="40">
        <v>9499921.655310221</v>
      </c>
      <c r="E54" s="98">
        <f t="shared" si="12"/>
        <v>14396195.515453922</v>
      </c>
      <c r="F54" s="40">
        <v>0</v>
      </c>
      <c r="G54" s="40">
        <v>-2257980</v>
      </c>
      <c r="H54" s="98">
        <f t="shared" si="13"/>
        <v>-2257980</v>
      </c>
      <c r="I54" s="98">
        <f t="shared" si="14"/>
        <v>12138215.515453922</v>
      </c>
    </row>
    <row r="55" spans="1:9" x14ac:dyDescent="0.35">
      <c r="A55" s="100" t="s">
        <v>156</v>
      </c>
      <c r="B55" s="99"/>
      <c r="C55" s="40">
        <v>4432666.6283499999</v>
      </c>
      <c r="D55" s="40">
        <v>4162352.6100586778</v>
      </c>
      <c r="E55" s="98">
        <f t="shared" si="12"/>
        <v>8595019.2384086773</v>
      </c>
      <c r="F55" s="40">
        <v>0</v>
      </c>
      <c r="G55" s="40">
        <v>0</v>
      </c>
      <c r="H55" s="98">
        <f t="shared" si="13"/>
        <v>0</v>
      </c>
      <c r="I55" s="98">
        <f t="shared" si="14"/>
        <v>8595019.2384086773</v>
      </c>
    </row>
    <row r="56" spans="1:9" x14ac:dyDescent="0.35">
      <c r="A56" s="100" t="s">
        <v>155</v>
      </c>
      <c r="B56" s="99"/>
      <c r="C56" s="40">
        <v>6414987.8933862001</v>
      </c>
      <c r="D56" s="40">
        <v>38759</v>
      </c>
      <c r="E56" s="98">
        <f t="shared" si="12"/>
        <v>6453746.8933862001</v>
      </c>
      <c r="F56" s="40">
        <v>0</v>
      </c>
      <c r="G56" s="40">
        <v>0</v>
      </c>
      <c r="H56" s="98">
        <f t="shared" si="13"/>
        <v>0</v>
      </c>
      <c r="I56" s="98">
        <f t="shared" si="14"/>
        <v>6453746.8933862001</v>
      </c>
    </row>
    <row r="57" spans="1:9" x14ac:dyDescent="0.35">
      <c r="A57" s="100" t="s">
        <v>154</v>
      </c>
      <c r="B57" s="99"/>
      <c r="C57" s="40">
        <v>4965298.6653957404</v>
      </c>
      <c r="D57" s="40">
        <v>7574351.5981684765</v>
      </c>
      <c r="E57" s="98">
        <f t="shared" si="12"/>
        <v>12539650.263564218</v>
      </c>
      <c r="F57" s="40">
        <v>0</v>
      </c>
      <c r="G57" s="40">
        <v>1940044</v>
      </c>
      <c r="H57" s="98">
        <f t="shared" si="13"/>
        <v>1940044</v>
      </c>
      <c r="I57" s="98">
        <f t="shared" si="14"/>
        <v>14479694.263564218</v>
      </c>
    </row>
    <row r="58" spans="1:9" x14ac:dyDescent="0.35">
      <c r="A58" s="100" t="s">
        <v>153</v>
      </c>
      <c r="B58" s="99"/>
      <c r="C58" s="40">
        <v>0</v>
      </c>
      <c r="D58" s="40">
        <v>0</v>
      </c>
      <c r="E58" s="98">
        <f t="shared" si="12"/>
        <v>0</v>
      </c>
      <c r="F58" s="40">
        <v>0</v>
      </c>
      <c r="G58" s="40">
        <v>0</v>
      </c>
      <c r="H58" s="98">
        <f t="shared" si="13"/>
        <v>0</v>
      </c>
      <c r="I58" s="98">
        <f t="shared" si="14"/>
        <v>0</v>
      </c>
    </row>
    <row r="59" spans="1:9" x14ac:dyDescent="0.35">
      <c r="A59" s="100" t="s">
        <v>152</v>
      </c>
      <c r="B59" s="99"/>
      <c r="C59" s="40">
        <v>72613.315914100007</v>
      </c>
      <c r="D59" s="40">
        <v>7190.95</v>
      </c>
      <c r="E59" s="98">
        <f t="shared" si="12"/>
        <v>79804.265914100004</v>
      </c>
      <c r="F59" s="40">
        <v>0</v>
      </c>
      <c r="G59" s="40">
        <v>0</v>
      </c>
      <c r="H59" s="98">
        <f t="shared" si="13"/>
        <v>0</v>
      </c>
      <c r="I59" s="98">
        <f t="shared" si="14"/>
        <v>79804.265914100004</v>
      </c>
    </row>
    <row r="60" spans="1:9" x14ac:dyDescent="0.35">
      <c r="A60" s="100" t="s">
        <v>151</v>
      </c>
      <c r="B60" s="99"/>
      <c r="C60" s="40">
        <v>291565</v>
      </c>
      <c r="D60" s="40">
        <v>0</v>
      </c>
      <c r="E60" s="98">
        <f t="shared" si="12"/>
        <v>291565</v>
      </c>
      <c r="F60" s="40">
        <v>0</v>
      </c>
      <c r="G60" s="40">
        <v>0</v>
      </c>
      <c r="H60" s="98">
        <f t="shared" si="13"/>
        <v>0</v>
      </c>
      <c r="I60" s="98">
        <f t="shared" si="14"/>
        <v>291565</v>
      </c>
    </row>
    <row r="61" spans="1:9" x14ac:dyDescent="0.35">
      <c r="A61" s="100" t="s">
        <v>150</v>
      </c>
      <c r="B61" s="99"/>
      <c r="C61" s="40">
        <v>0</v>
      </c>
      <c r="D61" s="40">
        <v>513665</v>
      </c>
      <c r="E61" s="98">
        <f t="shared" si="12"/>
        <v>513665</v>
      </c>
      <c r="F61" s="40">
        <v>0</v>
      </c>
      <c r="G61" s="40">
        <v>0</v>
      </c>
      <c r="H61" s="98">
        <f t="shared" si="13"/>
        <v>0</v>
      </c>
      <c r="I61" s="98">
        <f t="shared" si="14"/>
        <v>513665</v>
      </c>
    </row>
    <row r="62" spans="1:9" x14ac:dyDescent="0.35">
      <c r="A62" s="100" t="s">
        <v>137</v>
      </c>
      <c r="B62" s="99"/>
      <c r="C62" s="40">
        <v>1240401.4660776069</v>
      </c>
      <c r="D62" s="40">
        <v>472.30660123507101</v>
      </c>
      <c r="E62" s="98">
        <f t="shared" si="12"/>
        <v>1240873.7726788421</v>
      </c>
      <c r="F62" s="40">
        <v>0</v>
      </c>
      <c r="G62" s="40">
        <v>0</v>
      </c>
      <c r="H62" s="98">
        <f t="shared" si="13"/>
        <v>0</v>
      </c>
      <c r="I62" s="98">
        <f t="shared" si="14"/>
        <v>1240873.7726788421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15</v>
      </c>
      <c r="B64" s="102"/>
      <c r="C64" s="101">
        <f>SUM(C65:C73)</f>
        <v>4507661.9634261141</v>
      </c>
      <c r="D64" s="101">
        <f>SUM(D65:D73)</f>
        <v>11304950.393996036</v>
      </c>
      <c r="E64" s="101">
        <f t="shared" ref="E64:E73" si="15">SUM(C64:D64)</f>
        <v>15812612.357422151</v>
      </c>
      <c r="F64" s="101">
        <f>SUM(F65:F73)</f>
        <v>0</v>
      </c>
      <c r="G64" s="101">
        <f>SUM(G65:G73)</f>
        <v>2042408</v>
      </c>
      <c r="H64" s="101">
        <f t="shared" ref="H64:H73" si="16">SUM(F64:G64)</f>
        <v>2042408</v>
      </c>
      <c r="I64" s="101">
        <f t="shared" ref="I64:I73" si="17">E64+H64</f>
        <v>17855020.357422151</v>
      </c>
    </row>
    <row r="65" spans="1:9" x14ac:dyDescent="0.35">
      <c r="A65" s="100" t="s">
        <v>157</v>
      </c>
      <c r="B65" s="99"/>
      <c r="C65" s="40">
        <v>849464.53625438898</v>
      </c>
      <c r="D65" s="40">
        <v>259973.26284562401</v>
      </c>
      <c r="E65" s="98">
        <f t="shared" si="15"/>
        <v>1109437.799100013</v>
      </c>
      <c r="F65" s="40">
        <v>0</v>
      </c>
      <c r="G65" s="40">
        <v>0</v>
      </c>
      <c r="H65" s="98">
        <f t="shared" si="16"/>
        <v>0</v>
      </c>
      <c r="I65" s="98">
        <f t="shared" si="17"/>
        <v>1109437.799100013</v>
      </c>
    </row>
    <row r="66" spans="1:9" x14ac:dyDescent="0.35">
      <c r="A66" s="100" t="s">
        <v>156</v>
      </c>
      <c r="B66" s="99"/>
      <c r="C66" s="40">
        <v>11680.496105115972</v>
      </c>
      <c r="D66" s="40">
        <v>2065831.0172456589</v>
      </c>
      <c r="E66" s="98">
        <f t="shared" si="15"/>
        <v>2077511.5133507748</v>
      </c>
      <c r="F66" s="40">
        <v>0</v>
      </c>
      <c r="G66" s="40">
        <v>2042408</v>
      </c>
      <c r="H66" s="98">
        <f t="shared" si="16"/>
        <v>2042408</v>
      </c>
      <c r="I66" s="98">
        <f t="shared" si="17"/>
        <v>4119919.5133507745</v>
      </c>
    </row>
    <row r="67" spans="1:9" x14ac:dyDescent="0.35">
      <c r="A67" s="100" t="s">
        <v>155</v>
      </c>
      <c r="B67" s="99"/>
      <c r="C67" s="40">
        <v>182671.14637999999</v>
      </c>
      <c r="D67" s="40">
        <v>0</v>
      </c>
      <c r="E67" s="98">
        <f t="shared" si="15"/>
        <v>182671.14637999999</v>
      </c>
      <c r="F67" s="40">
        <v>0</v>
      </c>
      <c r="G67" s="40">
        <v>0</v>
      </c>
      <c r="H67" s="98">
        <f t="shared" si="16"/>
        <v>0</v>
      </c>
      <c r="I67" s="98">
        <f t="shared" si="17"/>
        <v>182671.14637999999</v>
      </c>
    </row>
    <row r="68" spans="1:9" x14ac:dyDescent="0.35">
      <c r="A68" s="100" t="s">
        <v>154</v>
      </c>
      <c r="B68" s="99"/>
      <c r="C68" s="40">
        <v>1761949.812325377</v>
      </c>
      <c r="D68" s="40">
        <v>5703670.1606898075</v>
      </c>
      <c r="E68" s="98">
        <f t="shared" si="15"/>
        <v>7465619.9730151845</v>
      </c>
      <c r="F68" s="40">
        <v>0</v>
      </c>
      <c r="G68" s="40">
        <v>0</v>
      </c>
      <c r="H68" s="98">
        <f t="shared" si="16"/>
        <v>0</v>
      </c>
      <c r="I68" s="98">
        <f t="shared" si="17"/>
        <v>7465619.9730151845</v>
      </c>
    </row>
    <row r="69" spans="1:9" x14ac:dyDescent="0.35">
      <c r="A69" s="100" t="s">
        <v>153</v>
      </c>
      <c r="B69" s="99"/>
      <c r="C69" s="40">
        <v>728988.99618381751</v>
      </c>
      <c r="D69" s="40">
        <v>2932868.4479513895</v>
      </c>
      <c r="E69" s="98">
        <f t="shared" si="15"/>
        <v>3661857.4441352068</v>
      </c>
      <c r="F69" s="40">
        <v>0</v>
      </c>
      <c r="G69" s="40">
        <v>0</v>
      </c>
      <c r="H69" s="98">
        <f t="shared" si="16"/>
        <v>0</v>
      </c>
      <c r="I69" s="98">
        <f t="shared" si="17"/>
        <v>3661857.4441352068</v>
      </c>
    </row>
    <row r="70" spans="1:9" x14ac:dyDescent="0.35">
      <c r="A70" s="100" t="s">
        <v>152</v>
      </c>
      <c r="B70" s="99"/>
      <c r="C70" s="40">
        <v>839051</v>
      </c>
      <c r="D70" s="40">
        <v>0</v>
      </c>
      <c r="E70" s="98">
        <f t="shared" si="15"/>
        <v>839051</v>
      </c>
      <c r="F70" s="40">
        <v>0</v>
      </c>
      <c r="G70" s="40">
        <v>0</v>
      </c>
      <c r="H70" s="98">
        <f t="shared" si="16"/>
        <v>0</v>
      </c>
      <c r="I70" s="98">
        <f t="shared" si="17"/>
        <v>839051</v>
      </c>
    </row>
    <row r="71" spans="1:9" x14ac:dyDescent="0.35">
      <c r="A71" s="100" t="s">
        <v>151</v>
      </c>
      <c r="B71" s="99"/>
      <c r="C71" s="40">
        <v>0</v>
      </c>
      <c r="D71" s="40">
        <v>0</v>
      </c>
      <c r="E71" s="98">
        <f t="shared" si="15"/>
        <v>0</v>
      </c>
      <c r="F71" s="40">
        <v>0</v>
      </c>
      <c r="G71" s="40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150</v>
      </c>
      <c r="B72" s="99"/>
      <c r="C72" s="40">
        <v>0</v>
      </c>
      <c r="D72" s="40">
        <v>0</v>
      </c>
      <c r="E72" s="98">
        <f t="shared" si="15"/>
        <v>0</v>
      </c>
      <c r="F72" s="40">
        <v>0</v>
      </c>
      <c r="G72" s="40">
        <v>0</v>
      </c>
      <c r="H72" s="98">
        <f t="shared" si="16"/>
        <v>0</v>
      </c>
      <c r="I72" s="98">
        <f t="shared" si="17"/>
        <v>0</v>
      </c>
    </row>
    <row r="73" spans="1:9" x14ac:dyDescent="0.35">
      <c r="A73" s="100" t="s">
        <v>137</v>
      </c>
      <c r="B73" s="99"/>
      <c r="C73" s="40">
        <v>133855.976177415</v>
      </c>
      <c r="D73" s="40">
        <v>342607.50526355498</v>
      </c>
      <c r="E73" s="98">
        <f t="shared" si="15"/>
        <v>476463.48144096998</v>
      </c>
      <c r="F73" s="40">
        <v>0</v>
      </c>
      <c r="G73" s="40">
        <v>0</v>
      </c>
      <c r="H73" s="98">
        <f t="shared" si="16"/>
        <v>0</v>
      </c>
      <c r="I73" s="98">
        <f t="shared" si="17"/>
        <v>476463.48144096998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14</v>
      </c>
      <c r="B75" s="102"/>
      <c r="C75" s="101">
        <f>SUM(C76:C81)</f>
        <v>72163973.958778068</v>
      </c>
      <c r="D75" s="101">
        <f>SUM(D76:D81)</f>
        <v>97508122.770588726</v>
      </c>
      <c r="E75" s="101">
        <f t="shared" ref="E75:E81" si="18">SUM(C75:D75)</f>
        <v>169672096.72936678</v>
      </c>
      <c r="F75" s="101">
        <f>SUM(F76:F81)</f>
        <v>8959.3412294336486</v>
      </c>
      <c r="G75" s="101">
        <f>SUM(G76:G81)</f>
        <v>1313637.0439620665</v>
      </c>
      <c r="H75" s="101">
        <f t="shared" ref="H75:H81" si="19">SUM(F75:G75)</f>
        <v>1322596.3851915002</v>
      </c>
      <c r="I75" s="101">
        <f t="shared" ref="I75:I81" si="20">E75+H75</f>
        <v>170994693.11455828</v>
      </c>
    </row>
    <row r="76" spans="1:9" x14ac:dyDescent="0.35">
      <c r="A76" s="100" t="s">
        <v>149</v>
      </c>
      <c r="B76" s="99"/>
      <c r="C76" s="40">
        <v>17595054.307881385</v>
      </c>
      <c r="D76" s="40">
        <v>9696499.5189519245</v>
      </c>
      <c r="E76" s="98">
        <f t="shared" si="18"/>
        <v>27291553.826833308</v>
      </c>
      <c r="F76" s="40">
        <v>2023.10501641427</v>
      </c>
      <c r="G76" s="40">
        <v>158683.52126508599</v>
      </c>
      <c r="H76" s="98">
        <f t="shared" si="19"/>
        <v>160706.62628150027</v>
      </c>
      <c r="I76" s="98">
        <f t="shared" si="20"/>
        <v>27452260.453114808</v>
      </c>
    </row>
    <row r="77" spans="1:9" x14ac:dyDescent="0.35">
      <c r="A77" s="100" t="s">
        <v>148</v>
      </c>
      <c r="B77" s="99"/>
      <c r="C77" s="40">
        <v>30159832.601451632</v>
      </c>
      <c r="D77" s="40">
        <v>69104219.441491321</v>
      </c>
      <c r="E77" s="98">
        <f t="shared" si="18"/>
        <v>99264052.042942956</v>
      </c>
      <c r="F77" s="40">
        <v>4639.8316431009898</v>
      </c>
      <c r="G77" s="40">
        <v>1112849.7483668989</v>
      </c>
      <c r="H77" s="98">
        <f t="shared" si="19"/>
        <v>1117489.5800099999</v>
      </c>
      <c r="I77" s="98">
        <f t="shared" si="20"/>
        <v>100381541.62295295</v>
      </c>
    </row>
    <row r="78" spans="1:9" x14ac:dyDescent="0.35">
      <c r="A78" s="100" t="s">
        <v>147</v>
      </c>
      <c r="B78" s="99"/>
      <c r="C78" s="40">
        <v>1214937.1485782603</v>
      </c>
      <c r="D78" s="40">
        <v>5062042.3112949375</v>
      </c>
      <c r="E78" s="98">
        <f t="shared" si="18"/>
        <v>6276979.4598731976</v>
      </c>
      <c r="F78" s="40">
        <v>0</v>
      </c>
      <c r="G78" s="40">
        <v>0</v>
      </c>
      <c r="H78" s="98">
        <f t="shared" si="19"/>
        <v>0</v>
      </c>
      <c r="I78" s="98">
        <f t="shared" si="20"/>
        <v>6276979.4598731976</v>
      </c>
    </row>
    <row r="79" spans="1:9" x14ac:dyDescent="0.35">
      <c r="A79" s="100" t="s">
        <v>146</v>
      </c>
      <c r="B79" s="99"/>
      <c r="C79" s="40">
        <v>22448389.384629808</v>
      </c>
      <c r="D79" s="40">
        <v>8568679.1835222971</v>
      </c>
      <c r="E79" s="98">
        <f t="shared" si="18"/>
        <v>31017068.568152107</v>
      </c>
      <c r="F79" s="40">
        <v>0</v>
      </c>
      <c r="G79" s="40">
        <v>0</v>
      </c>
      <c r="H79" s="98">
        <f t="shared" si="19"/>
        <v>0</v>
      </c>
      <c r="I79" s="98">
        <f t="shared" si="20"/>
        <v>31017068.568152107</v>
      </c>
    </row>
    <row r="80" spans="1:9" x14ac:dyDescent="0.35">
      <c r="A80" s="100" t="s">
        <v>145</v>
      </c>
      <c r="B80" s="99"/>
      <c r="C80" s="40">
        <v>0</v>
      </c>
      <c r="D80" s="40">
        <v>0</v>
      </c>
      <c r="E80" s="98">
        <f t="shared" si="18"/>
        <v>0</v>
      </c>
      <c r="F80" s="40">
        <v>0</v>
      </c>
      <c r="G80" s="40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137</v>
      </c>
      <c r="B81" s="99"/>
      <c r="C81" s="40">
        <v>745760.51623697695</v>
      </c>
      <c r="D81" s="40">
        <v>5076682.3153282339</v>
      </c>
      <c r="E81" s="98">
        <f t="shared" si="18"/>
        <v>5822442.8315652106</v>
      </c>
      <c r="F81" s="40">
        <v>2296.4045699183898</v>
      </c>
      <c r="G81" s="40">
        <v>42103.7743300816</v>
      </c>
      <c r="H81" s="98">
        <f t="shared" si="19"/>
        <v>44400.178899999992</v>
      </c>
      <c r="I81" s="98">
        <f t="shared" si="20"/>
        <v>5866843.0104652103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13</v>
      </c>
      <c r="B83" s="102"/>
      <c r="C83" s="101">
        <f>SUM(C84:C88)</f>
        <v>41960309.550637245</v>
      </c>
      <c r="D83" s="101">
        <f>SUM(D84:D88)</f>
        <v>49567966.857988372</v>
      </c>
      <c r="E83" s="101">
        <f t="shared" ref="E83:E88" si="21">SUM(C83:D83)</f>
        <v>91528276.408625618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91528276.408625618</v>
      </c>
    </row>
    <row r="84" spans="1:9" x14ac:dyDescent="0.35">
      <c r="A84" s="100" t="s">
        <v>144</v>
      </c>
      <c r="B84" s="99"/>
      <c r="C84" s="40">
        <v>4176618.94685305</v>
      </c>
      <c r="D84" s="40">
        <v>33543066.922842272</v>
      </c>
      <c r="E84" s="98">
        <f t="shared" si="21"/>
        <v>37719685.869695321</v>
      </c>
      <c r="F84" s="40">
        <v>0</v>
      </c>
      <c r="G84" s="40">
        <v>0</v>
      </c>
      <c r="H84" s="98">
        <f t="shared" si="22"/>
        <v>0</v>
      </c>
      <c r="I84" s="98">
        <f t="shared" si="23"/>
        <v>37719685.869695321</v>
      </c>
    </row>
    <row r="85" spans="1:9" x14ac:dyDescent="0.35">
      <c r="A85" s="100" t="s">
        <v>143</v>
      </c>
      <c r="B85" s="99"/>
      <c r="C85" s="40">
        <v>20439649.172612742</v>
      </c>
      <c r="D85" s="40">
        <v>180518.82137726032</v>
      </c>
      <c r="E85" s="98">
        <f t="shared" si="21"/>
        <v>20620167.99399</v>
      </c>
      <c r="F85" s="40">
        <v>0</v>
      </c>
      <c r="G85" s="40">
        <v>0</v>
      </c>
      <c r="H85" s="98">
        <f t="shared" si="22"/>
        <v>0</v>
      </c>
      <c r="I85" s="98">
        <f t="shared" si="23"/>
        <v>20620167.99399</v>
      </c>
    </row>
    <row r="86" spans="1:9" x14ac:dyDescent="0.35">
      <c r="A86" s="100" t="s">
        <v>142</v>
      </c>
      <c r="B86" s="99"/>
      <c r="C86" s="40">
        <v>2224485.8177847899</v>
      </c>
      <c r="D86" s="40">
        <v>1341587.3281954951</v>
      </c>
      <c r="E86" s="98">
        <f t="shared" si="21"/>
        <v>3566073.145980285</v>
      </c>
      <c r="F86" s="40">
        <v>0</v>
      </c>
      <c r="G86" s="40">
        <v>0</v>
      </c>
      <c r="H86" s="98">
        <f t="shared" si="22"/>
        <v>0</v>
      </c>
      <c r="I86" s="98">
        <f t="shared" si="23"/>
        <v>3566073.145980285</v>
      </c>
    </row>
    <row r="87" spans="1:9" x14ac:dyDescent="0.35">
      <c r="A87" s="100" t="s">
        <v>141</v>
      </c>
      <c r="B87" s="99"/>
      <c r="C87" s="40">
        <v>7991828.5228966698</v>
      </c>
      <c r="D87" s="40">
        <v>18422399.136843339</v>
      </c>
      <c r="E87" s="98">
        <f t="shared" si="21"/>
        <v>26414227.659740008</v>
      </c>
      <c r="F87" s="40">
        <v>0</v>
      </c>
      <c r="G87" s="40">
        <v>0</v>
      </c>
      <c r="H87" s="98">
        <f t="shared" si="22"/>
        <v>0</v>
      </c>
      <c r="I87" s="98">
        <f t="shared" si="23"/>
        <v>26414227.659740008</v>
      </c>
    </row>
    <row r="88" spans="1:9" x14ac:dyDescent="0.35">
      <c r="A88" s="100" t="s">
        <v>137</v>
      </c>
      <c r="B88" s="99"/>
      <c r="C88" s="40">
        <v>7127727.0904900003</v>
      </c>
      <c r="D88" s="40">
        <v>-3919605.35127</v>
      </c>
      <c r="E88" s="98">
        <f t="shared" si="21"/>
        <v>3208121.7392200003</v>
      </c>
      <c r="F88" s="40">
        <v>0</v>
      </c>
      <c r="G88" s="40">
        <v>0</v>
      </c>
      <c r="H88" s="98">
        <f t="shared" si="22"/>
        <v>0</v>
      </c>
      <c r="I88" s="98">
        <f t="shared" si="23"/>
        <v>3208121.7392200003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11</v>
      </c>
      <c r="B90" s="102"/>
      <c r="C90" s="101">
        <f>SUM(C91:C94)</f>
        <v>2263682.3766479245</v>
      </c>
      <c r="D90" s="101">
        <f>SUM(D91:D94)</f>
        <v>30670216.855330378</v>
      </c>
      <c r="E90" s="101">
        <f>SUM(C90:D90)</f>
        <v>32933899.231978301</v>
      </c>
      <c r="F90" s="101">
        <f>SUM(F91:F94)</f>
        <v>59488.403849105591</v>
      </c>
      <c r="G90" s="101">
        <f>SUM(G91:G94)</f>
        <v>3902221.1952175195</v>
      </c>
      <c r="H90" s="101">
        <f>SUM(F90:G90)</f>
        <v>3961709.5990666253</v>
      </c>
      <c r="I90" s="101">
        <f>E90+H90</f>
        <v>36895608.831044927</v>
      </c>
    </row>
    <row r="91" spans="1:9" x14ac:dyDescent="0.35">
      <c r="A91" s="100" t="s">
        <v>140</v>
      </c>
      <c r="B91" s="99"/>
      <c r="C91" s="40">
        <v>2263665.4741895599</v>
      </c>
      <c r="D91" s="40">
        <v>29832125.909648743</v>
      </c>
      <c r="E91" s="98">
        <f>SUM(C91:D91)</f>
        <v>32095791.383838303</v>
      </c>
      <c r="F91" s="40">
        <v>59484.693429536397</v>
      </c>
      <c r="G91" s="40">
        <v>3890722.0863875197</v>
      </c>
      <c r="H91" s="98">
        <f>SUM(F91:G91)</f>
        <v>3950206.7798170559</v>
      </c>
      <c r="I91" s="98">
        <f>E91+H91</f>
        <v>36045998.163655356</v>
      </c>
    </row>
    <row r="92" spans="1:9" x14ac:dyDescent="0.35">
      <c r="A92" s="100" t="s">
        <v>139</v>
      </c>
      <c r="B92" s="99"/>
      <c r="C92" s="40">
        <v>0</v>
      </c>
      <c r="D92" s="40">
        <v>0</v>
      </c>
      <c r="E92" s="98">
        <f>SUM(C92:D92)</f>
        <v>0</v>
      </c>
      <c r="F92" s="40">
        <v>0</v>
      </c>
      <c r="G92" s="40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138</v>
      </c>
      <c r="B93" s="99"/>
      <c r="C93" s="40">
        <v>8.9825677935411203</v>
      </c>
      <c r="D93" s="40">
        <v>366198.86557220598</v>
      </c>
      <c r="E93" s="98">
        <f>SUM(C93:D93)</f>
        <v>366207.84813999949</v>
      </c>
      <c r="F93" s="40">
        <v>0</v>
      </c>
      <c r="G93" s="40">
        <v>0</v>
      </c>
      <c r="H93" s="98">
        <f>SUM(F93:G93)</f>
        <v>0</v>
      </c>
      <c r="I93" s="98">
        <f>E93+H93</f>
        <v>366207.84813999949</v>
      </c>
    </row>
    <row r="94" spans="1:9" x14ac:dyDescent="0.35">
      <c r="A94" s="100" t="s">
        <v>137</v>
      </c>
      <c r="B94" s="99"/>
      <c r="C94" s="40">
        <v>7.9198905707138998</v>
      </c>
      <c r="D94" s="40">
        <v>471892.08010942902</v>
      </c>
      <c r="E94" s="98">
        <f>SUM(C94:D94)</f>
        <v>471899.99999999971</v>
      </c>
      <c r="F94" s="40">
        <v>3.7104195691928701</v>
      </c>
      <c r="G94" s="40">
        <v>11499.108829999999</v>
      </c>
      <c r="H94" s="98">
        <f>SUM(F94:G94)</f>
        <v>11502.819249569193</v>
      </c>
      <c r="I94" s="98">
        <f>E94+H94</f>
        <v>483402.81924956891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81640625" bestFit="1" customWidth="1"/>
    <col min="3" max="3" width="5.81640625" customWidth="1"/>
    <col min="4" max="4" width="29.81640625" bestFit="1" customWidth="1"/>
    <col min="5" max="5" width="5.1796875" customWidth="1"/>
    <col min="6" max="6" width="11.1796875" bestFit="1" customWidth="1"/>
    <col min="7" max="7" width="12.54296875" bestFit="1" customWidth="1"/>
    <col min="8" max="8" width="19.453125" customWidth="1"/>
    <col min="9" max="9" width="14" bestFit="1" customWidth="1"/>
    <col min="10" max="10" width="12.1796875" bestFit="1" customWidth="1"/>
    <col min="11" max="11" width="14" bestFit="1" customWidth="1"/>
    <col min="12" max="12" width="19.453125" customWidth="1"/>
    <col min="13" max="13" width="14" bestFit="1" customWidth="1"/>
    <col min="14" max="14" width="12.1796875" bestFit="1" customWidth="1"/>
    <col min="15" max="15" width="14" bestFit="1" customWidth="1"/>
  </cols>
  <sheetData>
    <row r="1" spans="1:15" ht="20.5" thickBot="1" x14ac:dyDescent="0.4">
      <c r="A1" s="1" t="s">
        <v>209</v>
      </c>
      <c r="B1" s="20"/>
      <c r="C1" s="20"/>
      <c r="D1" s="19"/>
      <c r="E1" s="19"/>
      <c r="F1" s="185">
        <v>44742</v>
      </c>
      <c r="G1" s="20"/>
      <c r="H1" s="20"/>
      <c r="I1" s="20"/>
      <c r="J1" s="20"/>
      <c r="K1" s="20"/>
      <c r="L1" s="20"/>
      <c r="M1" s="20"/>
      <c r="N1" s="20"/>
      <c r="O1" s="20"/>
    </row>
    <row r="2" spans="1:15" ht="15" thickBo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35">
      <c r="A3" s="16"/>
      <c r="B3" s="200" t="s">
        <v>208</v>
      </c>
      <c r="C3" s="105"/>
      <c r="D3" s="200" t="s">
        <v>207</v>
      </c>
      <c r="E3" s="105"/>
      <c r="F3" s="203" t="s">
        <v>33</v>
      </c>
      <c r="G3" s="204"/>
      <c r="H3" s="29"/>
      <c r="I3" s="207" t="s">
        <v>206</v>
      </c>
      <c r="J3" s="208"/>
      <c r="K3" s="209"/>
      <c r="L3" s="29"/>
      <c r="M3" s="207" t="s">
        <v>205</v>
      </c>
      <c r="N3" s="208"/>
      <c r="O3" s="209"/>
    </row>
    <row r="4" spans="1:15" x14ac:dyDescent="0.35">
      <c r="A4" s="16"/>
      <c r="B4" s="201" t="s">
        <v>204</v>
      </c>
      <c r="C4" s="105"/>
      <c r="D4" s="201"/>
      <c r="E4" s="105"/>
      <c r="F4" s="205"/>
      <c r="G4" s="206"/>
      <c r="H4" s="29"/>
      <c r="I4" s="210"/>
      <c r="J4" s="211"/>
      <c r="K4" s="212"/>
      <c r="L4" s="29"/>
      <c r="M4" s="210"/>
      <c r="N4" s="211"/>
      <c r="O4" s="212"/>
    </row>
    <row r="5" spans="1:15" ht="15" thickBot="1" x14ac:dyDescent="0.4">
      <c r="A5" s="16"/>
      <c r="B5" s="202"/>
      <c r="C5" s="105"/>
      <c r="D5" s="202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35">
      <c r="A6" s="16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20.5" thickBot="1" x14ac:dyDescent="0.4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194</v>
      </c>
      <c r="B10" s="120">
        <f>SUM(B18:B21)</f>
        <v>1617654258.8881686</v>
      </c>
      <c r="C10" s="11"/>
      <c r="D10" s="120">
        <f>SUM(D18:D21)</f>
        <v>192596.10597003106</v>
      </c>
      <c r="E10" s="11"/>
      <c r="F10" s="120">
        <f>SUM(F18:F21)</f>
        <v>54944427.86758545</v>
      </c>
      <c r="G10" s="132"/>
      <c r="H10" s="29"/>
      <c r="I10" s="120">
        <f>SUM(I18:I21)</f>
        <v>1217583673.0980613</v>
      </c>
      <c r="J10" s="120">
        <f>SUM(J18:J21)</f>
        <v>25131.925449840699</v>
      </c>
      <c r="K10" s="120">
        <f>I10-J10</f>
        <v>1217558541.1726115</v>
      </c>
      <c r="L10" s="29"/>
      <c r="M10" s="120">
        <f>B10+F10+I10</f>
        <v>2890182359.8538151</v>
      </c>
      <c r="N10" s="120">
        <f>D10+J10</f>
        <v>217728.03141987175</v>
      </c>
      <c r="O10" s="120">
        <f>M10-N10</f>
        <v>2889964631.8223953</v>
      </c>
    </row>
    <row r="11" spans="1:15" x14ac:dyDescent="0.35">
      <c r="A11" s="134" t="s">
        <v>197</v>
      </c>
      <c r="B11" s="121">
        <v>5783143.509835138</v>
      </c>
      <c r="C11" s="11"/>
      <c r="D11" s="121">
        <v>5530055.6329234522</v>
      </c>
      <c r="E11" s="11"/>
      <c r="F11" s="121">
        <v>3700231.1166261113</v>
      </c>
      <c r="G11" s="132"/>
      <c r="H11" s="29"/>
      <c r="I11" s="121">
        <v>38411980.685983792</v>
      </c>
      <c r="J11" s="121">
        <v>0</v>
      </c>
      <c r="K11" s="120">
        <f>I11-J11</f>
        <v>38411980.685983792</v>
      </c>
      <c r="L11" s="29"/>
      <c r="M11" s="120">
        <f>B11+F11+I11</f>
        <v>47895355.312445045</v>
      </c>
      <c r="N11" s="120">
        <f>D11+J11</f>
        <v>5530055.6329234522</v>
      </c>
      <c r="O11" s="120">
        <f>M11-N11</f>
        <v>42365299.67952159</v>
      </c>
    </row>
    <row r="12" spans="1:15" x14ac:dyDescent="0.35">
      <c r="A12" s="134" t="s">
        <v>196</v>
      </c>
      <c r="B12" s="121">
        <v>-967857.95105316874</v>
      </c>
      <c r="C12" s="11"/>
      <c r="D12" s="121">
        <v>142897.83191897097</v>
      </c>
      <c r="E12" s="11"/>
      <c r="F12" s="121">
        <v>141876.90907620892</v>
      </c>
      <c r="G12" s="132"/>
      <c r="H12" s="29"/>
      <c r="I12" s="121">
        <v>3810799</v>
      </c>
      <c r="J12" s="121">
        <v>0</v>
      </c>
      <c r="K12" s="120">
        <f>I12-J12</f>
        <v>3810799</v>
      </c>
      <c r="L12" s="29"/>
      <c r="M12" s="120">
        <f>B12+F12+I12</f>
        <v>2984817.9580230401</v>
      </c>
      <c r="N12" s="120">
        <f>D12+J12</f>
        <v>142897.83191897097</v>
      </c>
      <c r="O12" s="120">
        <f>M12-N12</f>
        <v>2841920.1261040689</v>
      </c>
    </row>
    <row r="13" spans="1:15" x14ac:dyDescent="0.35">
      <c r="A13" s="134" t="s">
        <v>195</v>
      </c>
      <c r="B13" s="121">
        <v>1815795.8339855219</v>
      </c>
      <c r="C13" s="11"/>
      <c r="D13" s="121">
        <v>163898.84136011434</v>
      </c>
      <c r="E13" s="11"/>
      <c r="F13" s="121">
        <v>414207.69831294019</v>
      </c>
      <c r="G13" s="132"/>
      <c r="H13" s="29"/>
      <c r="I13" s="121">
        <v>57636.220709879999</v>
      </c>
      <c r="J13" s="121">
        <v>0</v>
      </c>
      <c r="K13" s="120">
        <f>I13-J13</f>
        <v>57636.220709879999</v>
      </c>
      <c r="L13" s="29"/>
      <c r="M13" s="120">
        <f>B13+F13+I13</f>
        <v>2287639.7530083419</v>
      </c>
      <c r="N13" s="120">
        <f>D13+J13</f>
        <v>163898.84136011434</v>
      </c>
      <c r="O13" s="120">
        <f>M13-N13</f>
        <v>2123740.9116482274</v>
      </c>
    </row>
    <row r="14" spans="1:15" x14ac:dyDescent="0.35">
      <c r="A14" s="133" t="s">
        <v>0</v>
      </c>
      <c r="B14" s="120">
        <f>SUM(B10:B13)</f>
        <v>1624285340.2809362</v>
      </c>
      <c r="C14" s="11"/>
      <c r="D14" s="120">
        <f>SUM(D10:D13)</f>
        <v>6029448.412172568</v>
      </c>
      <c r="E14" s="11"/>
      <c r="F14" s="120">
        <f>SUM(F10:F13)</f>
        <v>59200743.591600709</v>
      </c>
      <c r="G14" s="132"/>
      <c r="H14" s="29"/>
      <c r="I14" s="120">
        <f>SUM(I10:I13)</f>
        <v>1259864089.004755</v>
      </c>
      <c r="J14" s="120">
        <f>SUM(J10:J13)</f>
        <v>25131.925449840699</v>
      </c>
      <c r="K14" s="120">
        <f>SUM(K10:K13)</f>
        <v>1259838957.0793052</v>
      </c>
      <c r="L14" s="29"/>
      <c r="M14" s="120">
        <f>SUM(M10:M13)</f>
        <v>2943350172.8772917</v>
      </c>
      <c r="N14" s="120">
        <f>SUM(N10:N13)</f>
        <v>6054580.3376224088</v>
      </c>
      <c r="O14" s="120">
        <f>SUM(O10:O13)</f>
        <v>2937295592.539669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6"/>
      <c r="O15" s="130"/>
    </row>
    <row r="16" spans="1:15" ht="20.5" thickBot="1" x14ac:dyDescent="0.4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35">
      <c r="A18" s="126" t="s">
        <v>1</v>
      </c>
      <c r="B18" s="124">
        <v>-60632874.787830167</v>
      </c>
      <c r="C18" s="125"/>
      <c r="D18" s="124">
        <v>-993476.88709222293</v>
      </c>
      <c r="E18" s="125"/>
      <c r="F18" s="124">
        <v>40687941.095684506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29"/>
      <c r="M18" s="120">
        <f>B18+F18+I18</f>
        <v>-19944933.692145661</v>
      </c>
      <c r="N18" s="120">
        <f>D18+J18</f>
        <v>-993476.88709222293</v>
      </c>
      <c r="O18" s="120">
        <f>M18-N18</f>
        <v>-18951456.805053439</v>
      </c>
    </row>
    <row r="19" spans="1:15" x14ac:dyDescent="0.35">
      <c r="A19" s="126" t="s">
        <v>193</v>
      </c>
      <c r="B19" s="124">
        <v>214936335.39871356</v>
      </c>
      <c r="C19" s="125"/>
      <c r="D19" s="124">
        <v>1082812.117864704</v>
      </c>
      <c r="E19" s="125"/>
      <c r="F19" s="124">
        <v>2414230.1997925807</v>
      </c>
      <c r="G19" s="123" t="s">
        <v>276</v>
      </c>
      <c r="H19" s="122"/>
      <c r="I19" s="121">
        <v>3974776.9176099999</v>
      </c>
      <c r="J19" s="121">
        <v>0</v>
      </c>
      <c r="K19" s="120">
        <f>I19-J19</f>
        <v>3974776.9176099999</v>
      </c>
      <c r="L19" s="29"/>
      <c r="M19" s="120">
        <f>B19+F19+I19</f>
        <v>221325342.51611614</v>
      </c>
      <c r="N19" s="120">
        <f>D19+J19</f>
        <v>1082812.117864704</v>
      </c>
      <c r="O19" s="120">
        <f>M19-N19</f>
        <v>220242530.39825144</v>
      </c>
    </row>
    <row r="20" spans="1:15" x14ac:dyDescent="0.35">
      <c r="A20" s="126" t="s">
        <v>192</v>
      </c>
      <c r="B20" s="124">
        <v>1360161325.3068109</v>
      </c>
      <c r="C20" s="125"/>
      <c r="D20" s="124">
        <v>25321.37653547811</v>
      </c>
      <c r="E20" s="125"/>
      <c r="F20" s="124">
        <v>10426664.055261061</v>
      </c>
      <c r="G20" s="123" t="s">
        <v>276</v>
      </c>
      <c r="H20" s="122"/>
      <c r="I20" s="121">
        <v>878701318.40588415</v>
      </c>
      <c r="J20" s="121">
        <v>25131.925449840699</v>
      </c>
      <c r="K20" s="120">
        <f>I20-J20</f>
        <v>878676186.4804343</v>
      </c>
      <c r="L20" s="29"/>
      <c r="M20" s="120">
        <f>B20+F20+I20</f>
        <v>2249289307.7679563</v>
      </c>
      <c r="N20" s="120">
        <f>D20+J20</f>
        <v>50453.301985318809</v>
      </c>
      <c r="O20" s="120">
        <f>M20-N20</f>
        <v>2249238854.465971</v>
      </c>
    </row>
    <row r="21" spans="1:15" x14ac:dyDescent="0.35">
      <c r="A21" s="126" t="s">
        <v>191</v>
      </c>
      <c r="B21" s="124">
        <v>103189472.97047424</v>
      </c>
      <c r="C21" s="125"/>
      <c r="D21" s="124">
        <v>77939.498662071899</v>
      </c>
      <c r="E21" s="125"/>
      <c r="F21" s="124">
        <v>1415592.5168473064</v>
      </c>
      <c r="G21" s="123" t="s">
        <v>276</v>
      </c>
      <c r="H21" s="122"/>
      <c r="I21" s="121">
        <v>334907577.77456713</v>
      </c>
      <c r="J21" s="121">
        <v>0</v>
      </c>
      <c r="K21" s="120">
        <f>I21-J21</f>
        <v>334907577.77456713</v>
      </c>
      <c r="L21" s="29"/>
      <c r="M21" s="120">
        <f>B21+F21+I21</f>
        <v>439512643.26188868</v>
      </c>
      <c r="N21" s="120">
        <f>D21+J21</f>
        <v>77939.498662071899</v>
      </c>
      <c r="O21" s="120">
        <f>M21-N21</f>
        <v>439434703.76322663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4.5" x14ac:dyDescent="0.35"/>
  <cols>
    <col min="1" max="1" width="82.81640625" bestFit="1" customWidth="1"/>
    <col min="2" max="2" width="17" bestFit="1" customWidth="1"/>
    <col min="3" max="3" width="14.81640625" bestFit="1" customWidth="1"/>
    <col min="4" max="4" width="15" bestFit="1" customWidth="1"/>
    <col min="5" max="5" width="15.81640625" bestFit="1" customWidth="1"/>
    <col min="6" max="6" width="14.453125" bestFit="1" customWidth="1"/>
    <col min="7" max="7" width="11.81640625" bestFit="1" customWidth="1"/>
    <col min="8" max="8" width="13.1796875" bestFit="1" customWidth="1"/>
    <col min="9" max="9" width="10.1796875" bestFit="1" customWidth="1"/>
    <col min="10" max="10" width="12.179687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8.1796875" bestFit="1" customWidth="1"/>
    <col min="15" max="15" width="14.54296875" bestFit="1" customWidth="1"/>
    <col min="16" max="16" width="16.1796875" bestFit="1" customWidth="1"/>
    <col min="17" max="17" width="17" bestFit="1" customWidth="1"/>
    <col min="18" max="18" width="14.81640625" bestFit="1" customWidth="1"/>
    <col min="19" max="19" width="15" bestFit="1" customWidth="1"/>
    <col min="20" max="21" width="14.453125" bestFit="1" customWidth="1"/>
    <col min="22" max="22" width="11.81640625" bestFit="1" customWidth="1"/>
    <col min="23" max="23" width="13.1796875" bestFit="1" customWidth="1"/>
    <col min="24" max="24" width="8.81640625" bestFit="1" customWidth="1"/>
    <col min="25" max="25" width="12.1796875" bestFit="1" customWidth="1"/>
    <col min="26" max="26" width="9.54296875" bestFit="1" customWidth="1"/>
    <col min="27" max="27" width="7.81640625" bestFit="1" customWidth="1"/>
    <col min="28" max="28" width="14.54296875" bestFit="1" customWidth="1"/>
    <col min="29" max="29" width="16.1796875" bestFit="1" customWidth="1"/>
  </cols>
  <sheetData>
    <row r="1" spans="1:29" ht="20.5" thickBot="1" x14ac:dyDescent="0.45">
      <c r="A1" s="1" t="s">
        <v>240</v>
      </c>
      <c r="B1" s="96"/>
      <c r="C1" s="95"/>
      <c r="D1" s="96"/>
      <c r="E1" s="184">
        <v>44742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6"/>
      <c r="B3" s="213" t="s">
        <v>239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 t="s">
        <v>238</v>
      </c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5"/>
    </row>
    <row r="4" spans="1:29" ht="42.5" thickBot="1" x14ac:dyDescent="0.4">
      <c r="A4" s="156"/>
      <c r="B4" s="155" t="s">
        <v>235</v>
      </c>
      <c r="C4" s="154" t="s">
        <v>234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4" t="s">
        <v>225</v>
      </c>
      <c r="Q4" s="154" t="s">
        <v>235</v>
      </c>
      <c r="R4" s="154" t="s">
        <v>234</v>
      </c>
      <c r="S4" s="154" t="s">
        <v>233</v>
      </c>
      <c r="T4" s="154" t="s">
        <v>232</v>
      </c>
      <c r="U4" s="154" t="s">
        <v>231</v>
      </c>
      <c r="V4" s="154" t="s">
        <v>2</v>
      </c>
      <c r="W4" s="154" t="s">
        <v>230</v>
      </c>
      <c r="X4" s="154" t="s">
        <v>229</v>
      </c>
      <c r="Y4" s="154" t="s">
        <v>228</v>
      </c>
      <c r="Z4" s="154" t="s">
        <v>227</v>
      </c>
      <c r="AA4" s="154" t="s">
        <v>137</v>
      </c>
      <c r="AB4" s="154" t="s">
        <v>226</v>
      </c>
      <c r="AC4" s="153" t="s">
        <v>225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198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1"/>
    </row>
    <row r="9" spans="1:29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35">
      <c r="A10" s="150" t="s">
        <v>194</v>
      </c>
      <c r="B10" s="145">
        <f t="shared" ref="B10:K10" si="0">SUM(B14:B29)</f>
        <v>41072562.510893673</v>
      </c>
      <c r="C10" s="145">
        <f t="shared" si="0"/>
        <v>4773784.0000009825</v>
      </c>
      <c r="D10" s="145">
        <f t="shared" si="0"/>
        <v>218202.23077297668</v>
      </c>
      <c r="E10" s="145">
        <f t="shared" si="0"/>
        <v>3819.777380952381</v>
      </c>
      <c r="F10" s="145">
        <f t="shared" si="0"/>
        <v>357.99999998999999</v>
      </c>
      <c r="G10" s="145">
        <f t="shared" si="0"/>
        <v>119144.00000069954</v>
      </c>
      <c r="H10" s="145">
        <f t="shared" si="0"/>
        <v>315140.00003265473</v>
      </c>
      <c r="I10" s="145">
        <f t="shared" si="0"/>
        <v>4343817.9389846325</v>
      </c>
      <c r="J10" s="145">
        <f t="shared" si="0"/>
        <v>-1674</v>
      </c>
      <c r="K10" s="145">
        <f t="shared" si="0"/>
        <v>62958.798126873124</v>
      </c>
      <c r="L10" s="146"/>
      <c r="M10" s="146"/>
      <c r="N10" s="145">
        <f>SUM(N14:N29)</f>
        <v>-37656.735174534319</v>
      </c>
      <c r="O10" s="145">
        <f>SUM(O14:O29)</f>
        <v>191210.00640641397</v>
      </c>
      <c r="P10" s="145">
        <f>B10+C10-D10-E10-F10-G10-H10-I10+J10-K10+N10+O10</f>
        <v>40934785.036827743</v>
      </c>
      <c r="Q10" s="145">
        <f t="shared" ref="Q10:AB10" si="1">SUM(Q14:Q29)</f>
        <v>2897144.6178753986</v>
      </c>
      <c r="R10" s="145">
        <f t="shared" si="1"/>
        <v>157021.00000183666</v>
      </c>
      <c r="S10" s="145">
        <f t="shared" si="1"/>
        <v>25813.000000328127</v>
      </c>
      <c r="T10" s="145">
        <f t="shared" si="1"/>
        <v>-1E-8</v>
      </c>
      <c r="U10" s="145">
        <f t="shared" si="1"/>
        <v>0</v>
      </c>
      <c r="V10" s="145">
        <f t="shared" si="1"/>
        <v>10551.000000064503</v>
      </c>
      <c r="W10" s="145">
        <f t="shared" si="1"/>
        <v>36148.000002998866</v>
      </c>
      <c r="X10" s="145">
        <f t="shared" si="1"/>
        <v>66.000000119209275</v>
      </c>
      <c r="Y10" s="145">
        <f t="shared" si="1"/>
        <v>-1249</v>
      </c>
      <c r="Z10" s="145">
        <f t="shared" si="1"/>
        <v>1671</v>
      </c>
      <c r="AA10" s="145">
        <f t="shared" si="1"/>
        <v>16432.039997555647</v>
      </c>
      <c r="AB10" s="145">
        <f t="shared" si="1"/>
        <v>-129159.54000341483</v>
      </c>
      <c r="AC10" s="145">
        <f>Q10+R10-S10-T10-U10-V10-W10-X10+Y10-Z10+AA10+AB10</f>
        <v>2865940.1178678749</v>
      </c>
    </row>
    <row r="11" spans="1:29" ht="15" thickBot="1" x14ac:dyDescent="0.4">
      <c r="A11" s="11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</row>
    <row r="12" spans="1:29" ht="20.5" thickBot="1" x14ac:dyDescent="0.4">
      <c r="A12" s="129" t="s">
        <v>194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8"/>
    </row>
    <row r="13" spans="1:29" x14ac:dyDescent="0.35">
      <c r="A13" s="11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 x14ac:dyDescent="0.35">
      <c r="A14" s="126" t="s">
        <v>224</v>
      </c>
      <c r="B14" s="124">
        <v>13939849.782882569</v>
      </c>
      <c r="C14" s="124">
        <v>1635344</v>
      </c>
      <c r="D14" s="124">
        <v>109359.23077200577</v>
      </c>
      <c r="E14" s="124">
        <v>360.77738095238089</v>
      </c>
      <c r="F14" s="124">
        <v>54.999999989999999</v>
      </c>
      <c r="G14" s="124">
        <v>4772</v>
      </c>
      <c r="H14" s="124">
        <v>8071</v>
      </c>
      <c r="I14" s="124">
        <v>1334822.6589826839</v>
      </c>
      <c r="J14" s="124">
        <v>33</v>
      </c>
      <c r="K14" s="124">
        <v>6382.7981268731255</v>
      </c>
      <c r="L14" s="146"/>
      <c r="M14" s="146"/>
      <c r="N14" s="124">
        <v>-91043.735151939589</v>
      </c>
      <c r="O14" s="124">
        <v>-3126.9936507944949</v>
      </c>
      <c r="P14" s="145">
        <f>B14+C14-D14-E14-F14-G14-H14-I14+J14-K14+N14+O14</f>
        <v>14017232.588817332</v>
      </c>
      <c r="Q14" s="124">
        <v>41834</v>
      </c>
      <c r="R14" s="124">
        <v>1028</v>
      </c>
      <c r="S14" s="124">
        <v>37</v>
      </c>
      <c r="T14" s="124">
        <v>0</v>
      </c>
      <c r="U14" s="124">
        <v>0</v>
      </c>
      <c r="V14" s="124">
        <v>4</v>
      </c>
      <c r="W14" s="124">
        <v>91</v>
      </c>
      <c r="X14" s="124">
        <v>3</v>
      </c>
      <c r="Y14" s="124">
        <v>0</v>
      </c>
      <c r="Z14" s="124">
        <v>298</v>
      </c>
      <c r="AA14" s="124">
        <v>266</v>
      </c>
      <c r="AB14" s="124">
        <v>1249</v>
      </c>
      <c r="AC14" s="145">
        <f>Q14+R14-S14-T14-U14-V14-W14-X14+Y14-Z14+AA14+AB14</f>
        <v>43944</v>
      </c>
    </row>
    <row r="15" spans="1:29" x14ac:dyDescent="0.35">
      <c r="A15" s="126" t="s">
        <v>223</v>
      </c>
      <c r="B15" s="124">
        <v>806004</v>
      </c>
      <c r="C15" s="124">
        <v>76917</v>
      </c>
      <c r="D15" s="124">
        <v>954</v>
      </c>
      <c r="E15" s="124">
        <v>1601</v>
      </c>
      <c r="F15" s="124">
        <v>0</v>
      </c>
      <c r="G15" s="124">
        <v>0</v>
      </c>
      <c r="H15" s="124">
        <v>12</v>
      </c>
      <c r="I15" s="124">
        <v>187180</v>
      </c>
      <c r="J15" s="124">
        <v>0</v>
      </c>
      <c r="K15" s="124">
        <v>14207</v>
      </c>
      <c r="L15" s="146"/>
      <c r="M15" s="146"/>
      <c r="N15" s="124">
        <v>12806</v>
      </c>
      <c r="O15" s="124">
        <v>33799</v>
      </c>
      <c r="P15" s="145">
        <f>B15+C15-D15-E15-F15-G15-H15-I15+J15-K15+N15+O15</f>
        <v>725572</v>
      </c>
      <c r="Q15" s="124">
        <v>-2</v>
      </c>
      <c r="R15" s="124">
        <v>28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-26</v>
      </c>
      <c r="AB15" s="124">
        <v>0</v>
      </c>
      <c r="AC15" s="145">
        <f>Q15+R15-S15-T15-U15-V15-W15-X15+Y15-Z15+AA15+AB15</f>
        <v>0</v>
      </c>
    </row>
    <row r="16" spans="1:29" x14ac:dyDescent="0.35">
      <c r="A16" s="126" t="s">
        <v>222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 x14ac:dyDescent="0.35">
      <c r="A17" s="126" t="s">
        <v>221</v>
      </c>
      <c r="B17" s="124">
        <v>4785683.75</v>
      </c>
      <c r="C17" s="124">
        <v>548889</v>
      </c>
      <c r="D17" s="124">
        <v>9913</v>
      </c>
      <c r="E17" s="124">
        <v>1498</v>
      </c>
      <c r="F17" s="124">
        <v>103</v>
      </c>
      <c r="G17" s="124">
        <v>197</v>
      </c>
      <c r="H17" s="124">
        <v>0</v>
      </c>
      <c r="I17" s="124">
        <v>570439</v>
      </c>
      <c r="J17" s="124">
        <v>948</v>
      </c>
      <c r="K17" s="124">
        <v>11508</v>
      </c>
      <c r="L17" s="146"/>
      <c r="M17" s="146"/>
      <c r="N17" s="124">
        <v>75155</v>
      </c>
      <c r="O17" s="124">
        <v>0</v>
      </c>
      <c r="P17" s="145">
        <f>B17+C17-D17-E17-F17-G17-H17-I17+J17-K17+N17+O17</f>
        <v>4817017.75</v>
      </c>
      <c r="Q17" s="124">
        <v>2</v>
      </c>
      <c r="R17" s="124">
        <v>12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1</v>
      </c>
      <c r="AA17" s="124">
        <v>-13</v>
      </c>
      <c r="AB17" s="124">
        <v>0</v>
      </c>
      <c r="AC17" s="145">
        <f>Q17+R17-S17-T17-U17-V17-W17-X17+Y17-Z17+AA17+AB17</f>
        <v>0</v>
      </c>
    </row>
    <row r="18" spans="1:29" x14ac:dyDescent="0.35">
      <c r="A18" s="126" t="s">
        <v>220</v>
      </c>
      <c r="B18" s="124">
        <v>2835987.9488896998</v>
      </c>
      <c r="C18" s="124">
        <v>253038</v>
      </c>
      <c r="D18" s="124">
        <v>1792</v>
      </c>
      <c r="E18" s="124">
        <v>179</v>
      </c>
      <c r="F18" s="124">
        <v>177</v>
      </c>
      <c r="G18" s="124">
        <v>0</v>
      </c>
      <c r="H18" s="124">
        <v>138</v>
      </c>
      <c r="I18" s="124">
        <v>244636.28</v>
      </c>
      <c r="J18" s="124">
        <v>0</v>
      </c>
      <c r="K18" s="124">
        <v>30017</v>
      </c>
      <c r="L18" s="146"/>
      <c r="M18" s="146"/>
      <c r="N18" s="124">
        <v>-14087</v>
      </c>
      <c r="O18" s="124">
        <v>16811</v>
      </c>
      <c r="P18" s="145">
        <f>B18+C18-D18-E18-F18-G18-H18-I18+J18-K18+N18+O18</f>
        <v>2814810.6688897</v>
      </c>
      <c r="Q18" s="124">
        <v>0</v>
      </c>
      <c r="R18" s="124">
        <v>8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7</v>
      </c>
      <c r="AA18" s="124">
        <v>4</v>
      </c>
      <c r="AB18" s="124">
        <v>0</v>
      </c>
      <c r="AC18" s="145">
        <f>Q18+R18-S18-T18-U18-V18-W18-X18+Y18-Z18+AA18+AB18</f>
        <v>5</v>
      </c>
    </row>
    <row r="19" spans="1:29" x14ac:dyDescent="0.35">
      <c r="A19" s="126" t="s">
        <v>219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x14ac:dyDescent="0.35">
      <c r="A20" s="126" t="s">
        <v>218</v>
      </c>
      <c r="B20" s="124">
        <v>5675226.5426661484</v>
      </c>
      <c r="C20" s="124">
        <v>918736.29517606739</v>
      </c>
      <c r="D20" s="124">
        <v>25460.999999989999</v>
      </c>
      <c r="E20" s="124">
        <v>3</v>
      </c>
      <c r="F20" s="124">
        <v>0</v>
      </c>
      <c r="G20" s="124">
        <v>2403</v>
      </c>
      <c r="H20" s="124">
        <v>3585</v>
      </c>
      <c r="I20" s="124">
        <v>890955.26040494232</v>
      </c>
      <c r="J20" s="124">
        <v>7</v>
      </c>
      <c r="K20" s="124">
        <v>603</v>
      </c>
      <c r="L20" s="146"/>
      <c r="M20" s="146"/>
      <c r="N20" s="124">
        <v>33167.887915928288</v>
      </c>
      <c r="O20" s="124">
        <v>1128.0000000000073</v>
      </c>
      <c r="P20" s="145">
        <f>B20+C20-D20-E20-F20-G20-H20-I20+J20-K20+N20+O20</f>
        <v>5705255.4653532114</v>
      </c>
      <c r="Q20" s="124">
        <v>1554</v>
      </c>
      <c r="R20" s="124">
        <v>116</v>
      </c>
      <c r="S20" s="124">
        <v>61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3</v>
      </c>
      <c r="AA20" s="124">
        <v>47</v>
      </c>
      <c r="AB20" s="124">
        <v>824</v>
      </c>
      <c r="AC20" s="145">
        <f>Q20+R20-S20-T20-U20-V20-W20-X20+Y20-Z20+AA20+AB20</f>
        <v>2477</v>
      </c>
    </row>
    <row r="21" spans="1:29" x14ac:dyDescent="0.35">
      <c r="A21" s="126" t="s">
        <v>217</v>
      </c>
      <c r="B21" s="124">
        <v>6209735.4613408502</v>
      </c>
      <c r="C21" s="124">
        <v>1017050.704823933</v>
      </c>
      <c r="D21" s="124">
        <v>47480</v>
      </c>
      <c r="E21" s="124">
        <v>87</v>
      </c>
      <c r="F21" s="124">
        <v>0</v>
      </c>
      <c r="G21" s="124">
        <v>2824</v>
      </c>
      <c r="H21" s="124">
        <v>7</v>
      </c>
      <c r="I21" s="124">
        <v>1045707.739595047</v>
      </c>
      <c r="J21" s="124">
        <v>3</v>
      </c>
      <c r="K21" s="124">
        <v>177</v>
      </c>
      <c r="L21" s="146"/>
      <c r="M21" s="146"/>
      <c r="N21" s="124">
        <v>-13288.887915918371</v>
      </c>
      <c r="O21" s="124">
        <v>24514.999999999302</v>
      </c>
      <c r="P21" s="145">
        <f>B21+C21-D21-E21-F21-G21-H21-I21+J21-K21+N21+O21</f>
        <v>6141732.5386538161</v>
      </c>
      <c r="Q21" s="124">
        <v>1145</v>
      </c>
      <c r="R21" s="124">
        <v>623</v>
      </c>
      <c r="S21" s="124">
        <v>50</v>
      </c>
      <c r="T21" s="124">
        <v>0</v>
      </c>
      <c r="U21" s="124">
        <v>0</v>
      </c>
      <c r="V21" s="124">
        <v>0</v>
      </c>
      <c r="W21" s="124">
        <v>9</v>
      </c>
      <c r="X21" s="124">
        <v>0</v>
      </c>
      <c r="Y21" s="124">
        <v>0</v>
      </c>
      <c r="Z21" s="124">
        <v>5</v>
      </c>
      <c r="AA21" s="124">
        <v>112</v>
      </c>
      <c r="AB21" s="124">
        <v>-2083</v>
      </c>
      <c r="AC21" s="145">
        <f>Q21+R21-S21-T21-U21-V21-W21-X21+Y21-Z21+AA21+AB21</f>
        <v>-267</v>
      </c>
    </row>
    <row r="22" spans="1:29" x14ac:dyDescent="0.35">
      <c r="A22" s="126" t="s">
        <v>216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 x14ac:dyDescent="0.35">
      <c r="A23" s="126" t="s">
        <v>193</v>
      </c>
      <c r="B23" s="124">
        <v>8</v>
      </c>
      <c r="C23" s="124">
        <v>10</v>
      </c>
      <c r="D23" s="124">
        <v>0</v>
      </c>
      <c r="E23" s="124">
        <v>0</v>
      </c>
      <c r="F23" s="124">
        <v>0</v>
      </c>
      <c r="G23" s="124">
        <v>1</v>
      </c>
      <c r="H23" s="124">
        <v>0</v>
      </c>
      <c r="I23" s="124">
        <v>0</v>
      </c>
      <c r="J23" s="124">
        <v>0</v>
      </c>
      <c r="K23" s="124">
        <v>0</v>
      </c>
      <c r="L23" s="146"/>
      <c r="M23" s="146"/>
      <c r="N23" s="124">
        <v>-9</v>
      </c>
      <c r="O23" s="124">
        <v>-1</v>
      </c>
      <c r="P23" s="145">
        <f>B23+C23-D23-E23-F23-G23-H23-I23+J23-K23+N23+O23</f>
        <v>7</v>
      </c>
      <c r="Q23" s="124">
        <v>586291.51400600094</v>
      </c>
      <c r="R23" s="124">
        <v>13455</v>
      </c>
      <c r="S23" s="124">
        <v>12957</v>
      </c>
      <c r="T23" s="124">
        <v>0</v>
      </c>
      <c r="U23" s="124">
        <v>0</v>
      </c>
      <c r="V23" s="124">
        <v>217</v>
      </c>
      <c r="W23" s="124">
        <v>83</v>
      </c>
      <c r="X23" s="124">
        <v>1</v>
      </c>
      <c r="Y23" s="124">
        <v>0</v>
      </c>
      <c r="Z23" s="124">
        <v>602</v>
      </c>
      <c r="AA23" s="124">
        <v>50.5</v>
      </c>
      <c r="AB23" s="124">
        <v>0</v>
      </c>
      <c r="AC23" s="145">
        <f>Q23+R23-S23-T23-U23-V23-W23-X23+Y23-Z23+AA23+AB23</f>
        <v>585937.01400600094</v>
      </c>
    </row>
    <row r="24" spans="1:29" x14ac:dyDescent="0.35">
      <c r="A24" s="126" t="s">
        <v>215</v>
      </c>
      <c r="B24" s="124">
        <v>3004070.0040046647</v>
      </c>
      <c r="C24" s="124">
        <v>222379.000002224</v>
      </c>
      <c r="D24" s="124">
        <v>9893.0000004593894</v>
      </c>
      <c r="E24" s="124">
        <v>0</v>
      </c>
      <c r="F24" s="124">
        <v>0</v>
      </c>
      <c r="G24" s="124">
        <v>52828.000000461936</v>
      </c>
      <c r="H24" s="124">
        <v>224711.0000118415</v>
      </c>
      <c r="I24" s="124">
        <v>21006.00000043213</v>
      </c>
      <c r="J24" s="124">
        <v>-71</v>
      </c>
      <c r="K24" s="124">
        <v>8</v>
      </c>
      <c r="L24" s="146"/>
      <c r="M24" s="146"/>
      <c r="N24" s="124">
        <v>-21495.00000478348</v>
      </c>
      <c r="O24" s="124">
        <v>57583.000015758676</v>
      </c>
      <c r="P24" s="145">
        <f>B24+C24-D24-E24-F24-G24-H24-I24+J24-K24+N24+O24</f>
        <v>2954020.0040046694</v>
      </c>
      <c r="Q24" s="124">
        <v>1087225.0040104948</v>
      </c>
      <c r="R24" s="124">
        <v>104649.00000051183</v>
      </c>
      <c r="S24" s="124">
        <v>5834.99999980746</v>
      </c>
      <c r="T24" s="124">
        <v>0</v>
      </c>
      <c r="U24" s="124">
        <v>0</v>
      </c>
      <c r="V24" s="124">
        <v>2500.0000000198002</v>
      </c>
      <c r="W24" s="124">
        <v>17476.000001311306</v>
      </c>
      <c r="X24" s="124">
        <v>-6</v>
      </c>
      <c r="Y24" s="124">
        <v>12</v>
      </c>
      <c r="Z24" s="124">
        <v>197</v>
      </c>
      <c r="AA24" s="124">
        <v>7515.5399997390141</v>
      </c>
      <c r="AB24" s="124">
        <v>-63860.540006101823</v>
      </c>
      <c r="AC24" s="145">
        <f>Q24+R24-S24-T24-U24-V24-W24-X24+Y24-Z24+AA24+AB24</f>
        <v>1109539.0040035052</v>
      </c>
    </row>
    <row r="25" spans="1:29" x14ac:dyDescent="0.35">
      <c r="A25" s="126" t="s">
        <v>214</v>
      </c>
      <c r="B25" s="124">
        <v>2742649.0130987428</v>
      </c>
      <c r="C25" s="124">
        <v>69687.999998758431</v>
      </c>
      <c r="D25" s="124">
        <v>5948.0000005215225</v>
      </c>
      <c r="E25" s="124">
        <v>20</v>
      </c>
      <c r="F25" s="124">
        <v>0</v>
      </c>
      <c r="G25" s="124">
        <v>30389.0000002376</v>
      </c>
      <c r="H25" s="124">
        <v>51842.000020813197</v>
      </c>
      <c r="I25" s="124">
        <v>21635.000001527405</v>
      </c>
      <c r="J25" s="124">
        <v>-2131</v>
      </c>
      <c r="K25" s="124">
        <v>0</v>
      </c>
      <c r="L25" s="146"/>
      <c r="M25" s="146"/>
      <c r="N25" s="124">
        <v>-7152.0000178311602</v>
      </c>
      <c r="O25" s="124">
        <v>37.000041450490244</v>
      </c>
      <c r="P25" s="145">
        <f>B25+C25-D25-E25-F25-G25-H25-I25+J25-K25+N25+O25</f>
        <v>2693257.013098021</v>
      </c>
      <c r="Q25" s="124">
        <v>528816.00410630717</v>
      </c>
      <c r="R25" s="124">
        <v>11369.00000132481</v>
      </c>
      <c r="S25" s="124">
        <v>872.99999967589997</v>
      </c>
      <c r="T25" s="124">
        <v>0</v>
      </c>
      <c r="U25" s="124">
        <v>0</v>
      </c>
      <c r="V25" s="124">
        <v>5346.0000000447035</v>
      </c>
      <c r="W25" s="124">
        <v>10683.000001266601</v>
      </c>
      <c r="X25" s="124">
        <v>9.0000000298023206</v>
      </c>
      <c r="Y25" s="124">
        <v>-747</v>
      </c>
      <c r="Z25" s="124">
        <v>0</v>
      </c>
      <c r="AA25" s="124">
        <v>10971.999997650959</v>
      </c>
      <c r="AB25" s="124">
        <v>1.6017584130167961E-6</v>
      </c>
      <c r="AC25" s="145">
        <f>Q25+R25-S25-T25-U25-V25-W25-X25+Y25-Z25+AA25+AB25</f>
        <v>533499.0041058677</v>
      </c>
    </row>
    <row r="26" spans="1:29" x14ac:dyDescent="0.35">
      <c r="A26" s="126" t="s">
        <v>213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</row>
    <row r="27" spans="1:29" x14ac:dyDescent="0.35">
      <c r="A27" s="126" t="s">
        <v>212</v>
      </c>
      <c r="B27" s="124">
        <v>0</v>
      </c>
      <c r="C27" s="124">
        <v>1365</v>
      </c>
      <c r="D27" s="124">
        <v>305</v>
      </c>
      <c r="E27" s="124">
        <v>0</v>
      </c>
      <c r="F27" s="124">
        <v>0</v>
      </c>
      <c r="G27" s="124">
        <v>0</v>
      </c>
      <c r="H27" s="124">
        <v>124</v>
      </c>
      <c r="I27" s="124">
        <v>0</v>
      </c>
      <c r="J27" s="124">
        <v>30</v>
      </c>
      <c r="K27" s="124">
        <v>0</v>
      </c>
      <c r="L27" s="146"/>
      <c r="M27" s="146"/>
      <c r="N27" s="124">
        <v>0</v>
      </c>
      <c r="O27" s="124">
        <v>60436</v>
      </c>
      <c r="P27" s="145">
        <f>B27+C27-D27-E27-F27-G27-H27-I27+J27-K27+N27+O27</f>
        <v>61402</v>
      </c>
      <c r="Q27" s="124">
        <v>564551.09999732906</v>
      </c>
      <c r="R27" s="124">
        <v>25733</v>
      </c>
      <c r="S27" s="124">
        <v>5699.0000008447678</v>
      </c>
      <c r="T27" s="124">
        <v>0</v>
      </c>
      <c r="U27" s="124">
        <v>0</v>
      </c>
      <c r="V27" s="124">
        <v>232</v>
      </c>
      <c r="W27" s="124">
        <v>7064.0000004209578</v>
      </c>
      <c r="X27" s="124">
        <v>59.00000008940696</v>
      </c>
      <c r="Y27" s="124">
        <v>-501</v>
      </c>
      <c r="Z27" s="124">
        <v>556</v>
      </c>
      <c r="AA27" s="124">
        <v>-1930.9999998443254</v>
      </c>
      <c r="AB27" s="124">
        <v>-65288.999998914769</v>
      </c>
      <c r="AC27" s="145">
        <f>Q27+R27-S27-T27-U27-V27-W27-X27+Y27-Z27+AA27+AB27</f>
        <v>508953.09999721486</v>
      </c>
    </row>
    <row r="28" spans="1:29" x14ac:dyDescent="0.35">
      <c r="A28" s="126" t="s">
        <v>211</v>
      </c>
      <c r="B28" s="124">
        <v>952646.00400500197</v>
      </c>
      <c r="C28" s="124">
        <v>30367</v>
      </c>
      <c r="D28" s="124">
        <v>6815</v>
      </c>
      <c r="E28" s="124">
        <v>67</v>
      </c>
      <c r="F28" s="124">
        <v>23</v>
      </c>
      <c r="G28" s="124">
        <v>21161</v>
      </c>
      <c r="H28" s="124">
        <v>23113</v>
      </c>
      <c r="I28" s="124">
        <v>27435</v>
      </c>
      <c r="J28" s="124">
        <v>-5</v>
      </c>
      <c r="K28" s="124">
        <v>56</v>
      </c>
      <c r="L28" s="146"/>
      <c r="M28" s="146"/>
      <c r="N28" s="124">
        <v>-11078</v>
      </c>
      <c r="O28" s="124">
        <v>29</v>
      </c>
      <c r="P28" s="145">
        <f>B28+C28-D28-E28-F28-G28-H28-I28+J28-K28+N28+O28</f>
        <v>893289.00400500197</v>
      </c>
      <c r="Q28" s="124">
        <v>32912.004006101</v>
      </c>
      <c r="R28" s="124">
        <v>0</v>
      </c>
      <c r="S28" s="124">
        <v>178</v>
      </c>
      <c r="T28" s="124">
        <v>-1E-8</v>
      </c>
      <c r="U28" s="124">
        <v>0</v>
      </c>
      <c r="V28" s="124">
        <v>658</v>
      </c>
      <c r="W28" s="124">
        <v>297</v>
      </c>
      <c r="X28" s="124">
        <v>0</v>
      </c>
      <c r="Y28" s="124">
        <v>0</v>
      </c>
      <c r="Z28" s="124">
        <v>2</v>
      </c>
      <c r="AA28" s="124">
        <v>-830</v>
      </c>
      <c r="AB28" s="124">
        <v>0</v>
      </c>
      <c r="AC28" s="145">
        <f>Q28+R28-S28-T28-U28-V28-W28-X28+Y28-Z28+AA28+AB28</f>
        <v>30947.004006111001</v>
      </c>
    </row>
    <row r="29" spans="1:29" x14ac:dyDescent="0.35">
      <c r="A29" s="126" t="s">
        <v>210</v>
      </c>
      <c r="B29" s="124">
        <v>120702.004006002</v>
      </c>
      <c r="C29" s="124">
        <v>0</v>
      </c>
      <c r="D29" s="124">
        <v>282</v>
      </c>
      <c r="E29" s="124">
        <v>4</v>
      </c>
      <c r="F29" s="124">
        <v>0</v>
      </c>
      <c r="G29" s="124">
        <v>4569</v>
      </c>
      <c r="H29" s="124">
        <v>3537</v>
      </c>
      <c r="I29" s="124">
        <v>1</v>
      </c>
      <c r="J29" s="124">
        <v>-488</v>
      </c>
      <c r="K29" s="124">
        <v>0</v>
      </c>
      <c r="L29" s="146"/>
      <c r="M29" s="146"/>
      <c r="N29" s="124">
        <v>-631.99999998999999</v>
      </c>
      <c r="O29" s="124">
        <v>0</v>
      </c>
      <c r="P29" s="145">
        <f>B29+C29-D29-E29-F29-G29-H29-I29+J29-K29+N29+O29</f>
        <v>111189.00400601199</v>
      </c>
      <c r="Q29" s="124">
        <v>52815.991749165667</v>
      </c>
      <c r="R29" s="124">
        <v>0</v>
      </c>
      <c r="S29" s="124">
        <v>123</v>
      </c>
      <c r="T29" s="124">
        <v>0</v>
      </c>
      <c r="U29" s="124">
        <v>0</v>
      </c>
      <c r="V29" s="124">
        <v>1594</v>
      </c>
      <c r="W29" s="124">
        <v>445</v>
      </c>
      <c r="X29" s="124">
        <v>0</v>
      </c>
      <c r="Y29" s="124">
        <v>-13</v>
      </c>
      <c r="Z29" s="124">
        <v>0</v>
      </c>
      <c r="AA29" s="124">
        <v>265.00000001000001</v>
      </c>
      <c r="AB29" s="124">
        <v>0</v>
      </c>
      <c r="AC29" s="145">
        <f>Q29+R29-S29-T29-U29-V29-W29-X29+Y29-Z29+AA29+AB29</f>
        <v>50905.991749175664</v>
      </c>
    </row>
    <row r="30" spans="1:29" x14ac:dyDescent="0.3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81640625" bestFit="1" customWidth="1"/>
    <col min="2" max="2" width="24.81640625" bestFit="1" customWidth="1"/>
    <col min="3" max="3" width="16" bestFit="1" customWidth="1"/>
    <col min="4" max="4" width="15.81640625" bestFit="1" customWidth="1"/>
    <col min="5" max="5" width="24.179687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81640625" bestFit="1" customWidth="1"/>
  </cols>
  <sheetData>
    <row r="1" spans="1:10" ht="20.5" thickBot="1" x14ac:dyDescent="0.45">
      <c r="A1" s="1" t="s">
        <v>248</v>
      </c>
      <c r="B1" s="96"/>
      <c r="C1" s="96"/>
      <c r="D1" s="184">
        <v>44742</v>
      </c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213" t="s">
        <v>247</v>
      </c>
      <c r="C3" s="214"/>
      <c r="D3" s="214"/>
      <c r="E3" s="214"/>
      <c r="F3" s="214"/>
      <c r="G3" s="214"/>
      <c r="H3" s="214"/>
      <c r="I3" s="214"/>
      <c r="J3" s="215"/>
    </row>
    <row r="4" spans="1:10" ht="28.5" thickBot="1" x14ac:dyDescent="0.4">
      <c r="A4" s="77"/>
      <c r="B4" s="155" t="s">
        <v>246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</row>
    <row r="9" spans="1:10" x14ac:dyDescent="0.35">
      <c r="A9" s="77"/>
      <c r="B9" s="157"/>
      <c r="C9" s="157"/>
      <c r="D9" s="157"/>
      <c r="E9" s="157"/>
      <c r="F9" s="157"/>
      <c r="G9" s="157"/>
      <c r="H9" s="157"/>
      <c r="I9" s="157"/>
      <c r="J9" s="157"/>
    </row>
    <row r="10" spans="1:10" x14ac:dyDescent="0.35">
      <c r="A10" s="150" t="s">
        <v>194</v>
      </c>
      <c r="B10" s="145">
        <f>SUM(B14:B29)</f>
        <v>76428.142000000997</v>
      </c>
      <c r="C10" s="145">
        <f>SUM(C14:C29)</f>
        <v>6850</v>
      </c>
      <c r="D10" s="145">
        <f>SUM(D14:D29)</f>
        <v>4239.1000000000004</v>
      </c>
      <c r="E10" s="145">
        <f>SUM(E14:E29)</f>
        <v>0</v>
      </c>
      <c r="F10" s="145">
        <f>SUM(F14:F29)</f>
        <v>18</v>
      </c>
      <c r="G10" s="159"/>
      <c r="H10" s="145">
        <f>SUM(H14:H29)</f>
        <v>89</v>
      </c>
      <c r="I10" s="145">
        <f>SUM(I14:I29)</f>
        <v>-1964.9999999999995</v>
      </c>
      <c r="J10" s="158">
        <f>B10+C10-D10+E10+F10+H10+I10</f>
        <v>77181.042000000991</v>
      </c>
    </row>
    <row r="11" spans="1:10" ht="15" thickBot="1" x14ac:dyDescent="0.4">
      <c r="A11" s="77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0.5" thickBot="1" x14ac:dyDescent="0.4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</row>
    <row r="13" spans="1:10" x14ac:dyDescent="0.35">
      <c r="A13" s="77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x14ac:dyDescent="0.3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x14ac:dyDescent="0.3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x14ac:dyDescent="0.35">
      <c r="A16" s="126" t="s">
        <v>222</v>
      </c>
      <c r="B16" s="124">
        <v>27861.447113275401</v>
      </c>
      <c r="C16" s="124">
        <v>1260</v>
      </c>
      <c r="D16" s="124">
        <v>1255.1000000000004</v>
      </c>
      <c r="E16" s="124">
        <v>0</v>
      </c>
      <c r="F16" s="124">
        <v>0</v>
      </c>
      <c r="G16" s="159"/>
      <c r="H16" s="124">
        <v>43</v>
      </c>
      <c r="I16" s="124">
        <v>-892.99999999999955</v>
      </c>
      <c r="J16" s="158">
        <f>B16+C16-D16+E16+F16+H16+I16</f>
        <v>27016.347113275398</v>
      </c>
    </row>
    <row r="17" spans="1:10" x14ac:dyDescent="0.3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x14ac:dyDescent="0.3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x14ac:dyDescent="0.35">
      <c r="A19" s="126" t="s">
        <v>219</v>
      </c>
      <c r="B19" s="124">
        <v>61</v>
      </c>
      <c r="C19" s="124">
        <v>0</v>
      </c>
      <c r="D19" s="124">
        <v>0</v>
      </c>
      <c r="E19" s="124">
        <v>0</v>
      </c>
      <c r="F19" s="124">
        <v>0</v>
      </c>
      <c r="G19" s="159"/>
      <c r="H19" s="124">
        <v>0</v>
      </c>
      <c r="I19" s="124">
        <v>-48</v>
      </c>
      <c r="J19" s="158">
        <f>B19+C19-D19+E19+F19+H19+I19</f>
        <v>13</v>
      </c>
    </row>
    <row r="20" spans="1:10" x14ac:dyDescent="0.3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x14ac:dyDescent="0.3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x14ac:dyDescent="0.35">
      <c r="A22" s="126" t="s">
        <v>216</v>
      </c>
      <c r="B22" s="124">
        <v>14886</v>
      </c>
      <c r="C22" s="124">
        <v>4962</v>
      </c>
      <c r="D22" s="124">
        <v>2491</v>
      </c>
      <c r="E22" s="124">
        <v>0</v>
      </c>
      <c r="F22" s="124">
        <v>0</v>
      </c>
      <c r="G22" s="159"/>
      <c r="H22" s="124">
        <v>45</v>
      </c>
      <c r="I22" s="124">
        <v>-524</v>
      </c>
      <c r="J22" s="158">
        <f>B22+C22-D22+E22+F22+H22+I22</f>
        <v>16878</v>
      </c>
    </row>
    <row r="23" spans="1:10" x14ac:dyDescent="0.35">
      <c r="A23" s="126" t="s">
        <v>193</v>
      </c>
      <c r="B23" s="124">
        <v>3293</v>
      </c>
      <c r="C23" s="124">
        <v>40</v>
      </c>
      <c r="D23" s="124">
        <v>20</v>
      </c>
      <c r="E23" s="124">
        <v>0</v>
      </c>
      <c r="F23" s="124">
        <v>0</v>
      </c>
      <c r="G23" s="159"/>
      <c r="H23" s="124">
        <v>1</v>
      </c>
      <c r="I23" s="124">
        <v>-494</v>
      </c>
      <c r="J23" s="158">
        <f>B23+C23-D23+E23+F23+H23+I23</f>
        <v>2820</v>
      </c>
    </row>
    <row r="24" spans="1:10" x14ac:dyDescent="0.3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x14ac:dyDescent="0.3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x14ac:dyDescent="0.35">
      <c r="A26" s="126" t="s">
        <v>213</v>
      </c>
      <c r="B26" s="124">
        <v>30326.6948867256</v>
      </c>
      <c r="C26" s="124">
        <v>588</v>
      </c>
      <c r="D26" s="124">
        <v>473</v>
      </c>
      <c r="E26" s="124">
        <v>0</v>
      </c>
      <c r="F26" s="124">
        <v>18</v>
      </c>
      <c r="G26" s="159"/>
      <c r="H26" s="124">
        <v>0</v>
      </c>
      <c r="I26" s="124">
        <v>-6</v>
      </c>
      <c r="J26" s="158">
        <f>B26+C26-D26+E26+F26+H26+I26</f>
        <v>30453.6948867256</v>
      </c>
    </row>
    <row r="27" spans="1:10" x14ac:dyDescent="0.3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3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3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35">
      <c r="A30" s="77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4.5" x14ac:dyDescent="0.35"/>
  <cols>
    <col min="1" max="1" width="87" bestFit="1" customWidth="1"/>
    <col min="2" max="2" width="17.453125" bestFit="1" customWidth="1"/>
    <col min="3" max="3" width="6.81640625" bestFit="1" customWidth="1"/>
    <col min="4" max="4" width="13.453125" bestFit="1" customWidth="1"/>
    <col min="5" max="5" width="15.81640625" bestFit="1" customWidth="1"/>
    <col min="6" max="6" width="16" bestFit="1" customWidth="1"/>
    <col min="7" max="7" width="15.1796875" bestFit="1" customWidth="1"/>
    <col min="8" max="8" width="14" bestFit="1" customWidth="1"/>
    <col min="9" max="9" width="12.1796875" bestFit="1" customWidth="1"/>
    <col min="10" max="10" width="15.81640625" bestFit="1" customWidth="1"/>
    <col min="11" max="11" width="12.81640625" bestFit="1" customWidth="1"/>
  </cols>
  <sheetData>
    <row r="1" spans="1:10" ht="20.5" thickBot="1" x14ac:dyDescent="0.45">
      <c r="A1" s="176" t="s">
        <v>267</v>
      </c>
      <c r="B1" s="96"/>
      <c r="C1" s="96"/>
      <c r="D1" s="95"/>
      <c r="E1" s="184">
        <v>44742</v>
      </c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2.5" thickBot="1" x14ac:dyDescent="0.4">
      <c r="A3" s="77"/>
      <c r="B3" s="175" t="s">
        <v>266</v>
      </c>
      <c r="C3" s="174" t="s">
        <v>265</v>
      </c>
      <c r="D3" s="174" t="s">
        <v>264</v>
      </c>
      <c r="E3" s="174" t="s">
        <v>263</v>
      </c>
      <c r="F3" s="174" t="s">
        <v>262</v>
      </c>
      <c r="G3" s="174" t="s">
        <v>261</v>
      </c>
      <c r="H3" s="174" t="s">
        <v>226</v>
      </c>
      <c r="I3" s="173" t="s">
        <v>260</v>
      </c>
      <c r="J3" s="162"/>
    </row>
    <row r="4" spans="1:10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2"/>
    </row>
    <row r="5" spans="1:10" x14ac:dyDescent="0.35">
      <c r="A5" s="168"/>
      <c r="B5" s="167"/>
      <c r="C5" s="167"/>
      <c r="D5" s="167"/>
      <c r="E5" s="167"/>
      <c r="F5" s="167"/>
      <c r="G5" s="167"/>
      <c r="H5" s="167"/>
      <c r="I5" s="167"/>
      <c r="J5" s="162"/>
    </row>
    <row r="6" spans="1:10" x14ac:dyDescent="0.35">
      <c r="A6" s="168"/>
      <c r="B6" s="167"/>
      <c r="C6" s="167"/>
      <c r="D6" s="167"/>
      <c r="E6" s="167"/>
      <c r="F6" s="167"/>
      <c r="G6" s="167"/>
      <c r="H6" s="167"/>
      <c r="I6" s="167"/>
      <c r="J6" s="162"/>
    </row>
    <row r="7" spans="1:10" ht="15" thickBot="1" x14ac:dyDescent="0.4">
      <c r="A7" s="168"/>
      <c r="B7" s="167"/>
      <c r="C7" s="167"/>
      <c r="D7" s="167"/>
      <c r="E7" s="167"/>
      <c r="F7" s="167"/>
      <c r="G7" s="167"/>
      <c r="H7" s="167"/>
      <c r="I7" s="167"/>
      <c r="J7" s="162"/>
    </row>
    <row r="8" spans="1:10" ht="20.5" thickBot="1" x14ac:dyDescent="0.4">
      <c r="A8" s="166" t="s">
        <v>198</v>
      </c>
      <c r="B8" s="135"/>
      <c r="C8" s="135"/>
      <c r="D8" s="172"/>
      <c r="E8" s="172"/>
      <c r="F8" s="172"/>
      <c r="G8" s="172"/>
      <c r="H8" s="172"/>
      <c r="I8" s="171"/>
      <c r="J8" s="162"/>
    </row>
    <row r="9" spans="1:10" x14ac:dyDescent="0.35">
      <c r="A9" s="168"/>
      <c r="B9" s="167"/>
      <c r="C9" s="167"/>
      <c r="D9" s="167"/>
      <c r="E9" s="167"/>
      <c r="F9" s="167"/>
      <c r="G9" s="167"/>
      <c r="H9" s="167"/>
      <c r="I9" s="167"/>
      <c r="J9" s="162"/>
    </row>
    <row r="10" spans="1:10" x14ac:dyDescent="0.35">
      <c r="A10" s="168"/>
      <c r="B10" s="167"/>
      <c r="C10" s="167"/>
      <c r="D10" s="167"/>
      <c r="E10" s="167"/>
      <c r="F10" s="167"/>
      <c r="G10" s="167"/>
      <c r="H10" s="167"/>
      <c r="I10" s="167"/>
      <c r="J10" s="162"/>
    </row>
    <row r="11" spans="1:10" x14ac:dyDescent="0.35">
      <c r="A11" s="134" t="s">
        <v>197</v>
      </c>
      <c r="B11" s="163">
        <f t="shared" ref="B11:H11" si="0">SUM(B19:B30)</f>
        <v>39660</v>
      </c>
      <c r="C11" s="163">
        <f t="shared" si="0"/>
        <v>4146</v>
      </c>
      <c r="D11" s="163">
        <f t="shared" si="0"/>
        <v>0</v>
      </c>
      <c r="E11" s="163">
        <f t="shared" si="0"/>
        <v>5066</v>
      </c>
      <c r="F11" s="163">
        <f t="shared" si="0"/>
        <v>1309</v>
      </c>
      <c r="G11" s="163">
        <f t="shared" si="0"/>
        <v>2</v>
      </c>
      <c r="H11" s="163">
        <f t="shared" si="0"/>
        <v>-3</v>
      </c>
      <c r="I11" s="163">
        <f>B11+C11+D11-E11-F11-G11+H11</f>
        <v>37426</v>
      </c>
      <c r="J11" s="162"/>
    </row>
    <row r="12" spans="1:10" x14ac:dyDescent="0.35">
      <c r="A12" s="134" t="s">
        <v>196</v>
      </c>
      <c r="B12" s="163">
        <f t="shared" ref="B12:H12" si="1">SUM(B34:B45)</f>
        <v>44</v>
      </c>
      <c r="C12" s="163">
        <f t="shared" si="1"/>
        <v>3</v>
      </c>
      <c r="D12" s="163">
        <f t="shared" si="1"/>
        <v>0</v>
      </c>
      <c r="E12" s="163">
        <f t="shared" si="1"/>
        <v>4</v>
      </c>
      <c r="F12" s="163">
        <f t="shared" si="1"/>
        <v>0</v>
      </c>
      <c r="G12" s="163">
        <f t="shared" si="1"/>
        <v>0</v>
      </c>
      <c r="H12" s="163">
        <f t="shared" si="1"/>
        <v>0</v>
      </c>
      <c r="I12" s="163">
        <f>B12+C12+D12-E12-F12-G12+H12</f>
        <v>43</v>
      </c>
      <c r="J12" s="162"/>
    </row>
    <row r="13" spans="1:10" x14ac:dyDescent="0.35">
      <c r="A13" s="134" t="s">
        <v>195</v>
      </c>
      <c r="B13" s="163">
        <f t="shared" ref="B13:H13" si="2">SUM(B49:B60)</f>
        <v>215</v>
      </c>
      <c r="C13" s="163">
        <f t="shared" si="2"/>
        <v>1</v>
      </c>
      <c r="D13" s="163">
        <f t="shared" si="2"/>
        <v>0</v>
      </c>
      <c r="E13" s="163">
        <f t="shared" si="2"/>
        <v>13</v>
      </c>
      <c r="F13" s="163">
        <f t="shared" si="2"/>
        <v>0</v>
      </c>
      <c r="G13" s="163">
        <f t="shared" si="2"/>
        <v>0</v>
      </c>
      <c r="H13" s="163">
        <f t="shared" si="2"/>
        <v>0</v>
      </c>
      <c r="I13" s="163">
        <f>B13+C13+D13-E13-F13-G13+H13</f>
        <v>203</v>
      </c>
      <c r="J13" s="162"/>
    </row>
    <row r="14" spans="1:10" x14ac:dyDescent="0.35">
      <c r="A14" s="170" t="s">
        <v>0</v>
      </c>
      <c r="B14" s="169">
        <f t="shared" ref="B14:H14" si="3">SUM(B11:B13)</f>
        <v>39919</v>
      </c>
      <c r="C14" s="169">
        <f t="shared" si="3"/>
        <v>4150</v>
      </c>
      <c r="D14" s="169">
        <f t="shared" si="3"/>
        <v>0</v>
      </c>
      <c r="E14" s="169">
        <f t="shared" si="3"/>
        <v>5083</v>
      </c>
      <c r="F14" s="169">
        <f t="shared" si="3"/>
        <v>1309</v>
      </c>
      <c r="G14" s="169">
        <f t="shared" si="3"/>
        <v>2</v>
      </c>
      <c r="H14" s="169">
        <f t="shared" si="3"/>
        <v>-3</v>
      </c>
      <c r="I14" s="169">
        <f>B14+C14+D14-E14-F14-G14+H14</f>
        <v>37672</v>
      </c>
      <c r="J14" s="77"/>
    </row>
    <row r="15" spans="1:10" x14ac:dyDescent="0.35">
      <c r="A15" s="168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5" thickBot="1" x14ac:dyDescent="0.4"/>
    <row r="17" spans="1:10" ht="20.5" thickBot="1" x14ac:dyDescent="0.4">
      <c r="A17" s="166" t="s">
        <v>197</v>
      </c>
      <c r="B17" s="135"/>
      <c r="C17" s="135"/>
      <c r="D17" s="135"/>
      <c r="E17" s="135"/>
      <c r="F17" s="135"/>
      <c r="G17" s="135"/>
      <c r="H17" s="135"/>
      <c r="I17" s="165"/>
      <c r="J17" s="77"/>
    </row>
    <row r="18" spans="1:10" x14ac:dyDescent="0.35">
      <c r="A18" s="164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35">
      <c r="A19" s="126" t="s">
        <v>259</v>
      </c>
      <c r="B19" s="124">
        <v>817</v>
      </c>
      <c r="C19" s="124">
        <v>35</v>
      </c>
      <c r="D19" s="124">
        <v>0</v>
      </c>
      <c r="E19" s="124">
        <v>15</v>
      </c>
      <c r="F19" s="124">
        <v>0</v>
      </c>
      <c r="G19" s="124">
        <v>0</v>
      </c>
      <c r="H19" s="124">
        <v>0</v>
      </c>
      <c r="I19" s="163">
        <f t="shared" ref="I19:I30" si="4">B19+C19+D19-E19-F19-G19+H19</f>
        <v>837</v>
      </c>
      <c r="J19" s="77"/>
    </row>
    <row r="20" spans="1:10" x14ac:dyDescent="0.35">
      <c r="A20" s="126" t="s">
        <v>258</v>
      </c>
      <c r="B20" s="124">
        <v>13</v>
      </c>
      <c r="C20" s="124">
        <v>1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63">
        <f t="shared" si="4"/>
        <v>14</v>
      </c>
      <c r="J20" s="77"/>
    </row>
    <row r="21" spans="1:10" x14ac:dyDescent="0.35">
      <c r="A21" s="126" t="s">
        <v>257</v>
      </c>
      <c r="B21" s="124">
        <v>20</v>
      </c>
      <c r="C21" s="124">
        <v>0</v>
      </c>
      <c r="D21" s="124">
        <v>0</v>
      </c>
      <c r="E21" s="124">
        <v>12</v>
      </c>
      <c r="F21" s="124">
        <v>0</v>
      </c>
      <c r="G21" s="124">
        <v>0</v>
      </c>
      <c r="H21" s="124">
        <v>0</v>
      </c>
      <c r="I21" s="163">
        <f t="shared" si="4"/>
        <v>8</v>
      </c>
      <c r="J21" s="77"/>
    </row>
    <row r="22" spans="1:10" x14ac:dyDescent="0.35">
      <c r="A22" s="126" t="s">
        <v>256</v>
      </c>
      <c r="B22" s="124">
        <v>38429</v>
      </c>
      <c r="C22" s="124">
        <v>4096</v>
      </c>
      <c r="D22" s="124">
        <v>0</v>
      </c>
      <c r="E22" s="124">
        <v>5035</v>
      </c>
      <c r="F22" s="124">
        <v>1309</v>
      </c>
      <c r="G22" s="124">
        <v>0</v>
      </c>
      <c r="H22" s="124">
        <v>-2</v>
      </c>
      <c r="I22" s="163">
        <f t="shared" si="4"/>
        <v>36179</v>
      </c>
      <c r="J22" s="77"/>
    </row>
    <row r="23" spans="1:10" x14ac:dyDescent="0.3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3">
        <f t="shared" si="4"/>
        <v>0</v>
      </c>
      <c r="J23" s="77"/>
    </row>
    <row r="24" spans="1:10" x14ac:dyDescent="0.35">
      <c r="A24" s="126" t="s">
        <v>254</v>
      </c>
      <c r="B24" s="124">
        <v>243</v>
      </c>
      <c r="C24" s="124">
        <v>9</v>
      </c>
      <c r="D24" s="124">
        <v>0</v>
      </c>
      <c r="E24" s="124">
        <v>4</v>
      </c>
      <c r="F24" s="124">
        <v>0</v>
      </c>
      <c r="G24" s="124">
        <v>0</v>
      </c>
      <c r="H24" s="124">
        <v>2</v>
      </c>
      <c r="I24" s="163">
        <f t="shared" si="4"/>
        <v>250</v>
      </c>
      <c r="J24" s="77"/>
    </row>
    <row r="25" spans="1:10" x14ac:dyDescent="0.35">
      <c r="A25" s="126" t="s">
        <v>253</v>
      </c>
      <c r="B25" s="124">
        <v>3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3">
        <f t="shared" si="4"/>
        <v>3</v>
      </c>
      <c r="J25" s="77"/>
    </row>
    <row r="26" spans="1:10" x14ac:dyDescent="0.3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3">
        <f t="shared" si="4"/>
        <v>0</v>
      </c>
      <c r="J26" s="77"/>
    </row>
    <row r="27" spans="1:10" x14ac:dyDescent="0.3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3">
        <f t="shared" si="4"/>
        <v>6</v>
      </c>
      <c r="J27" s="77"/>
    </row>
    <row r="28" spans="1:10" x14ac:dyDescent="0.35">
      <c r="A28" s="126" t="s">
        <v>250</v>
      </c>
      <c r="B28" s="124">
        <v>121</v>
      </c>
      <c r="C28" s="124">
        <v>5</v>
      </c>
      <c r="D28" s="124">
        <v>0</v>
      </c>
      <c r="E28" s="124">
        <v>0</v>
      </c>
      <c r="F28" s="124">
        <v>0</v>
      </c>
      <c r="G28" s="124">
        <v>2</v>
      </c>
      <c r="H28" s="124">
        <v>-3</v>
      </c>
      <c r="I28" s="163">
        <f t="shared" si="4"/>
        <v>121</v>
      </c>
      <c r="J28" s="77"/>
    </row>
    <row r="29" spans="1:10" x14ac:dyDescent="0.35">
      <c r="A29" s="126" t="s">
        <v>249</v>
      </c>
      <c r="B29" s="124">
        <v>6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3">
        <f t="shared" si="4"/>
        <v>6</v>
      </c>
      <c r="J29" s="77"/>
    </row>
    <row r="30" spans="1:10" x14ac:dyDescent="0.35">
      <c r="A30" s="126" t="s">
        <v>137</v>
      </c>
      <c r="B30" s="124">
        <v>2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3">
        <f t="shared" si="4"/>
        <v>2</v>
      </c>
      <c r="J30" s="77"/>
    </row>
    <row r="31" spans="1:10" ht="15" thickBot="1" x14ac:dyDescent="0.4">
      <c r="A31" s="77"/>
      <c r="B31" s="77"/>
      <c r="C31" s="77"/>
      <c r="D31" s="77"/>
      <c r="E31" s="162"/>
      <c r="F31" s="162"/>
      <c r="G31" s="162"/>
      <c r="H31" s="162"/>
      <c r="I31" s="162"/>
      <c r="J31" s="77"/>
    </row>
    <row r="32" spans="1:10" ht="20.5" thickBot="1" x14ac:dyDescent="0.4">
      <c r="A32" s="166" t="s">
        <v>196</v>
      </c>
      <c r="B32" s="135"/>
      <c r="C32" s="135"/>
      <c r="D32" s="135"/>
      <c r="E32" s="135"/>
      <c r="F32" s="135"/>
      <c r="G32" s="135"/>
      <c r="H32" s="135"/>
      <c r="I32" s="165"/>
      <c r="J32" s="77"/>
    </row>
    <row r="33" spans="1:10" x14ac:dyDescent="0.35">
      <c r="A33" s="164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35">
      <c r="A34" s="126" t="s">
        <v>259</v>
      </c>
      <c r="B34" s="124">
        <v>11</v>
      </c>
      <c r="C34" s="124">
        <v>0</v>
      </c>
      <c r="D34" s="124">
        <v>0</v>
      </c>
      <c r="E34" s="124">
        <v>3</v>
      </c>
      <c r="F34" s="124">
        <v>0</v>
      </c>
      <c r="G34" s="124">
        <v>0</v>
      </c>
      <c r="H34" s="124">
        <v>0</v>
      </c>
      <c r="I34" s="163">
        <f t="shared" ref="I34:I45" si="5">B34+C34+D34-E34-F34-G34+H34</f>
        <v>8</v>
      </c>
      <c r="J34" s="77"/>
    </row>
    <row r="35" spans="1:10" x14ac:dyDescent="0.35">
      <c r="A35" s="126" t="s">
        <v>258</v>
      </c>
      <c r="B35" s="124">
        <v>1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3">
        <f t="shared" si="5"/>
        <v>1</v>
      </c>
      <c r="J35" s="77"/>
    </row>
    <row r="36" spans="1:10" x14ac:dyDescent="0.3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3">
        <f t="shared" si="5"/>
        <v>0</v>
      </c>
      <c r="J36" s="77"/>
    </row>
    <row r="37" spans="1:10" x14ac:dyDescent="0.35">
      <c r="A37" s="126" t="s">
        <v>256</v>
      </c>
      <c r="B37" s="124">
        <v>17</v>
      </c>
      <c r="C37" s="124">
        <v>1</v>
      </c>
      <c r="D37" s="124">
        <v>0</v>
      </c>
      <c r="E37" s="124">
        <v>1</v>
      </c>
      <c r="F37" s="124">
        <v>0</v>
      </c>
      <c r="G37" s="124">
        <v>0</v>
      </c>
      <c r="H37" s="124">
        <v>0</v>
      </c>
      <c r="I37" s="163">
        <f t="shared" si="5"/>
        <v>17</v>
      </c>
      <c r="J37" s="77"/>
    </row>
    <row r="38" spans="1:10" x14ac:dyDescent="0.3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3">
        <f t="shared" si="5"/>
        <v>0</v>
      </c>
      <c r="J38" s="77"/>
    </row>
    <row r="39" spans="1:10" x14ac:dyDescent="0.3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3">
        <f t="shared" si="5"/>
        <v>0</v>
      </c>
      <c r="J39" s="77"/>
    </row>
    <row r="40" spans="1:10" x14ac:dyDescent="0.3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3">
        <f t="shared" si="5"/>
        <v>0</v>
      </c>
      <c r="J40" s="77"/>
    </row>
    <row r="41" spans="1:10" x14ac:dyDescent="0.3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3">
        <f t="shared" si="5"/>
        <v>0</v>
      </c>
      <c r="J41" s="77"/>
    </row>
    <row r="42" spans="1:10" x14ac:dyDescent="0.3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3">
        <f t="shared" si="5"/>
        <v>0</v>
      </c>
      <c r="J42" s="77"/>
    </row>
    <row r="43" spans="1:10" x14ac:dyDescent="0.35">
      <c r="A43" s="126" t="s">
        <v>250</v>
      </c>
      <c r="B43" s="124">
        <v>14</v>
      </c>
      <c r="C43" s="124">
        <v>2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63">
        <f t="shared" si="5"/>
        <v>16</v>
      </c>
      <c r="J43" s="77"/>
    </row>
    <row r="44" spans="1:10" x14ac:dyDescent="0.3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3">
        <f t="shared" si="5"/>
        <v>0</v>
      </c>
      <c r="J44" s="77"/>
    </row>
    <row r="45" spans="1:10" x14ac:dyDescent="0.35">
      <c r="A45" s="126" t="s">
        <v>137</v>
      </c>
      <c r="B45" s="124">
        <v>1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3">
        <f t="shared" si="5"/>
        <v>1</v>
      </c>
      <c r="J45" s="77"/>
    </row>
    <row r="46" spans="1:10" ht="15" thickBot="1" x14ac:dyDescent="0.4">
      <c r="A46" s="77"/>
      <c r="B46" s="77"/>
      <c r="C46" s="77"/>
      <c r="D46" s="77"/>
      <c r="E46" s="162"/>
      <c r="F46" s="162"/>
      <c r="G46" s="162"/>
      <c r="H46" s="162"/>
      <c r="I46" s="162"/>
      <c r="J46" s="77"/>
    </row>
    <row r="47" spans="1:10" ht="20.5" thickBot="1" x14ac:dyDescent="0.4">
      <c r="A47" s="166" t="s">
        <v>195</v>
      </c>
      <c r="B47" s="135"/>
      <c r="C47" s="135"/>
      <c r="D47" s="135"/>
      <c r="E47" s="135"/>
      <c r="F47" s="135"/>
      <c r="G47" s="135"/>
      <c r="H47" s="135"/>
      <c r="I47" s="165"/>
      <c r="J47" s="77"/>
    </row>
    <row r="48" spans="1:10" x14ac:dyDescent="0.35">
      <c r="A48" s="164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35">
      <c r="A49" s="126" t="s">
        <v>259</v>
      </c>
      <c r="B49" s="124">
        <v>28</v>
      </c>
      <c r="C49" s="124">
        <v>1</v>
      </c>
      <c r="D49" s="124">
        <v>0</v>
      </c>
      <c r="E49" s="124">
        <v>5</v>
      </c>
      <c r="F49" s="124">
        <v>0</v>
      </c>
      <c r="G49" s="124">
        <v>0</v>
      </c>
      <c r="H49" s="124">
        <v>0</v>
      </c>
      <c r="I49" s="163">
        <f t="shared" ref="I49:I60" si="6">B49+C49+D49-E49-F49-G49+H49</f>
        <v>24</v>
      </c>
      <c r="J49" s="77"/>
    </row>
    <row r="50" spans="1:10" x14ac:dyDescent="0.35">
      <c r="A50" s="126" t="s">
        <v>258</v>
      </c>
      <c r="B50" s="124">
        <v>-1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63">
        <f t="shared" si="6"/>
        <v>-1</v>
      </c>
      <c r="J50" s="77"/>
    </row>
    <row r="51" spans="1:10" x14ac:dyDescent="0.35">
      <c r="A51" s="126" t="s">
        <v>257</v>
      </c>
      <c r="B51" s="124">
        <v>4</v>
      </c>
      <c r="C51" s="124">
        <v>0</v>
      </c>
      <c r="D51" s="124">
        <v>0</v>
      </c>
      <c r="E51" s="124">
        <v>2</v>
      </c>
      <c r="F51" s="124">
        <v>0</v>
      </c>
      <c r="G51" s="124">
        <v>0</v>
      </c>
      <c r="H51" s="124">
        <v>0</v>
      </c>
      <c r="I51" s="163">
        <f t="shared" si="6"/>
        <v>2</v>
      </c>
      <c r="J51" s="77"/>
    </row>
    <row r="52" spans="1:10" x14ac:dyDescent="0.35">
      <c r="A52" s="126" t="s">
        <v>256</v>
      </c>
      <c r="B52" s="124">
        <v>156</v>
      </c>
      <c r="C52" s="124">
        <v>0</v>
      </c>
      <c r="D52" s="124">
        <v>0</v>
      </c>
      <c r="E52" s="124">
        <v>6</v>
      </c>
      <c r="F52" s="124">
        <v>0</v>
      </c>
      <c r="G52" s="124">
        <v>0</v>
      </c>
      <c r="H52" s="124">
        <v>0</v>
      </c>
      <c r="I52" s="163">
        <f t="shared" si="6"/>
        <v>150</v>
      </c>
      <c r="J52" s="77"/>
    </row>
    <row r="53" spans="1:10" x14ac:dyDescent="0.3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3">
        <f t="shared" si="6"/>
        <v>0</v>
      </c>
      <c r="J53" s="77"/>
    </row>
    <row r="54" spans="1:10" x14ac:dyDescent="0.35">
      <c r="A54" s="126" t="s">
        <v>254</v>
      </c>
      <c r="B54" s="124">
        <v>25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63">
        <f t="shared" si="6"/>
        <v>25</v>
      </c>
      <c r="J54" s="77"/>
    </row>
    <row r="55" spans="1:10" x14ac:dyDescent="0.3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3">
        <f t="shared" si="6"/>
        <v>1</v>
      </c>
      <c r="J55" s="77"/>
    </row>
    <row r="56" spans="1:10" x14ac:dyDescent="0.35">
      <c r="A56" s="126" t="s">
        <v>252</v>
      </c>
      <c r="B56" s="124">
        <v>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3">
        <f t="shared" si="6"/>
        <v>2</v>
      </c>
      <c r="J56" s="77"/>
    </row>
    <row r="57" spans="1:10" x14ac:dyDescent="0.3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3">
        <f t="shared" si="6"/>
        <v>0</v>
      </c>
      <c r="J57" s="77"/>
    </row>
    <row r="58" spans="1:10" x14ac:dyDescent="0.3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3">
        <f t="shared" si="6"/>
        <v>0</v>
      </c>
      <c r="J58" s="77"/>
    </row>
    <row r="59" spans="1:10" x14ac:dyDescent="0.35">
      <c r="A59" s="126" t="s">
        <v>249</v>
      </c>
      <c r="B59" s="124">
        <v>0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3">
        <f t="shared" si="6"/>
        <v>0</v>
      </c>
      <c r="J59" s="77"/>
    </row>
    <row r="60" spans="1:10" x14ac:dyDescent="0.3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3">
        <f t="shared" si="6"/>
        <v>0</v>
      </c>
      <c r="J60" s="77"/>
    </row>
    <row r="61" spans="1:10" x14ac:dyDescent="0.35">
      <c r="A61" s="77"/>
      <c r="B61" s="77"/>
      <c r="C61" s="77"/>
      <c r="D61" s="77"/>
      <c r="E61" s="162"/>
      <c r="F61" s="162"/>
      <c r="G61" s="162"/>
      <c r="H61" s="162"/>
      <c r="I61" s="162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4.5" x14ac:dyDescent="0.35"/>
  <cols>
    <col min="1" max="1" width="69.81640625" bestFit="1" customWidth="1"/>
    <col min="2" max="2" width="17.54296875" bestFit="1" customWidth="1"/>
    <col min="3" max="3" width="16.1796875" bestFit="1" customWidth="1"/>
    <col min="4" max="4" width="15" bestFit="1" customWidth="1"/>
    <col min="5" max="5" width="15.81640625" bestFit="1" customWidth="1"/>
    <col min="6" max="6" width="14.453125" bestFit="1" customWidth="1"/>
    <col min="7" max="7" width="11.81640625" bestFit="1" customWidth="1"/>
    <col min="8" max="8" width="13.1796875" bestFit="1" customWidth="1"/>
    <col min="9" max="9" width="11.1796875" bestFit="1" customWidth="1"/>
    <col min="10" max="10" width="12.1796875" bestFit="1" customWidth="1"/>
    <col min="11" max="11" width="9.54296875" bestFit="1" customWidth="1"/>
    <col min="12" max="12" width="12" bestFit="1" customWidth="1"/>
    <col min="13" max="14" width="10.1796875" bestFit="1" customWidth="1"/>
    <col min="15" max="15" width="14.54296875" bestFit="1" customWidth="1"/>
    <col min="16" max="16" width="20.81640625" bestFit="1" customWidth="1"/>
    <col min="17" max="17" width="19.81640625" bestFit="1" customWidth="1"/>
    <col min="18" max="18" width="19" bestFit="1" customWidth="1"/>
    <col min="19" max="19" width="16.81640625" bestFit="1" customWidth="1"/>
    <col min="20" max="21" width="16.54296875" bestFit="1" customWidth="1"/>
    <col min="22" max="23" width="15.54296875" bestFit="1" customWidth="1"/>
    <col min="24" max="24" width="15.1796875" bestFit="1" customWidth="1"/>
    <col min="25" max="25" width="15.453125" bestFit="1" customWidth="1"/>
    <col min="26" max="26" width="16.453125" bestFit="1" customWidth="1"/>
    <col min="27" max="27" width="15.81640625" bestFit="1" customWidth="1"/>
    <col min="29" max="29" width="12.81640625" bestFit="1" customWidth="1"/>
  </cols>
  <sheetData>
    <row r="1" spans="1:16" ht="20.5" thickBot="1" x14ac:dyDescent="0.45">
      <c r="A1" s="1" t="s">
        <v>272</v>
      </c>
      <c r="B1" s="96"/>
      <c r="C1" s="95"/>
      <c r="D1" s="96"/>
      <c r="E1" s="184">
        <v>44742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1"/>
      <c r="B3" s="213" t="s">
        <v>271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5"/>
    </row>
    <row r="4" spans="1:16" ht="42.5" thickBot="1" x14ac:dyDescent="0.4">
      <c r="A4" s="11"/>
      <c r="B4" s="155" t="s">
        <v>270</v>
      </c>
      <c r="C4" s="154" t="s">
        <v>269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3" t="s">
        <v>268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8"/>
    </row>
    <row r="9" spans="1:16" x14ac:dyDescent="0.35">
      <c r="A9" s="1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77" t="s">
        <v>194</v>
      </c>
      <c r="B10" s="145">
        <f t="shared" ref="B10:O10" si="0">SUM(B14:B29)</f>
        <v>156202735.85798568</v>
      </c>
      <c r="C10" s="145">
        <f t="shared" si="0"/>
        <v>13261853.148389038</v>
      </c>
      <c r="D10" s="145">
        <f t="shared" si="0"/>
        <v>789815.05228896369</v>
      </c>
      <c r="E10" s="145">
        <f t="shared" si="0"/>
        <v>19763.507950558</v>
      </c>
      <c r="F10" s="145">
        <f t="shared" si="0"/>
        <v>3998.1463710816465</v>
      </c>
      <c r="G10" s="145">
        <f t="shared" si="0"/>
        <v>1255836.3514347528</v>
      </c>
      <c r="H10" s="145">
        <f t="shared" si="0"/>
        <v>1825094.6023573552</v>
      </c>
      <c r="I10" s="145">
        <f t="shared" si="0"/>
        <v>10017973.448184034</v>
      </c>
      <c r="J10" s="145">
        <f t="shared" si="0"/>
        <v>-15242.373080293581</v>
      </c>
      <c r="K10" s="145">
        <f t="shared" si="0"/>
        <v>118833.8528359577</v>
      </c>
      <c r="L10" s="145">
        <f t="shared" si="0"/>
        <v>4387928.2813865077</v>
      </c>
      <c r="M10" s="145">
        <f t="shared" si="0"/>
        <v>1124853.2293508595</v>
      </c>
      <c r="N10" s="145">
        <f t="shared" si="0"/>
        <v>1119521.186764268</v>
      </c>
      <c r="O10" s="145">
        <f t="shared" si="0"/>
        <v>750812.91346051916</v>
      </c>
      <c r="P10" s="145">
        <f>B10+C10-D10-E10-F10-G10-H10-I10+J10-K10+L10-M10++N10+O10</f>
        <v>160551440.82413214</v>
      </c>
    </row>
    <row r="11" spans="1:16" ht="15" thickBo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20.5" thickBot="1" x14ac:dyDescent="0.4">
      <c r="A12" s="129" t="s">
        <v>194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1"/>
    </row>
    <row r="13" spans="1:16" x14ac:dyDescent="0.3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35">
      <c r="A14" s="126" t="s">
        <v>224</v>
      </c>
      <c r="B14" s="124">
        <v>71846439.951028869</v>
      </c>
      <c r="C14" s="124">
        <v>4420225.3315956853</v>
      </c>
      <c r="D14" s="124">
        <v>425987.92258830892</v>
      </c>
      <c r="E14" s="124">
        <v>12129.778526564047</v>
      </c>
      <c r="F14" s="124">
        <v>2868.3991799900004</v>
      </c>
      <c r="G14" s="124">
        <v>44674.326470011925</v>
      </c>
      <c r="H14" s="124">
        <v>65899.628669467769</v>
      </c>
      <c r="I14" s="124">
        <v>4098906.2004411886</v>
      </c>
      <c r="J14" s="124">
        <v>275.17066999999997</v>
      </c>
      <c r="K14" s="124">
        <v>23093.434473157682</v>
      </c>
      <c r="L14" s="124">
        <v>2465565.4780249391</v>
      </c>
      <c r="M14" s="124">
        <v>33182.111911516702</v>
      </c>
      <c r="N14" s="124">
        <v>47565.26147005758</v>
      </c>
      <c r="O14" s="124">
        <v>-3150.1386551780238</v>
      </c>
      <c r="P14" s="145">
        <f>B14+C14-D14-E14-F14-G14-H14-I14+J14-K14+L14-M14++N14+O14</f>
        <v>74070179.251874194</v>
      </c>
    </row>
    <row r="15" spans="1:16" x14ac:dyDescent="0.35">
      <c r="A15" s="126" t="s">
        <v>223</v>
      </c>
      <c r="B15" s="124">
        <v>2155157.039125382</v>
      </c>
      <c r="C15" s="124">
        <v>125407.23611699999</v>
      </c>
      <c r="D15" s="124">
        <v>1443.4557175536202</v>
      </c>
      <c r="E15" s="124">
        <v>3081.5080800000001</v>
      </c>
      <c r="F15" s="124">
        <v>0</v>
      </c>
      <c r="G15" s="124">
        <v>0</v>
      </c>
      <c r="H15" s="124">
        <v>15.047000000000001</v>
      </c>
      <c r="I15" s="124">
        <v>208417.31420257661</v>
      </c>
      <c r="J15" s="124">
        <v>0</v>
      </c>
      <c r="K15" s="124">
        <v>5357.3061200000002</v>
      </c>
      <c r="L15" s="124">
        <v>97691.390640000289</v>
      </c>
      <c r="M15" s="124">
        <v>0</v>
      </c>
      <c r="N15" s="124">
        <v>26984.025709014801</v>
      </c>
      <c r="O15" s="124">
        <v>43031.685600009281</v>
      </c>
      <c r="P15" s="145">
        <f>B15+C15-D15-E15-F15-G15-H15-I15+J15-K15+L15-M15++N15+O15</f>
        <v>2229956.7460712758</v>
      </c>
    </row>
    <row r="16" spans="1:16" x14ac:dyDescent="0.35">
      <c r="A16" s="126" t="s">
        <v>222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5">
      <c r="A17" s="126" t="s">
        <v>221</v>
      </c>
      <c r="B17" s="124">
        <v>3745069.6546186614</v>
      </c>
      <c r="C17" s="124">
        <v>771038.60072604357</v>
      </c>
      <c r="D17" s="124">
        <v>7812.9500984195129</v>
      </c>
      <c r="E17" s="124">
        <v>2397.2261922185867</v>
      </c>
      <c r="F17" s="124">
        <v>242.48469249999999</v>
      </c>
      <c r="G17" s="124">
        <v>535.15067999999997</v>
      </c>
      <c r="H17" s="124">
        <v>0</v>
      </c>
      <c r="I17" s="124">
        <v>496861.43574621435</v>
      </c>
      <c r="J17" s="124">
        <v>1968.6422399999999</v>
      </c>
      <c r="K17" s="124">
        <v>19001.911480000002</v>
      </c>
      <c r="L17" s="124">
        <v>-36723.496794895196</v>
      </c>
      <c r="M17" s="124">
        <v>0</v>
      </c>
      <c r="N17" s="124">
        <v>137261.7501013513</v>
      </c>
      <c r="O17" s="124">
        <v>247781.5723436884</v>
      </c>
      <c r="P17" s="145">
        <f>B17+C17-D17-E17-F17-G17-H17-I17+J17-K17+L17-M17++N17+O17</f>
        <v>4339545.5643454967</v>
      </c>
    </row>
    <row r="18" spans="1:16" x14ac:dyDescent="0.35">
      <c r="A18" s="126" t="s">
        <v>220</v>
      </c>
      <c r="B18" s="124">
        <v>3942959.2720973878</v>
      </c>
      <c r="C18" s="124">
        <v>255744.20621170854</v>
      </c>
      <c r="D18" s="124">
        <v>5337.3022283440205</v>
      </c>
      <c r="E18" s="124">
        <v>705.37584397072499</v>
      </c>
      <c r="F18" s="124">
        <v>458.74056859164597</v>
      </c>
      <c r="G18" s="124">
        <v>0</v>
      </c>
      <c r="H18" s="124">
        <v>490.03253942177798</v>
      </c>
      <c r="I18" s="124">
        <v>430466.334788632</v>
      </c>
      <c r="J18" s="124">
        <v>0</v>
      </c>
      <c r="K18" s="124">
        <v>70215.753585600003</v>
      </c>
      <c r="L18" s="124">
        <v>255748.72486249197</v>
      </c>
      <c r="M18" s="124">
        <v>0</v>
      </c>
      <c r="N18" s="124">
        <v>17162.017870343901</v>
      </c>
      <c r="O18" s="124">
        <v>136352.23687000573</v>
      </c>
      <c r="P18" s="145">
        <f>B18+C18-D18-E18-F18-G18-H18-I18+J18-K18+L18-M18++N18+O18</f>
        <v>4100292.9183573783</v>
      </c>
    </row>
    <row r="19" spans="1:16" x14ac:dyDescent="0.35">
      <c r="A19" s="126" t="s">
        <v>219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35">
      <c r="A20" s="126" t="s">
        <v>218</v>
      </c>
      <c r="B20" s="124">
        <v>14248692.35572595</v>
      </c>
      <c r="C20" s="124">
        <v>2594435.0625441382</v>
      </c>
      <c r="D20" s="124">
        <v>110618.13295531805</v>
      </c>
      <c r="E20" s="124">
        <v>10.586</v>
      </c>
      <c r="F20" s="124">
        <v>0</v>
      </c>
      <c r="G20" s="124">
        <v>135548.88967999996</v>
      </c>
      <c r="H20" s="124">
        <v>10608.012439999999</v>
      </c>
      <c r="I20" s="124">
        <v>2969446.9729658826</v>
      </c>
      <c r="J20" s="124">
        <v>160.78932</v>
      </c>
      <c r="K20" s="124">
        <v>246.74072000000004</v>
      </c>
      <c r="L20" s="124">
        <v>83208.369385773112</v>
      </c>
      <c r="M20" s="124">
        <v>1814.1359999994024</v>
      </c>
      <c r="N20" s="124">
        <v>810840.79823795613</v>
      </c>
      <c r="O20" s="124">
        <v>-666.5615000201326</v>
      </c>
      <c r="P20" s="145">
        <f>B20+C20-D20-E20-F20-G20-H20-I20+J20-K20+L20-M20++N20+O20</f>
        <v>14508377.342952598</v>
      </c>
    </row>
    <row r="21" spans="1:16" x14ac:dyDescent="0.35">
      <c r="A21" s="126" t="s">
        <v>217</v>
      </c>
      <c r="B21" s="124">
        <v>9824610.1523085069</v>
      </c>
      <c r="C21" s="124">
        <v>1670594.3654523324</v>
      </c>
      <c r="D21" s="124">
        <v>120958.07861470767</v>
      </c>
      <c r="E21" s="124">
        <v>425.74895999999899</v>
      </c>
      <c r="F21" s="124">
        <v>0</v>
      </c>
      <c r="G21" s="124">
        <v>7185.4101599998903</v>
      </c>
      <c r="H21" s="124">
        <v>0</v>
      </c>
      <c r="I21" s="124">
        <v>1680174.7175418192</v>
      </c>
      <c r="J21" s="124">
        <v>8.9551200000000009</v>
      </c>
      <c r="K21" s="124">
        <v>910.74572000000092</v>
      </c>
      <c r="L21" s="124">
        <v>101722.97007653149</v>
      </c>
      <c r="M21" s="124">
        <v>-115</v>
      </c>
      <c r="N21" s="124">
        <v>224824.98953134494</v>
      </c>
      <c r="O21" s="124">
        <v>291311.51975717978</v>
      </c>
      <c r="P21" s="145">
        <f>B21+C21-D21-E21-F21-G21-H21-I21+J21-K21+L21-M21++N21+O21</f>
        <v>10303533.251249369</v>
      </c>
    </row>
    <row r="22" spans="1:16" x14ac:dyDescent="0.35">
      <c r="A22" s="126" t="s">
        <v>216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35">
      <c r="A23" s="126" t="s">
        <v>193</v>
      </c>
      <c r="B23" s="124">
        <v>16331.25294</v>
      </c>
      <c r="C23" s="124">
        <v>5315.9469400000007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2.2149999999999999</v>
      </c>
      <c r="O23" s="124">
        <v>2.5999999888881575E-4</v>
      </c>
      <c r="P23" s="145">
        <f>B23+C23-D23-E23-F23-G23-H23-I23+J23-K23+L23-M23++N23+O23</f>
        <v>21649.415139999997</v>
      </c>
    </row>
    <row r="24" spans="1:16" x14ac:dyDescent="0.35">
      <c r="A24" s="126" t="s">
        <v>215</v>
      </c>
      <c r="B24" s="124">
        <v>16838840.170981098</v>
      </c>
      <c r="C24" s="124">
        <v>2039895.7562626367</v>
      </c>
      <c r="D24" s="124">
        <v>27364.406252935096</v>
      </c>
      <c r="E24" s="124">
        <v>-0.35135999999998996</v>
      </c>
      <c r="F24" s="124">
        <v>0</v>
      </c>
      <c r="G24" s="124">
        <v>390011.45598057564</v>
      </c>
      <c r="H24" s="124">
        <v>1224040.3414031137</v>
      </c>
      <c r="I24" s="124">
        <v>91807.857847850595</v>
      </c>
      <c r="J24" s="124">
        <v>-1802.82150134475</v>
      </c>
      <c r="K24" s="124">
        <v>62.021697199999998</v>
      </c>
      <c r="L24" s="124">
        <v>397594.38066940999</v>
      </c>
      <c r="M24" s="124">
        <v>453775.12715585728</v>
      </c>
      <c r="N24" s="124">
        <v>-83201.698902828764</v>
      </c>
      <c r="O24" s="124">
        <v>36152.80608099563</v>
      </c>
      <c r="P24" s="145">
        <f>B24+C24-D24-E24-F24-G24-H24-I24+J24-K24+L24-M24++N24+O24</f>
        <v>17040417.734612431</v>
      </c>
    </row>
    <row r="25" spans="1:16" x14ac:dyDescent="0.35">
      <c r="A25" s="126" t="s">
        <v>214</v>
      </c>
      <c r="B25" s="124">
        <v>26137811.831244193</v>
      </c>
      <c r="C25" s="124">
        <v>1000295.7105745258</v>
      </c>
      <c r="D25" s="124">
        <v>34077.994945608632</v>
      </c>
      <c r="E25" s="124">
        <v>100.56540000000001</v>
      </c>
      <c r="F25" s="124">
        <v>0</v>
      </c>
      <c r="G25" s="124">
        <v>362044.37561293889</v>
      </c>
      <c r="H25" s="124">
        <v>329859.58234655263</v>
      </c>
      <c r="I25" s="124">
        <v>13264.21839637324</v>
      </c>
      <c r="J25" s="124">
        <v>-13342.9257994811</v>
      </c>
      <c r="K25" s="124">
        <v>-110.04996</v>
      </c>
      <c r="L25" s="124">
        <v>922534.41145853535</v>
      </c>
      <c r="M25" s="124">
        <v>581987.58979305672</v>
      </c>
      <c r="N25" s="124">
        <v>-65634.625840107372</v>
      </c>
      <c r="O25" s="124">
        <v>23.100983838085085</v>
      </c>
      <c r="P25" s="145">
        <f>B25+C25-D25-E25-F25-G25-H25-I25+J25-K25+L25-M25++N25+O25</f>
        <v>26660463.226086974</v>
      </c>
    </row>
    <row r="26" spans="1:16" x14ac:dyDescent="0.35">
      <c r="A26" s="126" t="s">
        <v>213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35">
      <c r="A27" s="126" t="s">
        <v>212</v>
      </c>
      <c r="B27" s="124">
        <v>436805.86725000001</v>
      </c>
      <c r="C27" s="124">
        <v>316209.68315</v>
      </c>
      <c r="D27" s="124">
        <v>0</v>
      </c>
      <c r="E27" s="124">
        <v>0</v>
      </c>
      <c r="F27" s="124">
        <v>0</v>
      </c>
      <c r="G27" s="124">
        <v>147398.90901999999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-0.20828000002074987</v>
      </c>
      <c r="P27" s="145">
        <f>B27+C27-D27-E27-F27-G27-H27-I27+J27-K27+L27-M27++N27+O27</f>
        <v>605616.43310000002</v>
      </c>
    </row>
    <row r="28" spans="1:16" x14ac:dyDescent="0.35">
      <c r="A28" s="126" t="s">
        <v>211</v>
      </c>
      <c r="B28" s="124">
        <v>5915553.6320086913</v>
      </c>
      <c r="C28" s="124">
        <v>61941.099534965993</v>
      </c>
      <c r="D28" s="124">
        <v>53396.519973034316</v>
      </c>
      <c r="E28" s="124">
        <v>892.62348543195662</v>
      </c>
      <c r="F28" s="124">
        <v>428.52193</v>
      </c>
      <c r="G28" s="124">
        <v>130111.1378054817</v>
      </c>
      <c r="H28" s="124">
        <v>171623.06950760362</v>
      </c>
      <c r="I28" s="124">
        <v>28628.396253496099</v>
      </c>
      <c r="J28" s="124">
        <v>-15.670799999999986</v>
      </c>
      <c r="K28" s="124">
        <v>55.989000000000004</v>
      </c>
      <c r="L28" s="124">
        <v>78471.705913721569</v>
      </c>
      <c r="M28" s="124">
        <v>43554.010880429603</v>
      </c>
      <c r="N28" s="124">
        <v>8585.3288037342973</v>
      </c>
      <c r="O28" s="124">
        <v>-23.099999999511056</v>
      </c>
      <c r="P28" s="145">
        <f>B28+C28-D28-E28-F28-G28-H28-I28+J28-K28+L28-M28++N28+O28</f>
        <v>5635822.7266256362</v>
      </c>
    </row>
    <row r="29" spans="1:16" x14ac:dyDescent="0.35">
      <c r="A29" s="126" t="s">
        <v>210</v>
      </c>
      <c r="B29" s="124">
        <v>1094464.6786569362</v>
      </c>
      <c r="C29" s="124">
        <v>750.14927999999998</v>
      </c>
      <c r="D29" s="124">
        <v>2818.2889147338601</v>
      </c>
      <c r="E29" s="124">
        <v>20.446822372686299</v>
      </c>
      <c r="F29" s="124">
        <v>0</v>
      </c>
      <c r="G29" s="124">
        <v>38326.696025744677</v>
      </c>
      <c r="H29" s="124">
        <v>22558.888451195933</v>
      </c>
      <c r="I29" s="124">
        <v>0</v>
      </c>
      <c r="J29" s="124">
        <v>-2494.5123294677301</v>
      </c>
      <c r="K29" s="124">
        <v>0</v>
      </c>
      <c r="L29" s="124">
        <v>22114.347149999998</v>
      </c>
      <c r="M29" s="124">
        <v>10655.25361</v>
      </c>
      <c r="N29" s="124">
        <v>-4868.8752165988044</v>
      </c>
      <c r="O29" s="124">
        <v>5.7752913562580943E-11</v>
      </c>
      <c r="P29" s="145">
        <f>B29+C29-D29-E29-F29-G29-H29-I29+J29-K29+L29-M29++N29+O29</f>
        <v>1035586.2137168224</v>
      </c>
    </row>
    <row r="30" spans="1:16" x14ac:dyDescent="0.3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B6BF0F-8898-40CE-B9EF-BB49B3B84399}">
  <ds:schemaRefs>
    <ds:schemaRef ds:uri="http://schemas.microsoft.com/office/2006/metadata/properties"/>
    <ds:schemaRef ds:uri="http://schemas.microsoft.com/office/infopath/2007/PartnerControls"/>
    <ds:schemaRef ds:uri="1b0ab29f-68ca-403e-a904-2e369ca89591"/>
    <ds:schemaRef ds:uri="2b545649-968c-43bb-9458-2d8011529dff"/>
  </ds:schemaRefs>
</ds:datastoreItem>
</file>

<file path=customXml/itemProps2.xml><?xml version="1.0" encoding="utf-8"?>
<ds:datastoreItem xmlns:ds="http://schemas.openxmlformats.org/officeDocument/2006/customXml" ds:itemID="{FA192050-DCFC-41FE-BAE7-60FB90A1D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BF5A55-80D6-4C11-BB16-067666626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2022-08-18T07:10:23Z</dcterms:created>
  <dcterms:modified xsi:type="dcterms:W3CDTF">2022-09-16T10:46:34Z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