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216" windowWidth="14940" windowHeight="8640"/>
  </bookViews>
  <sheets>
    <sheet name="FCISSummary" sheetId="2" r:id="rId1"/>
    <sheet name="FCISAssetSum" sheetId="3" r:id="rId2"/>
    <sheet name="FCISSchemeSummary" sheetId="4" r:id="rId3"/>
    <sheet name="SUMYEAR" sheetId="5" r:id="rId4"/>
    <sheet name="FCIS All" sheetId="6" r:id="rId5"/>
    <sheet name="Equity" sheetId="7" r:id="rId6"/>
    <sheet name="Asset Allocation" sheetId="8" r:id="rId7"/>
    <sheet name="Fixed Interest" sheetId="9" r:id="rId8"/>
  </sheets>
  <calcPr calcId="145621"/>
</workbook>
</file>

<file path=xl/calcChain.xml><?xml version="1.0" encoding="utf-8"?>
<calcChain xmlns="http://schemas.openxmlformats.org/spreadsheetml/2006/main">
  <c r="M170" i="9" l="1"/>
  <c r="K170" i="9"/>
  <c r="I170" i="9"/>
  <c r="G170" i="9"/>
  <c r="A170" i="9"/>
  <c r="A166" i="9"/>
  <c r="M164" i="9"/>
  <c r="K164" i="9"/>
  <c r="I164" i="9"/>
  <c r="G164" i="9"/>
  <c r="A164" i="9"/>
  <c r="A159" i="9"/>
  <c r="M157" i="9"/>
  <c r="K157" i="9"/>
  <c r="I157" i="9"/>
  <c r="G157" i="9"/>
  <c r="A157" i="9"/>
  <c r="A154" i="9"/>
  <c r="M152" i="9"/>
  <c r="K152" i="9"/>
  <c r="I152" i="9"/>
  <c r="G152" i="9"/>
  <c r="A152" i="9"/>
  <c r="A145" i="9"/>
  <c r="M143" i="9"/>
  <c r="K143" i="9"/>
  <c r="I143" i="9"/>
  <c r="G143" i="9"/>
  <c r="A143" i="9"/>
  <c r="A140" i="9"/>
  <c r="M138" i="9"/>
  <c r="K138" i="9"/>
  <c r="I138" i="9"/>
  <c r="G138" i="9"/>
  <c r="A138" i="9"/>
  <c r="A133" i="9"/>
  <c r="M131" i="9"/>
  <c r="K131" i="9"/>
  <c r="I131" i="9"/>
  <c r="G131" i="9"/>
  <c r="A131" i="9"/>
  <c r="A129" i="9"/>
  <c r="M127" i="9"/>
  <c r="K127" i="9"/>
  <c r="I127" i="9"/>
  <c r="G127" i="9"/>
  <c r="A127" i="9"/>
  <c r="A125" i="9"/>
  <c r="M123" i="9"/>
  <c r="K123" i="9"/>
  <c r="I123" i="9"/>
  <c r="G123" i="9"/>
  <c r="A123" i="9"/>
  <c r="A121" i="9"/>
  <c r="M119" i="9"/>
  <c r="K119" i="9"/>
  <c r="I119" i="9"/>
  <c r="G119" i="9"/>
  <c r="A119" i="9"/>
  <c r="A117" i="9"/>
  <c r="M115" i="9"/>
  <c r="K115" i="9"/>
  <c r="I115" i="9"/>
  <c r="G115" i="9"/>
  <c r="A115" i="9"/>
  <c r="A105" i="9"/>
  <c r="M103" i="9"/>
  <c r="K103" i="9"/>
  <c r="I103" i="9"/>
  <c r="G103" i="9"/>
  <c r="A103" i="9"/>
  <c r="A100" i="9"/>
  <c r="M98" i="9"/>
  <c r="K98" i="9"/>
  <c r="I98" i="9"/>
  <c r="G98" i="9"/>
  <c r="A98" i="9"/>
  <c r="A96" i="9"/>
  <c r="M94" i="9"/>
  <c r="K94" i="9"/>
  <c r="I94" i="9"/>
  <c r="G94" i="9"/>
  <c r="A94" i="9"/>
  <c r="A92" i="9"/>
  <c r="K90" i="9"/>
  <c r="I90" i="9"/>
  <c r="A90" i="9"/>
  <c r="A86" i="9"/>
  <c r="M84" i="9"/>
  <c r="M90" i="9" s="1"/>
  <c r="K84" i="9"/>
  <c r="I84" i="9"/>
  <c r="G84" i="9"/>
  <c r="G90" i="9" s="1"/>
  <c r="A84" i="9"/>
  <c r="A82" i="9"/>
  <c r="M80" i="9"/>
  <c r="K80" i="9"/>
  <c r="I80" i="9"/>
  <c r="G80" i="9"/>
  <c r="A80" i="9"/>
  <c r="A71" i="9"/>
  <c r="M69" i="9"/>
  <c r="K69" i="9"/>
  <c r="I69" i="9"/>
  <c r="G69" i="9"/>
  <c r="A69" i="9"/>
  <c r="A65" i="9"/>
  <c r="M63" i="9"/>
  <c r="K63" i="9"/>
  <c r="I63" i="9"/>
  <c r="G63" i="9"/>
  <c r="A63" i="9"/>
  <c r="A60" i="9"/>
  <c r="M58" i="9"/>
  <c r="K58" i="9"/>
  <c r="I58" i="9"/>
  <c r="G58" i="9"/>
  <c r="A58" i="9"/>
  <c r="A38" i="9"/>
  <c r="M36" i="9"/>
  <c r="K36" i="9"/>
  <c r="I36" i="9"/>
  <c r="G36" i="9"/>
  <c r="A36" i="9"/>
  <c r="A34" i="9"/>
  <c r="M32" i="9"/>
  <c r="K32" i="9"/>
  <c r="I32" i="9"/>
  <c r="G32" i="9"/>
  <c r="A32" i="9"/>
  <c r="A29" i="9"/>
  <c r="M27" i="9"/>
  <c r="K27" i="9"/>
  <c r="I27" i="9"/>
  <c r="G27" i="9"/>
  <c r="A27" i="9"/>
  <c r="A24" i="9"/>
  <c r="M22" i="9"/>
  <c r="K22" i="9"/>
  <c r="I22" i="9"/>
  <c r="G22" i="9"/>
  <c r="A22" i="9"/>
  <c r="A20" i="9"/>
  <c r="M18" i="9"/>
  <c r="K18" i="9"/>
  <c r="I18" i="9"/>
  <c r="G18" i="9"/>
  <c r="A18" i="9"/>
  <c r="A16" i="9"/>
  <c r="M14" i="9"/>
  <c r="M172" i="9" s="1"/>
  <c r="K14" i="9"/>
  <c r="K172" i="9" s="1"/>
  <c r="I14" i="9"/>
  <c r="I172" i="9" s="1"/>
  <c r="G14" i="9"/>
  <c r="G172" i="9" s="1"/>
  <c r="A14" i="9"/>
  <c r="A6" i="9"/>
  <c r="M180" i="8"/>
  <c r="K180" i="8"/>
  <c r="I180" i="8"/>
  <c r="G180" i="8"/>
  <c r="A180" i="8"/>
  <c r="A178" i="8"/>
  <c r="M176" i="8"/>
  <c r="K176" i="8"/>
  <c r="I176" i="8"/>
  <c r="G176" i="8"/>
  <c r="A176" i="8"/>
  <c r="A173" i="8"/>
  <c r="M171" i="8"/>
  <c r="K171" i="8"/>
  <c r="I171" i="8"/>
  <c r="G171" i="8"/>
  <c r="A171" i="8"/>
  <c r="A168" i="8"/>
  <c r="M166" i="8"/>
  <c r="K166" i="8"/>
  <c r="I166" i="8"/>
  <c r="G166" i="8"/>
  <c r="A166" i="8"/>
  <c r="A163" i="8"/>
  <c r="M161" i="8"/>
  <c r="K161" i="8"/>
  <c r="I161" i="8"/>
  <c r="G161" i="8"/>
  <c r="A161" i="8"/>
  <c r="A158" i="8"/>
  <c r="M156" i="8"/>
  <c r="K156" i="8"/>
  <c r="I156" i="8"/>
  <c r="G156" i="8"/>
  <c r="A156" i="8"/>
  <c r="A149" i="8"/>
  <c r="M147" i="8"/>
  <c r="K147" i="8"/>
  <c r="I147" i="8"/>
  <c r="G147" i="8"/>
  <c r="A147" i="8"/>
  <c r="A144" i="8"/>
  <c r="M142" i="8"/>
  <c r="K142" i="8"/>
  <c r="I142" i="8"/>
  <c r="G142" i="8"/>
  <c r="A142" i="8"/>
  <c r="A139" i="8"/>
  <c r="M137" i="8"/>
  <c r="K137" i="8"/>
  <c r="I137" i="8"/>
  <c r="G137" i="8"/>
  <c r="A137" i="8"/>
  <c r="A135" i="8"/>
  <c r="M133" i="8"/>
  <c r="K133" i="8"/>
  <c r="I133" i="8"/>
  <c r="G133" i="8"/>
  <c r="A133" i="8"/>
  <c r="A131" i="8"/>
  <c r="M129" i="8"/>
  <c r="K129" i="8"/>
  <c r="I129" i="8"/>
  <c r="G129" i="8"/>
  <c r="A129" i="8"/>
  <c r="A124" i="8"/>
  <c r="M122" i="8"/>
  <c r="K122" i="8"/>
  <c r="I122" i="8"/>
  <c r="G122" i="8"/>
  <c r="A122" i="8"/>
  <c r="A116" i="8"/>
  <c r="M114" i="8"/>
  <c r="K114" i="8"/>
  <c r="I114" i="8"/>
  <c r="G114" i="8"/>
  <c r="A114" i="8"/>
  <c r="A112" i="8"/>
  <c r="M110" i="8"/>
  <c r="K110" i="8"/>
  <c r="I110" i="8"/>
  <c r="G110" i="8"/>
  <c r="A110" i="8"/>
  <c r="A105" i="8"/>
  <c r="M103" i="8"/>
  <c r="K103" i="8"/>
  <c r="I103" i="8"/>
  <c r="G103" i="8"/>
  <c r="A103" i="8"/>
  <c r="A90" i="8"/>
  <c r="M88" i="8"/>
  <c r="K88" i="8"/>
  <c r="I88" i="8"/>
  <c r="G88" i="8"/>
  <c r="A88" i="8"/>
  <c r="A79" i="8"/>
  <c r="M77" i="8"/>
  <c r="K77" i="8"/>
  <c r="I77" i="8"/>
  <c r="G77" i="8"/>
  <c r="A77" i="8"/>
  <c r="A69" i="8"/>
  <c r="M67" i="8"/>
  <c r="K67" i="8"/>
  <c r="I67" i="8"/>
  <c r="G67" i="8"/>
  <c r="A67" i="8"/>
  <c r="A51" i="8"/>
  <c r="M49" i="8"/>
  <c r="K49" i="8"/>
  <c r="I49" i="8"/>
  <c r="G49" i="8"/>
  <c r="A49" i="8"/>
  <c r="A47" i="8"/>
  <c r="M45" i="8"/>
  <c r="K45" i="8"/>
  <c r="I45" i="8"/>
  <c r="G45" i="8"/>
  <c r="A45" i="8"/>
  <c r="A41" i="8"/>
  <c r="M39" i="8"/>
  <c r="K39" i="8"/>
  <c r="I39" i="8"/>
  <c r="G39" i="8"/>
  <c r="A39" i="8"/>
  <c r="A36" i="8"/>
  <c r="M34" i="8"/>
  <c r="K34" i="8"/>
  <c r="I34" i="8"/>
  <c r="G34" i="8"/>
  <c r="A34" i="8"/>
  <c r="A32" i="8"/>
  <c r="M30" i="8"/>
  <c r="K30" i="8"/>
  <c r="I30" i="8"/>
  <c r="G30" i="8"/>
  <c r="A30" i="8"/>
  <c r="A28" i="8"/>
  <c r="M26" i="8"/>
  <c r="K26" i="8"/>
  <c r="I26" i="8"/>
  <c r="G26" i="8"/>
  <c r="A26" i="8"/>
  <c r="A24" i="8"/>
  <c r="M22" i="8"/>
  <c r="K22" i="8"/>
  <c r="I22" i="8"/>
  <c r="G22" i="8"/>
  <c r="A22" i="8"/>
  <c r="A20" i="8"/>
  <c r="M18" i="8"/>
  <c r="K18" i="8"/>
  <c r="I18" i="8"/>
  <c r="G18" i="8"/>
  <c r="A18" i="8"/>
  <c r="A14" i="8"/>
  <c r="M12" i="8"/>
  <c r="K12" i="8"/>
  <c r="K182" i="8" s="1"/>
  <c r="I12" i="8"/>
  <c r="I182" i="8" s="1"/>
  <c r="G12" i="8"/>
  <c r="A12" i="8"/>
  <c r="A10" i="8"/>
  <c r="M8" i="8"/>
  <c r="M182" i="8" s="1"/>
  <c r="K8" i="8"/>
  <c r="I8" i="8"/>
  <c r="G8" i="8"/>
  <c r="G182" i="8" s="1"/>
  <c r="A8" i="8"/>
  <c r="A6" i="8"/>
  <c r="M500" i="7"/>
  <c r="K500" i="7"/>
  <c r="I500" i="7"/>
  <c r="G500" i="7"/>
  <c r="A500" i="7"/>
  <c r="A498" i="7"/>
  <c r="M496" i="7"/>
  <c r="K496" i="7"/>
  <c r="I496" i="7"/>
  <c r="G496" i="7"/>
  <c r="A496" i="7"/>
  <c r="A492" i="7"/>
  <c r="M490" i="7"/>
  <c r="K490" i="7"/>
  <c r="I490" i="7"/>
  <c r="G490" i="7"/>
  <c r="A490" i="7"/>
  <c r="A488" i="7"/>
  <c r="M486" i="7"/>
  <c r="K486" i="7"/>
  <c r="I486" i="7"/>
  <c r="G486" i="7"/>
  <c r="A486" i="7"/>
  <c r="A476" i="7"/>
  <c r="M474" i="7"/>
  <c r="K474" i="7"/>
  <c r="I474" i="7"/>
  <c r="G474" i="7"/>
  <c r="A474" i="7"/>
  <c r="A467" i="7"/>
  <c r="M465" i="7"/>
  <c r="K465" i="7"/>
  <c r="I465" i="7"/>
  <c r="G465" i="7"/>
  <c r="A465" i="7"/>
  <c r="A459" i="7"/>
  <c r="M457" i="7"/>
  <c r="K457" i="7"/>
  <c r="I457" i="7"/>
  <c r="G457" i="7"/>
  <c r="A457" i="7"/>
  <c r="A454" i="7"/>
  <c r="M452" i="7"/>
  <c r="K452" i="7"/>
  <c r="I452" i="7"/>
  <c r="G452" i="7"/>
  <c r="A452" i="7"/>
  <c r="A441" i="7"/>
  <c r="M439" i="7"/>
  <c r="K439" i="7"/>
  <c r="I439" i="7"/>
  <c r="G439" i="7"/>
  <c r="A439" i="7"/>
  <c r="A437" i="7"/>
  <c r="M435" i="7"/>
  <c r="K435" i="7"/>
  <c r="I435" i="7"/>
  <c r="G435" i="7"/>
  <c r="A435" i="7"/>
  <c r="A430" i="7"/>
  <c r="M428" i="7"/>
  <c r="K428" i="7"/>
  <c r="I428" i="7"/>
  <c r="G428" i="7"/>
  <c r="A428" i="7"/>
  <c r="A396" i="7"/>
  <c r="M394" i="7"/>
  <c r="K394" i="7"/>
  <c r="I394" i="7"/>
  <c r="G394" i="7"/>
  <c r="A394" i="7"/>
  <c r="A390" i="7"/>
  <c r="M388" i="7"/>
  <c r="K388" i="7"/>
  <c r="I388" i="7"/>
  <c r="G388" i="7"/>
  <c r="A388" i="7"/>
  <c r="A385" i="7"/>
  <c r="M383" i="7"/>
  <c r="K383" i="7"/>
  <c r="I383" i="7"/>
  <c r="G383" i="7"/>
  <c r="A383" i="7"/>
  <c r="A381" i="7"/>
  <c r="M379" i="7"/>
  <c r="K379" i="7"/>
  <c r="I379" i="7"/>
  <c r="G379" i="7"/>
  <c r="A379" i="7"/>
  <c r="A377" i="7"/>
  <c r="M375" i="7"/>
  <c r="K375" i="7"/>
  <c r="I375" i="7"/>
  <c r="G375" i="7"/>
  <c r="A375" i="7"/>
  <c r="A373" i="7"/>
  <c r="M371" i="7"/>
  <c r="K371" i="7"/>
  <c r="I371" i="7"/>
  <c r="G371" i="7"/>
  <c r="A371" i="7"/>
  <c r="A367" i="7"/>
  <c r="M365" i="7"/>
  <c r="K365" i="7"/>
  <c r="I365" i="7"/>
  <c r="G365" i="7"/>
  <c r="A365" i="7"/>
  <c r="A360" i="7"/>
  <c r="M358" i="7"/>
  <c r="K358" i="7"/>
  <c r="I358" i="7"/>
  <c r="G358" i="7"/>
  <c r="A358" i="7"/>
  <c r="A355" i="7"/>
  <c r="M353" i="7"/>
  <c r="K353" i="7"/>
  <c r="I353" i="7"/>
  <c r="G353" i="7"/>
  <c r="A353" i="7"/>
  <c r="A348" i="7"/>
  <c r="M346" i="7"/>
  <c r="K346" i="7"/>
  <c r="I346" i="7"/>
  <c r="G346" i="7"/>
  <c r="A346" i="7"/>
  <c r="A343" i="7"/>
  <c r="M341" i="7"/>
  <c r="K341" i="7"/>
  <c r="I341" i="7"/>
  <c r="G341" i="7"/>
  <c r="A341" i="7"/>
  <c r="A339" i="7"/>
  <c r="M337" i="7"/>
  <c r="K337" i="7"/>
  <c r="I337" i="7"/>
  <c r="G337" i="7"/>
  <c r="A337" i="7"/>
  <c r="A334" i="7"/>
  <c r="M332" i="7"/>
  <c r="K332" i="7"/>
  <c r="I332" i="7"/>
  <c r="G332" i="7"/>
  <c r="A332" i="7"/>
  <c r="A329" i="7"/>
  <c r="M327" i="7"/>
  <c r="K327" i="7"/>
  <c r="I327" i="7"/>
  <c r="G327" i="7"/>
  <c r="A327" i="7"/>
  <c r="A320" i="7"/>
  <c r="M318" i="7"/>
  <c r="K318" i="7"/>
  <c r="I318" i="7"/>
  <c r="G318" i="7"/>
  <c r="A318" i="7"/>
  <c r="A316" i="7"/>
  <c r="M314" i="7"/>
  <c r="K314" i="7"/>
  <c r="I314" i="7"/>
  <c r="G314" i="7"/>
  <c r="A314" i="7"/>
  <c r="A304" i="7"/>
  <c r="M302" i="7"/>
  <c r="K302" i="7"/>
  <c r="I302" i="7"/>
  <c r="G302" i="7"/>
  <c r="A302" i="7"/>
  <c r="A298" i="7"/>
  <c r="M296" i="7"/>
  <c r="K296" i="7"/>
  <c r="I296" i="7"/>
  <c r="G296" i="7"/>
  <c r="A296" i="7"/>
  <c r="A291" i="7"/>
  <c r="M289" i="7"/>
  <c r="K289" i="7"/>
  <c r="I289" i="7"/>
  <c r="G289" i="7"/>
  <c r="A289" i="7"/>
  <c r="A284" i="7"/>
  <c r="M282" i="7"/>
  <c r="K282" i="7"/>
  <c r="I282" i="7"/>
  <c r="G282" i="7"/>
  <c r="A282" i="7"/>
  <c r="A277" i="7"/>
  <c r="M275" i="7"/>
  <c r="K275" i="7"/>
  <c r="I275" i="7"/>
  <c r="G275" i="7"/>
  <c r="A275" i="7"/>
  <c r="A272" i="7"/>
  <c r="M270" i="7"/>
  <c r="K270" i="7"/>
  <c r="I270" i="7"/>
  <c r="G270" i="7"/>
  <c r="A270" i="7"/>
  <c r="A261" i="7"/>
  <c r="M259" i="7"/>
  <c r="K259" i="7"/>
  <c r="I259" i="7"/>
  <c r="G259" i="7"/>
  <c r="A259" i="7"/>
  <c r="A254" i="7"/>
  <c r="M252" i="7"/>
  <c r="K252" i="7"/>
  <c r="I252" i="7"/>
  <c r="G252" i="7"/>
  <c r="A252" i="7"/>
  <c r="A245" i="7"/>
  <c r="M243" i="7"/>
  <c r="K243" i="7"/>
  <c r="I243" i="7"/>
  <c r="G243" i="7"/>
  <c r="A243" i="7"/>
  <c r="A91" i="7"/>
  <c r="M89" i="7"/>
  <c r="K89" i="7"/>
  <c r="I89" i="7"/>
  <c r="G89" i="7"/>
  <c r="A89" i="7"/>
  <c r="A87" i="7"/>
  <c r="M85" i="7"/>
  <c r="K85" i="7"/>
  <c r="I85" i="7"/>
  <c r="G85" i="7"/>
  <c r="A85" i="7"/>
  <c r="A74" i="7"/>
  <c r="M72" i="7"/>
  <c r="K72" i="7"/>
  <c r="I72" i="7"/>
  <c r="G72" i="7"/>
  <c r="A72" i="7"/>
  <c r="A68" i="7"/>
  <c r="M66" i="7"/>
  <c r="K66" i="7"/>
  <c r="I66" i="7"/>
  <c r="G66" i="7"/>
  <c r="A66" i="7"/>
  <c r="A58" i="7"/>
  <c r="M56" i="7"/>
  <c r="K56" i="7"/>
  <c r="I56" i="7"/>
  <c r="G56" i="7"/>
  <c r="A56" i="7"/>
  <c r="A54" i="7"/>
  <c r="M52" i="7"/>
  <c r="K52" i="7"/>
  <c r="I52" i="7"/>
  <c r="G52" i="7"/>
  <c r="A52" i="7"/>
  <c r="A50" i="7"/>
  <c r="M48" i="7"/>
  <c r="K48" i="7"/>
  <c r="I48" i="7"/>
  <c r="G48" i="7"/>
  <c r="A48" i="7"/>
  <c r="A42" i="7"/>
  <c r="M40" i="7"/>
  <c r="K40" i="7"/>
  <c r="I40" i="7"/>
  <c r="G40" i="7"/>
  <c r="A40" i="7"/>
  <c r="A38" i="7"/>
  <c r="M36" i="7"/>
  <c r="K36" i="7"/>
  <c r="I36" i="7"/>
  <c r="G36" i="7"/>
  <c r="A36" i="7"/>
  <c r="A34" i="7"/>
  <c r="M32" i="7"/>
  <c r="K32" i="7"/>
  <c r="I32" i="7"/>
  <c r="G32" i="7"/>
  <c r="A32" i="7"/>
  <c r="A30" i="7"/>
  <c r="M27" i="7"/>
  <c r="M502" i="7" s="1"/>
  <c r="K27" i="7"/>
  <c r="I27" i="7"/>
  <c r="G27" i="7"/>
  <c r="G502" i="7" s="1"/>
  <c r="A27" i="7"/>
  <c r="A21" i="7"/>
  <c r="M19" i="7"/>
  <c r="K19" i="7"/>
  <c r="K502" i="7" s="1"/>
  <c r="I19" i="7"/>
  <c r="I502" i="7" s="1"/>
  <c r="G19" i="7"/>
  <c r="A19" i="7"/>
  <c r="A6" i="7"/>
  <c r="M724" i="6"/>
  <c r="K724" i="6"/>
  <c r="I724" i="6"/>
  <c r="G724" i="6"/>
  <c r="A724" i="6"/>
  <c r="A722" i="6"/>
  <c r="M720" i="6"/>
  <c r="K720" i="6"/>
  <c r="I720" i="6"/>
  <c r="G720" i="6"/>
  <c r="A720" i="6"/>
  <c r="A716" i="6"/>
  <c r="M714" i="6"/>
  <c r="K714" i="6"/>
  <c r="I714" i="6"/>
  <c r="G714" i="6"/>
  <c r="A714" i="6"/>
  <c r="A712" i="6"/>
  <c r="M710" i="6"/>
  <c r="K710" i="6"/>
  <c r="I710" i="6"/>
  <c r="G710" i="6"/>
  <c r="A710" i="6"/>
  <c r="A700" i="6"/>
  <c r="M698" i="6"/>
  <c r="K698" i="6"/>
  <c r="I698" i="6"/>
  <c r="G698" i="6"/>
  <c r="A698" i="6"/>
  <c r="A696" i="6"/>
  <c r="M694" i="6"/>
  <c r="K694" i="6"/>
  <c r="I694" i="6"/>
  <c r="G694" i="6"/>
  <c r="A694" i="6"/>
  <c r="A691" i="6"/>
  <c r="M689" i="6"/>
  <c r="K689" i="6"/>
  <c r="I689" i="6"/>
  <c r="G689" i="6"/>
  <c r="A689" i="6"/>
  <c r="A685" i="6"/>
  <c r="M683" i="6"/>
  <c r="K683" i="6"/>
  <c r="I683" i="6"/>
  <c r="G683" i="6"/>
  <c r="A683" i="6"/>
  <c r="A670" i="6"/>
  <c r="M668" i="6"/>
  <c r="K668" i="6"/>
  <c r="I668" i="6"/>
  <c r="G668" i="6"/>
  <c r="A668" i="6"/>
  <c r="A658" i="6"/>
  <c r="M656" i="6"/>
  <c r="K656" i="6"/>
  <c r="I656" i="6"/>
  <c r="G656" i="6"/>
  <c r="A656" i="6"/>
  <c r="A651" i="6"/>
  <c r="M649" i="6"/>
  <c r="K649" i="6"/>
  <c r="I649" i="6"/>
  <c r="G649" i="6"/>
  <c r="A649" i="6"/>
  <c r="A632" i="6"/>
  <c r="M630" i="6"/>
  <c r="K630" i="6"/>
  <c r="I630" i="6"/>
  <c r="G630" i="6"/>
  <c r="A630" i="6"/>
  <c r="A628" i="6"/>
  <c r="M626" i="6"/>
  <c r="K626" i="6"/>
  <c r="I626" i="6"/>
  <c r="G626" i="6"/>
  <c r="A626" i="6"/>
  <c r="A615" i="6"/>
  <c r="M613" i="6"/>
  <c r="K613" i="6"/>
  <c r="I613" i="6"/>
  <c r="G613" i="6"/>
  <c r="A613" i="6"/>
  <c r="A577" i="6"/>
  <c r="M575" i="6"/>
  <c r="K575" i="6"/>
  <c r="I575" i="6"/>
  <c r="G575" i="6"/>
  <c r="A575" i="6"/>
  <c r="A569" i="6"/>
  <c r="M567" i="6"/>
  <c r="K567" i="6"/>
  <c r="I567" i="6"/>
  <c r="G567" i="6"/>
  <c r="A567" i="6"/>
  <c r="A564" i="6"/>
  <c r="M562" i="6"/>
  <c r="K562" i="6"/>
  <c r="I562" i="6"/>
  <c r="G562" i="6"/>
  <c r="A562" i="6"/>
  <c r="A559" i="6"/>
  <c r="M557" i="6"/>
  <c r="K557" i="6"/>
  <c r="I557" i="6"/>
  <c r="G557" i="6"/>
  <c r="A557" i="6"/>
  <c r="A551" i="6"/>
  <c r="M549" i="6"/>
  <c r="K549" i="6"/>
  <c r="I549" i="6"/>
  <c r="G549" i="6"/>
  <c r="A549" i="6"/>
  <c r="A546" i="6"/>
  <c r="M544" i="6"/>
  <c r="K544" i="6"/>
  <c r="I544" i="6"/>
  <c r="G544" i="6"/>
  <c r="A544" i="6"/>
  <c r="A539" i="6"/>
  <c r="M537" i="6"/>
  <c r="K537" i="6"/>
  <c r="I537" i="6"/>
  <c r="G537" i="6"/>
  <c r="A537" i="6"/>
  <c r="A535" i="6"/>
  <c r="M533" i="6"/>
  <c r="K533" i="6"/>
  <c r="I533" i="6"/>
  <c r="G533" i="6"/>
  <c r="A533" i="6"/>
  <c r="A523" i="6"/>
  <c r="M521" i="6"/>
  <c r="K521" i="6"/>
  <c r="I521" i="6"/>
  <c r="G521" i="6"/>
  <c r="A521" i="6"/>
  <c r="A515" i="6"/>
  <c r="M513" i="6"/>
  <c r="K513" i="6"/>
  <c r="I513" i="6"/>
  <c r="G513" i="6"/>
  <c r="A513" i="6"/>
  <c r="A510" i="6"/>
  <c r="M508" i="6"/>
  <c r="K508" i="6"/>
  <c r="I508" i="6"/>
  <c r="G508" i="6"/>
  <c r="A508" i="6"/>
  <c r="A503" i="6"/>
  <c r="M501" i="6"/>
  <c r="K501" i="6"/>
  <c r="I501" i="6"/>
  <c r="G501" i="6"/>
  <c r="A501" i="6"/>
  <c r="A498" i="6"/>
  <c r="M496" i="6"/>
  <c r="K496" i="6"/>
  <c r="I496" i="6"/>
  <c r="G496" i="6"/>
  <c r="A496" i="6"/>
  <c r="A494" i="6"/>
  <c r="M492" i="6"/>
  <c r="K492" i="6"/>
  <c r="I492" i="6"/>
  <c r="G492" i="6"/>
  <c r="A492" i="6"/>
  <c r="A488" i="6"/>
  <c r="M486" i="6"/>
  <c r="K486" i="6"/>
  <c r="I486" i="6"/>
  <c r="G486" i="6"/>
  <c r="A486" i="6"/>
  <c r="A478" i="6"/>
  <c r="M476" i="6"/>
  <c r="K476" i="6"/>
  <c r="I476" i="6"/>
  <c r="G476" i="6"/>
  <c r="A476" i="6"/>
  <c r="A454" i="6"/>
  <c r="M452" i="6"/>
  <c r="K452" i="6"/>
  <c r="I452" i="6"/>
  <c r="G452" i="6"/>
  <c r="A452" i="6"/>
  <c r="A437" i="6"/>
  <c r="M435" i="6"/>
  <c r="K435" i="6"/>
  <c r="I435" i="6"/>
  <c r="G435" i="6"/>
  <c r="A435" i="6"/>
  <c r="A426" i="6"/>
  <c r="M424" i="6"/>
  <c r="K424" i="6"/>
  <c r="I424" i="6"/>
  <c r="G424" i="6"/>
  <c r="A424" i="6"/>
  <c r="A421" i="6"/>
  <c r="M419" i="6"/>
  <c r="K419" i="6"/>
  <c r="I419" i="6"/>
  <c r="G419" i="6"/>
  <c r="A419" i="6"/>
  <c r="A409" i="6"/>
  <c r="M407" i="6"/>
  <c r="K407" i="6"/>
  <c r="I407" i="6"/>
  <c r="G407" i="6"/>
  <c r="A407" i="6"/>
  <c r="A402" i="6"/>
  <c r="M400" i="6"/>
  <c r="K400" i="6"/>
  <c r="I400" i="6"/>
  <c r="G400" i="6"/>
  <c r="A400" i="6"/>
  <c r="A395" i="6"/>
  <c r="M393" i="6"/>
  <c r="K393" i="6"/>
  <c r="I393" i="6"/>
  <c r="G393" i="6"/>
  <c r="A393" i="6"/>
  <c r="A391" i="6"/>
  <c r="M389" i="6"/>
  <c r="K389" i="6"/>
  <c r="A389" i="6"/>
  <c r="A381" i="6"/>
  <c r="M379" i="6"/>
  <c r="K379" i="6"/>
  <c r="I379" i="6"/>
  <c r="I389" i="6" s="1"/>
  <c r="G379" i="6"/>
  <c r="G389" i="6" s="1"/>
  <c r="A379" i="6"/>
  <c r="A377" i="6"/>
  <c r="M375" i="6"/>
  <c r="K375" i="6"/>
  <c r="I375" i="6"/>
  <c r="G375" i="6"/>
  <c r="A375" i="6"/>
  <c r="A347" i="6"/>
  <c r="M345" i="6"/>
  <c r="K345" i="6"/>
  <c r="I345" i="6"/>
  <c r="G345" i="6"/>
  <c r="A345" i="6"/>
  <c r="A341" i="6"/>
  <c r="M339" i="6"/>
  <c r="K339" i="6"/>
  <c r="I339" i="6"/>
  <c r="G339" i="6"/>
  <c r="A339" i="6"/>
  <c r="A324" i="6"/>
  <c r="M322" i="6"/>
  <c r="K322" i="6"/>
  <c r="I322" i="6"/>
  <c r="G322" i="6"/>
  <c r="A322" i="6"/>
  <c r="A313" i="6"/>
  <c r="M311" i="6"/>
  <c r="K311" i="6"/>
  <c r="I311" i="6"/>
  <c r="G311" i="6"/>
  <c r="A311" i="6"/>
  <c r="A304" i="6"/>
  <c r="M302" i="6"/>
  <c r="K302" i="6"/>
  <c r="I302" i="6"/>
  <c r="G302" i="6"/>
  <c r="A302" i="6"/>
  <c r="A131" i="6"/>
  <c r="M129" i="6"/>
  <c r="K129" i="6"/>
  <c r="I129" i="6"/>
  <c r="G129" i="6"/>
  <c r="A129" i="6"/>
  <c r="A127" i="6"/>
  <c r="M125" i="6"/>
  <c r="K125" i="6"/>
  <c r="I125" i="6"/>
  <c r="G125" i="6"/>
  <c r="A125" i="6"/>
  <c r="A123" i="6"/>
  <c r="M121" i="6"/>
  <c r="K121" i="6"/>
  <c r="I121" i="6"/>
  <c r="G121" i="6"/>
  <c r="A121" i="6"/>
  <c r="A119" i="6"/>
  <c r="M117" i="6"/>
  <c r="K117" i="6"/>
  <c r="I117" i="6"/>
  <c r="G117" i="6"/>
  <c r="A117" i="6"/>
  <c r="A115" i="6"/>
  <c r="M113" i="6"/>
  <c r="K113" i="6"/>
  <c r="I113" i="6"/>
  <c r="G113" i="6"/>
  <c r="A113" i="6"/>
  <c r="A102" i="6"/>
  <c r="M100" i="6"/>
  <c r="K100" i="6"/>
  <c r="I100" i="6"/>
  <c r="G100" i="6"/>
  <c r="A100" i="6"/>
  <c r="A95" i="6"/>
  <c r="M93" i="6"/>
  <c r="K93" i="6"/>
  <c r="I93" i="6"/>
  <c r="G93" i="6"/>
  <c r="A93" i="6"/>
  <c r="A83" i="6"/>
  <c r="M81" i="6"/>
  <c r="K81" i="6"/>
  <c r="I81" i="6"/>
  <c r="G81" i="6"/>
  <c r="A81" i="6"/>
  <c r="A78" i="6"/>
  <c r="M76" i="6"/>
  <c r="K76" i="6"/>
  <c r="I76" i="6"/>
  <c r="G76" i="6"/>
  <c r="A76" i="6"/>
  <c r="A74" i="6"/>
  <c r="M72" i="6"/>
  <c r="K72" i="6"/>
  <c r="I72" i="6"/>
  <c r="G72" i="6"/>
  <c r="A72" i="6"/>
  <c r="A66" i="6"/>
  <c r="M64" i="6"/>
  <c r="K64" i="6"/>
  <c r="I64" i="6"/>
  <c r="G64" i="6"/>
  <c r="A64" i="6"/>
  <c r="A56" i="6"/>
  <c r="M54" i="6"/>
  <c r="K54" i="6"/>
  <c r="I54" i="6"/>
  <c r="G54" i="6"/>
  <c r="A54" i="6"/>
  <c r="A52" i="6"/>
  <c r="M50" i="6"/>
  <c r="K50" i="6"/>
  <c r="I50" i="6"/>
  <c r="G50" i="6"/>
  <c r="A50" i="6"/>
  <c r="A48" i="6"/>
  <c r="M46" i="6"/>
  <c r="K46" i="6"/>
  <c r="I46" i="6"/>
  <c r="G46" i="6"/>
  <c r="A46" i="6"/>
  <c r="A44" i="6"/>
  <c r="M42" i="6"/>
  <c r="K42" i="6"/>
  <c r="I42" i="6"/>
  <c r="G42" i="6"/>
  <c r="A42" i="6"/>
  <c r="A40" i="6"/>
  <c r="M38" i="6"/>
  <c r="K38" i="6"/>
  <c r="I38" i="6"/>
  <c r="G38" i="6"/>
  <c r="A38" i="6"/>
  <c r="A36" i="6"/>
  <c r="M34" i="6"/>
  <c r="K34" i="6"/>
  <c r="I34" i="6"/>
  <c r="G34" i="6"/>
  <c r="A34" i="6"/>
  <c r="A21" i="6"/>
  <c r="M19" i="6"/>
  <c r="K19" i="6"/>
  <c r="I19" i="6"/>
  <c r="G19" i="6"/>
  <c r="A19" i="6"/>
  <c r="A6" i="6"/>
  <c r="I128" i="5" l="1"/>
  <c r="H128" i="5"/>
  <c r="G128" i="5"/>
  <c r="F128" i="5"/>
  <c r="E128" i="5"/>
  <c r="D128" i="5"/>
  <c r="G126" i="5"/>
  <c r="R16" i="3" l="1"/>
  <c r="R15" i="3"/>
  <c r="R14" i="3"/>
  <c r="R12" i="3"/>
  <c r="R11" i="3"/>
  <c r="R10" i="3"/>
  <c r="R8" i="3"/>
  <c r="R7" i="3"/>
  <c r="R6" i="3"/>
  <c r="Q16" i="3"/>
  <c r="Q15" i="3"/>
  <c r="Q14" i="3"/>
  <c r="Q12" i="3"/>
  <c r="Q11" i="3"/>
  <c r="Q10" i="3"/>
  <c r="Q8" i="3"/>
  <c r="Q7" i="3"/>
  <c r="Q6" i="3"/>
  <c r="P16" i="3"/>
  <c r="P15" i="3"/>
  <c r="P14" i="3"/>
  <c r="P12" i="3"/>
  <c r="P11" i="3"/>
  <c r="P10" i="3"/>
  <c r="P8" i="3"/>
  <c r="P7" i="3"/>
  <c r="P6" i="3"/>
  <c r="O16" i="3"/>
  <c r="O14" i="3"/>
  <c r="O11" i="3"/>
  <c r="O8" i="3"/>
  <c r="O7" i="3"/>
  <c r="O15" i="3"/>
  <c r="O12" i="3"/>
  <c r="O10" i="3"/>
  <c r="O6" i="3"/>
  <c r="N16" i="3"/>
  <c r="N15" i="3"/>
  <c r="N14" i="3"/>
  <c r="N12" i="3"/>
  <c r="N11" i="3"/>
  <c r="N10" i="3"/>
  <c r="N8" i="3"/>
  <c r="N7" i="3"/>
  <c r="N6" i="3"/>
  <c r="L16" i="3"/>
  <c r="L15" i="3"/>
  <c r="L14" i="3"/>
  <c r="L12" i="3"/>
  <c r="L11" i="3"/>
  <c r="L10" i="3"/>
  <c r="L8" i="3"/>
  <c r="L7" i="3"/>
  <c r="L6" i="3"/>
  <c r="J16" i="3"/>
  <c r="J15" i="3"/>
  <c r="J14" i="3"/>
  <c r="J12" i="3"/>
  <c r="J11" i="3"/>
  <c r="J10" i="3"/>
  <c r="J8" i="3"/>
  <c r="J7" i="3"/>
  <c r="J6" i="3"/>
  <c r="I16" i="3"/>
  <c r="I15" i="3"/>
  <c r="I14" i="3"/>
  <c r="I12" i="3"/>
  <c r="I11" i="3"/>
  <c r="I10" i="3"/>
  <c r="I8" i="3"/>
  <c r="I7" i="3"/>
  <c r="I6" i="3"/>
  <c r="K16" i="3"/>
  <c r="K15" i="3"/>
  <c r="K14" i="3"/>
  <c r="K12" i="3"/>
  <c r="K11" i="3"/>
  <c r="K10" i="3"/>
  <c r="K8" i="3"/>
  <c r="K7" i="3"/>
  <c r="K6" i="3"/>
  <c r="M11" i="3"/>
  <c r="M10" i="3"/>
  <c r="M12" i="3"/>
  <c r="M16" i="3"/>
  <c r="M15" i="3"/>
  <c r="M14" i="3"/>
  <c r="M8" i="3"/>
  <c r="M7" i="3"/>
  <c r="M6" i="3"/>
  <c r="G16" i="3"/>
  <c r="H16" i="3" s="1"/>
  <c r="G15" i="3"/>
  <c r="H15" i="3" s="1"/>
  <c r="G14" i="3"/>
  <c r="H14" i="3" s="1"/>
  <c r="G12" i="3"/>
  <c r="H12" i="3" s="1"/>
  <c r="G11" i="3"/>
  <c r="G10" i="3"/>
  <c r="H10" i="3" s="1"/>
  <c r="G8" i="3"/>
  <c r="G7" i="3"/>
  <c r="H7" i="3" s="1"/>
  <c r="G6" i="3"/>
  <c r="H11" i="3"/>
  <c r="H8" i="3"/>
  <c r="H6" i="3"/>
  <c r="D8" i="3"/>
  <c r="D7" i="3"/>
  <c r="F16" i="3"/>
  <c r="F15" i="3"/>
  <c r="F14" i="3"/>
  <c r="F12" i="3"/>
  <c r="F11" i="3"/>
  <c r="F10" i="3"/>
  <c r="F8" i="3"/>
  <c r="F7" i="3"/>
  <c r="F6" i="3"/>
  <c r="E16" i="3"/>
  <c r="E15" i="3"/>
  <c r="E14" i="3"/>
  <c r="E12" i="3"/>
  <c r="E11" i="3"/>
  <c r="E10" i="3"/>
  <c r="E8" i="3"/>
  <c r="E7" i="3"/>
  <c r="E6" i="3"/>
  <c r="D6" i="3"/>
  <c r="D16" i="3"/>
  <c r="D15" i="3"/>
  <c r="D14" i="3"/>
  <c r="D12" i="3"/>
  <c r="D11" i="3"/>
  <c r="D10" i="3"/>
  <c r="C16" i="3"/>
  <c r="C15" i="3"/>
  <c r="C14" i="3"/>
  <c r="C12" i="3"/>
  <c r="C11" i="3"/>
  <c r="C10" i="3"/>
  <c r="C8" i="3"/>
  <c r="C7" i="3"/>
  <c r="C6" i="3"/>
  <c r="Q18" i="3"/>
  <c r="O18" i="3"/>
  <c r="M18" i="3"/>
  <c r="K18" i="3"/>
  <c r="I18" i="3"/>
  <c r="G18" i="3"/>
  <c r="E18" i="3"/>
  <c r="C18" i="3"/>
  <c r="P9" i="2"/>
  <c r="P7" i="2"/>
  <c r="P6" i="2"/>
  <c r="Q6" i="2" s="1"/>
  <c r="N9" i="2"/>
  <c r="O6" i="2" s="1"/>
  <c r="N7" i="2"/>
  <c r="N6" i="2"/>
  <c r="L6" i="2"/>
  <c r="L9" i="2"/>
  <c r="L7" i="2"/>
  <c r="M7" i="2" s="1"/>
  <c r="J9" i="2"/>
  <c r="K6" i="2" s="1"/>
  <c r="J7" i="2"/>
  <c r="J6" i="2"/>
  <c r="H9" i="2"/>
  <c r="I7" i="2" s="1"/>
  <c r="H7" i="2"/>
  <c r="H6" i="2"/>
  <c r="F9" i="2"/>
  <c r="F7" i="2"/>
  <c r="G7" i="2" s="1"/>
  <c r="F6" i="2"/>
  <c r="G6" i="2" s="1"/>
  <c r="D9" i="2"/>
  <c r="D7" i="2"/>
  <c r="E7" i="2" s="1"/>
  <c r="D6" i="2"/>
  <c r="E6" i="2" s="1"/>
  <c r="Q7" i="2"/>
  <c r="M6" i="2"/>
  <c r="I6" i="2"/>
  <c r="B9" i="2"/>
  <c r="B7" i="2"/>
  <c r="B6" i="2"/>
  <c r="O7" i="2" l="1"/>
  <c r="K7" i="2"/>
  <c r="C6" i="2"/>
  <c r="C7" i="2"/>
</calcChain>
</file>

<file path=xl/sharedStrings.xml><?xml version="1.0" encoding="utf-8"?>
<sst xmlns="http://schemas.openxmlformats.org/spreadsheetml/2006/main" count="4583" uniqueCount="655">
  <si>
    <t>Figures relate to ASISA membership registered funds.</t>
  </si>
  <si>
    <t>GRAND TOTAL</t>
  </si>
  <si>
    <t>%</t>
  </si>
  <si>
    <t>RM</t>
  </si>
  <si>
    <t>Net Inflow</t>
  </si>
  <si>
    <t>Total Repurchases</t>
  </si>
  <si>
    <t>Total Sales</t>
  </si>
  <si>
    <t>Total Assets</t>
  </si>
  <si>
    <t>SUMMARY</t>
  </si>
  <si>
    <t xml:space="preserve">Quarter ended:  </t>
  </si>
  <si>
    <t>Foreign Collective Investment Scheme Statistics of ASISA FCIS Members</t>
  </si>
  <si>
    <t>ASSET SUMMARY</t>
  </si>
  <si>
    <t>Rand</t>
  </si>
  <si>
    <t>Total In/outflow</t>
  </si>
  <si>
    <t>Scheme</t>
  </si>
  <si>
    <t>SUMMARY BY SCHEME</t>
  </si>
  <si>
    <t>Aberdeen Global</t>
  </si>
  <si>
    <t>ACPI Global UCITS Funds PLC</t>
  </si>
  <si>
    <t>ACPI Select UCITS Funds plc</t>
  </si>
  <si>
    <t>Allan Gray Africa ex-SA Bond Fund</t>
  </si>
  <si>
    <t>Allan Gray Africa Ex-SA Equity Fund Limited</t>
  </si>
  <si>
    <t>Allan Gray Australia Equity Fund</t>
  </si>
  <si>
    <t>Allan Gray Australia Opportunity Fund</t>
  </si>
  <si>
    <t>Ashburton Emerging Markets Funds Limited</t>
  </si>
  <si>
    <t>Ashburton Investments SICAV</t>
  </si>
  <si>
    <t>Ashburton Money Market Funds Ltd</t>
  </si>
  <si>
    <t xml:space="preserve">Ashburton Replica Portfolio Limited </t>
  </si>
  <si>
    <t>Catalyst Fund Managers Global Pty Ltd</t>
  </si>
  <si>
    <t>Contrarius Global Investment Fund (Ireland) Plc</t>
  </si>
  <si>
    <t>Coronation Global Opportunities Fund</t>
  </si>
  <si>
    <t>Dodge &amp; Cox Worldwide Funds plc</t>
  </si>
  <si>
    <t>Fidelity Funds SICAV</t>
  </si>
  <si>
    <t>Foord Global Equity Fund</t>
  </si>
  <si>
    <t>Foord International Trust</t>
  </si>
  <si>
    <t>Foord SICAV</t>
  </si>
  <si>
    <t>Franklin Templeton (FTS2F)</t>
  </si>
  <si>
    <t>Franklin Templeton Investment Funds (Luxembourg) (FTIF)</t>
  </si>
  <si>
    <t>Franklin Templeton Shariah Funds (FTSF)</t>
  </si>
  <si>
    <t>Ginsglobal Index Funds (Mauritius) Ltd</t>
  </si>
  <si>
    <t>Investec Global Strategy Funds Limited (Luxembourg) Scheme</t>
  </si>
  <si>
    <t>Investec World Axis PCC Limited</t>
  </si>
  <si>
    <t>Investment Solutions Strategic Global Fund (Jersey)</t>
  </si>
  <si>
    <t>Lloyds  Gilt Fund Ltd</t>
  </si>
  <si>
    <t>Lloyds  Investment Funds Ltd</t>
  </si>
  <si>
    <t>Lloyds Money Fund Ltd</t>
  </si>
  <si>
    <t>Lloyds Multi Strategy Fund Ltd</t>
  </si>
  <si>
    <t>M&amp;G Investment Funds (1)</t>
  </si>
  <si>
    <t>M&amp;G Investment Funds (3)</t>
  </si>
  <si>
    <t xml:space="preserve">Marriott International Funds Plc </t>
  </si>
  <si>
    <t>MELVILLE DOUGLAS INCOME FUND Limited</t>
  </si>
  <si>
    <t>Momentum Mutual Fund ICC Limited</t>
  </si>
  <si>
    <t>Nedgroup Investments Funds Plc</t>
  </si>
  <si>
    <t>Nedgroup Investments MultiFunds Plc</t>
  </si>
  <si>
    <t>Oasis Crescent Global Investment Fund (Ireland) Plc</t>
  </si>
  <si>
    <t>Oasis Global Investment Fund (Ireland) Plc</t>
  </si>
  <si>
    <t>Orbis Global Equity Fund Limited</t>
  </si>
  <si>
    <t>Orbis Optimal SA Fund Ltd</t>
  </si>
  <si>
    <t>ORBIS SICAV</t>
  </si>
  <si>
    <t>Peregrine Global Funds PCC Limited</t>
  </si>
  <si>
    <t>PineBridge Global Funds</t>
  </si>
  <si>
    <t>Prescient Global Funds Plc (Ireland)</t>
  </si>
  <si>
    <t>PSG Global Funds SICAV p.l.c</t>
  </si>
  <si>
    <t>PSG Global Portfolio</t>
  </si>
  <si>
    <t>PSG International Funds SICAV p.l.c</t>
  </si>
  <si>
    <t>PSG International Portfolio Fund</t>
  </si>
  <si>
    <t xml:space="preserve">PSG Mutual Fund </t>
  </si>
  <si>
    <t>PTI Mutual Fund PCC Limited</t>
  </si>
  <si>
    <t>RECM Global Equity Fund Limited</t>
  </si>
  <si>
    <t>RECM Global Fund Limited</t>
  </si>
  <si>
    <t>Sanlam Global Funds Plc (Ireland)</t>
  </si>
  <si>
    <t>Sanlam Universal Funds Plc (Ireland)</t>
  </si>
  <si>
    <t xml:space="preserve">Sarasin Funds Management </t>
  </si>
  <si>
    <t>SEI Global Investments Fund PLC</t>
  </si>
  <si>
    <t>SEI Global Master Fund Plc (Ireland)</t>
  </si>
  <si>
    <t>STANDARD BANK INTERNATIONAL FUNDS LIMITED</t>
  </si>
  <si>
    <t>STANLIB FUNDS Limited</t>
  </si>
  <si>
    <t>STANLIB OFFSHORE UNIT TRUSTS</t>
  </si>
  <si>
    <t>The Fidelity Institutional Liquidity Fund Plc</t>
  </si>
  <si>
    <t>The Offshore Mutual Funds PCC Limited</t>
  </si>
  <si>
    <t>Trinity Global Fund</t>
  </si>
  <si>
    <t>VAM Funds (Lux)</t>
  </si>
  <si>
    <t>VAM Managed Funds (Lux)</t>
  </si>
  <si>
    <t xml:space="preserve">Vulcan Value Equity Fund </t>
  </si>
  <si>
    <t xml:space="preserve">Warwick International Fund Pcc Ltd </t>
  </si>
  <si>
    <t>Retail</t>
  </si>
  <si>
    <t>30/Sep/2015</t>
  </si>
  <si>
    <t>30/Jun/2015</t>
  </si>
  <si>
    <t>Asset Allocation</t>
  </si>
  <si>
    <t>Equity</t>
  </si>
  <si>
    <t>Fixed Interest</t>
  </si>
  <si>
    <t>Institutional</t>
  </si>
  <si>
    <t>TOTAL</t>
  </si>
  <si>
    <t>No of Funds</t>
  </si>
  <si>
    <t xml:space="preserve">                  360 </t>
  </si>
  <si>
    <t xml:space="preserve">                  363 </t>
  </si>
  <si>
    <t>FCIS INDUSTRY - ASSET, GROSS SALES AND REPURCHASE DATA</t>
  </si>
  <si>
    <t xml:space="preserve">SALES </t>
  </si>
  <si>
    <t xml:space="preserve">REPURCHASES </t>
  </si>
  <si>
    <t xml:space="preserve">NET FLOW </t>
  </si>
  <si>
    <t xml:space="preserve">TOTAL ASSETS </t>
  </si>
  <si>
    <t>TOTAL ASSETS</t>
  </si>
  <si>
    <t xml:space="preserve">NO. OF FUNDS </t>
  </si>
  <si>
    <t>(RETAIL)</t>
  </si>
  <si>
    <t>(INSTITUTIONAL)</t>
  </si>
  <si>
    <t>(RM)</t>
  </si>
  <si>
    <t xml:space="preserve">SEPTEMBER </t>
  </si>
  <si>
    <t xml:space="preserve">DECEMBER </t>
  </si>
  <si>
    <t xml:space="preserve">MARCH </t>
  </si>
  <si>
    <t>JUNE</t>
  </si>
  <si>
    <t>MARCH</t>
  </si>
  <si>
    <t>ALL FCIS FUNDS</t>
  </si>
  <si>
    <t>Retail / Institutional</t>
  </si>
  <si>
    <t>Fund Name</t>
  </si>
  <si>
    <t>Currency Code</t>
  </si>
  <si>
    <t>Exchange Rate</t>
  </si>
  <si>
    <t>Fund currency</t>
  </si>
  <si>
    <t>Retail and Institutional</t>
  </si>
  <si>
    <t>Aberdeen Global - Emerging Markets Equity Fund</t>
  </si>
  <si>
    <t>USD</t>
  </si>
  <si>
    <t>Aberdeen Global - Emerging Markets Infrastructure Equity Fund</t>
  </si>
  <si>
    <t>Aberdeen Global - Emerging Markets Smaller Companies Fund</t>
  </si>
  <si>
    <t>Aberdeen Global - European Equity Fund</t>
  </si>
  <si>
    <t>EUR</t>
  </si>
  <si>
    <t>Aberdeen Global - Japanese Equities Fund</t>
  </si>
  <si>
    <t>JPY</t>
  </si>
  <si>
    <t>Aberdeen Global - Latin American Equity Fund</t>
  </si>
  <si>
    <t>Aberdeen Global - North American Equity Fund</t>
  </si>
  <si>
    <t>Aberdeen Global - North American Smaller Companies Fund</t>
  </si>
  <si>
    <t>Aberdeen Global - Technology Equity Fund</t>
  </si>
  <si>
    <t>Aberdeen Global - World Equity Fund</t>
  </si>
  <si>
    <t>Aberdeen Global - World Resources Equity Fund</t>
  </si>
  <si>
    <t>Aberdeen Global - World Smaller Companies Fund</t>
  </si>
  <si>
    <t>ACPI Emerging Markets Fixed Income UCITS Fund</t>
  </si>
  <si>
    <t>ACPI Global Credit UCITS Fund</t>
  </si>
  <si>
    <t>ACPI Global Credit UCITS Fund (Euro)</t>
  </si>
  <si>
    <t>ACPI Global Credit UCITS Fund (Sterling)</t>
  </si>
  <si>
    <t>GBP</t>
  </si>
  <si>
    <t>ACPI Global Fixed Income UCITS Fund</t>
  </si>
  <si>
    <t>ACPI India Fixed Income UCITS Fund</t>
  </si>
  <si>
    <t>ACPI International Bond UCITS Fund</t>
  </si>
  <si>
    <t>ACPI Balanced UCITS Fund</t>
  </si>
  <si>
    <t>ACPI Balanced UCITS Fund (Euro)</t>
  </si>
  <si>
    <t>ACPI Balanced UCITS Fund (Sterling)</t>
  </si>
  <si>
    <t>ACPI Global HealthCare UCITS Fund</t>
  </si>
  <si>
    <t>ACPI Horizon UCITS Fund</t>
  </si>
  <si>
    <t>Allan Gray Africa Ex-SA Equity Fund</t>
  </si>
  <si>
    <t>AUD</t>
  </si>
  <si>
    <t>Allan Gray Australia Opportunity  Fund</t>
  </si>
  <si>
    <t>Chindia Equity Fund</t>
  </si>
  <si>
    <t>Africa Equity Opportunities Fund</t>
  </si>
  <si>
    <t>Global Energy Fund</t>
  </si>
  <si>
    <t>Global Equity Fund</t>
  </si>
  <si>
    <t>Global Growth Fund</t>
  </si>
  <si>
    <t>Global Leaders Equity Fund</t>
  </si>
  <si>
    <t>India Equity Opportunities Fund</t>
  </si>
  <si>
    <t>India Fixed Income Opportunities Fund</t>
  </si>
  <si>
    <t>Dollar Money Market Feeder Fund</t>
  </si>
  <si>
    <t>Sterling Money Market Feeder Fund</t>
  </si>
  <si>
    <t>Dollar Asset Management Fund</t>
  </si>
  <si>
    <t>Euro Asset Management Class</t>
  </si>
  <si>
    <t>Sterling Asset Management Fund</t>
  </si>
  <si>
    <t>MLC Global Multi-Strategy UCITS Funds</t>
  </si>
  <si>
    <t>Contrarius Global Absolute Fund (Ireland)</t>
  </si>
  <si>
    <t>Contrarius Global Equity Fund (Ireland)</t>
  </si>
  <si>
    <t>Coronation Global Capital Plus Fund (CEGLE)</t>
  </si>
  <si>
    <t>Coronation Global Capital Plus Fund (CGGLG)</t>
  </si>
  <si>
    <t>Coronation Global Capital Plus Fund (CUGLA,CUGLD, CUGCP &amp; CUGLF)</t>
  </si>
  <si>
    <t xml:space="preserve">USD </t>
  </si>
  <si>
    <t>Coronation Global Cash Fund (CUGCA)</t>
  </si>
  <si>
    <t xml:space="preserve">Coronation Global Emerging Markets Fund(CUGEA,CUGEB &amp; CUGEC) </t>
  </si>
  <si>
    <t>Coronation Global Equity Select USD (CGESA &amp; CGESP)</t>
  </si>
  <si>
    <t>Coronation Global Managed Fund (CUGMA, CUMFP)</t>
  </si>
  <si>
    <t>Coronation Global Opportunities Equity Fund (CUWEA &amp; CUOEP)</t>
  </si>
  <si>
    <t>Coronation Global Strategic USD Income Fund (CUGSI &amp; CUGSP)</t>
  </si>
  <si>
    <t>Dodge &amp; Cox Worldwide Funds plc Global Bond Fund</t>
  </si>
  <si>
    <t>Dodge &amp; Cox Worldwide Funds plc Global Stock Fund</t>
  </si>
  <si>
    <t>Dodge &amp; Cox Worldwide Funds plc International Stock Fund</t>
  </si>
  <si>
    <t>Dodge &amp; Cox Worldwide Funds plc U.S. Stock Fund</t>
  </si>
  <si>
    <t>America Fund</t>
  </si>
  <si>
    <t>Asian Special Situations Fund</t>
  </si>
  <si>
    <t>Emerging Markets Fund</t>
  </si>
  <si>
    <t>European Growth Fund</t>
  </si>
  <si>
    <t>Global Health Care Fund</t>
  </si>
  <si>
    <t>International Fund</t>
  </si>
  <si>
    <t>Latin America Fund</t>
  </si>
  <si>
    <t>Pacific Fund</t>
  </si>
  <si>
    <t>United Kingdom Fund</t>
  </si>
  <si>
    <t>World Fund</t>
  </si>
  <si>
    <t>Foord International Fund</t>
  </si>
  <si>
    <t xml:space="preserve">GLOBAL BALANCED REGULATION 28 FUND CLASS I (ACC) ZAR             </t>
  </si>
  <si>
    <t>ZAR</t>
  </si>
  <si>
    <t>FRANKLIN ASIAN FLEX CAP FUND CLASS A (ACC) USD</t>
  </si>
  <si>
    <t>FRANKLIN ASIAN FLEX CAP FUND CLASS A (YDIS) USD</t>
  </si>
  <si>
    <t>FRANKLIN ASIAN FLEX CAP FUND CLASS N (ACC) USD</t>
  </si>
  <si>
    <t>FRANKLIN BIOTECHNOLOGY DISCOVERY FUND CLASS A (ACC)</t>
  </si>
  <si>
    <t>FRANKLIN BIOTECHNOLOGY DISCOVERY FUND CLASS B (ACC)</t>
  </si>
  <si>
    <t>FRANKLIN BIOTECHNOLOGY DISCOVERY FUND CLASS I (ACC)</t>
  </si>
  <si>
    <t>FRANKLIN EURO GOVERNMENT BOND FUND CLASS A (YDIS)</t>
  </si>
  <si>
    <t>FRANKLIN EURO LIQUID RESERVE FUND CLASS A (ACC)</t>
  </si>
  <si>
    <t>FRANKLIN EUROPEAN GROWTH FUND CLASS A (ACC)</t>
  </si>
  <si>
    <t>FRANKLIN EUROPEAN GROWTH FUND CLASS A (ACC) SGD-H1</t>
  </si>
  <si>
    <t>FRANKLIN EUROPEAN GROWTH FUND CLASS A (ACC) USD</t>
  </si>
  <si>
    <t>FRANKLIN EUROPEAN GROWTH FUND CLASS N (ACC)</t>
  </si>
  <si>
    <t>FRANKLIN EUROPEAN SMALL-MID CAP GROWTH FD CL A (ACC) EUR</t>
  </si>
  <si>
    <t>FRANKLIN EUROPEAN SMALL-MID CAP GROWTH FD CL A (ACC) USD</t>
  </si>
  <si>
    <t>FRANKLIN GLOBAL AGGREGATE INVESTMENT GRADE BOND FUND CLASS A (ACC) USD</t>
  </si>
  <si>
    <t>FRANKLIN GLOBAL AGGREGATE INVESTMENT GRADE BOND FUND CLASS I (ACC) USD</t>
  </si>
  <si>
    <t>FRANKLIN GLOBAL GROWTH AND VALUE FUND CLASS A (ACC) USD</t>
  </si>
  <si>
    <t>FRANKLIN GLOBAL GROWTH AND VALUE FUND CLASS B (ACC) USD</t>
  </si>
  <si>
    <t>FRANKLIN GLOBAL GROWTH AND VALUE FUND CLASS N (ACC) USD</t>
  </si>
  <si>
    <t>FRANKLIN GLOBAL GROWTH FUND CLASS A (ACC)</t>
  </si>
  <si>
    <t>FRANKLIN GLOBAL REAL ESTATE FUND CLASS A (ACC) EUR-H1</t>
  </si>
  <si>
    <t>FRANKLIN GLOBAL REAL ESTATE FUND CLASS A (ACC) USD</t>
  </si>
  <si>
    <t>FRANKLIN GLOBAL REAL ESTATE FUND CLASS A (QDIS) USD</t>
  </si>
  <si>
    <t>FRANKLIN GLOBAL REAL ESTATE FUND CLASS A (YDIS) EUR-H1</t>
  </si>
  <si>
    <t>FRANKLIN GLOBAL REAL ESTATE FUND CLASS B (QDIS) USD</t>
  </si>
  <si>
    <t>FRANKLIN GLOBAL REAL ESTATE FUND CLASS N (ACC) USD</t>
  </si>
  <si>
    <t>FRANKLIN GLOBAL SMALL-MID CAP GROWTH FUND CLASS A (ACC)</t>
  </si>
  <si>
    <t>FRANKLIN GLOBAL SMALL-MID CAP GROWTH FUND CLASS B (ACC)</t>
  </si>
  <si>
    <t>FRANKLIN INDIA FUND CLASS A (ACC)</t>
  </si>
  <si>
    <t>FRANKLIN INDIA FUND CLASS A (ACC) EUR</t>
  </si>
  <si>
    <t>FRANKLIN INDIA FUND CLASS A (ACC) SGD</t>
  </si>
  <si>
    <t>SGD</t>
  </si>
  <si>
    <t>FRANKLIN INDIA FUND CLASS A (YDIS) GBP</t>
  </si>
  <si>
    <t>FRANKLIN INDIA FUND CLASS B (ACC)</t>
  </si>
  <si>
    <t>FRANKLIN INDIA FUND CLASS N (ACC)</t>
  </si>
  <si>
    <t>FRANKLIN MUTUAL BEACON FUND CLASS A (ACC) EUR</t>
  </si>
  <si>
    <t>FRANKLIN MUTUAL BEACON FUND CLASS A (ACC) USD</t>
  </si>
  <si>
    <t>FRANKLIN MUTUAL BEACON FUND CLASS B (ACC) USD</t>
  </si>
  <si>
    <t>FRANKLIN MUTUAL BEACON FUND CLASS I (ACC)</t>
  </si>
  <si>
    <t>FRANKLIN MUTUAL BEACON FUND CLASS N (ACC) USD</t>
  </si>
  <si>
    <t>FRANKLIN NATURAL RESOURCES FUND CLASS A (ACC) CHF-H1</t>
  </si>
  <si>
    <t>CHF</t>
  </si>
  <si>
    <t>FRANKLIN NATURAL RESOURCES FUND CLASS A (ACC) EUR</t>
  </si>
  <si>
    <t>FRANKLIN NATURAL RESOURCES FUND CLASS A (ACC) USD</t>
  </si>
  <si>
    <t>FRANKLIN NATURAL RESOURCES FUND CLASS N (ACC) EUR</t>
  </si>
  <si>
    <t>FRANKLIN TECHNOLOGY FUND CLASS A (ACC) USD</t>
  </si>
  <si>
    <t>FRANKLIN TECHNOLOGY FUND CLASS B (ACC) USD</t>
  </si>
  <si>
    <t>FRANKLIN TECHNOLOGY FUND CLASS I (ACC) EUR</t>
  </si>
  <si>
    <t>FRANKLIN TECHNOLOGY FUND CLASS I (ACC) USD</t>
  </si>
  <si>
    <t>FRANKLIN TEMPLETON JAPAN FUND CLASS A (ACC) EURO</t>
  </si>
  <si>
    <t>FRANKLIN TEMPLETON JAPAN FUND CLASS A (ACC) USD</t>
  </si>
  <si>
    <t>FRANKLIN TEMPLETON JAPAN FUND CLASS A (ACC) YEN</t>
  </si>
  <si>
    <t>FRANKLIN TEMPLETON JAPAN FUND CLASS N (ACC) USD</t>
  </si>
  <si>
    <t>FRANKLIN U.S. DOLLAR LIQUID RESERVE FUND CLASS A (MDIS) USD</t>
  </si>
  <si>
    <t>FRANKLIN U.S. DOLLAR LIQUID RESERVE FUND CLASS B (MDIS) USD</t>
  </si>
  <si>
    <t>FRANKLIN U.S. DOLLAR LIQUID RESERVE FUND CLASS N (ACC) USD</t>
  </si>
  <si>
    <t>FRANKLIN U.S. EQUITY FUND CLASS A (ACC) USD</t>
  </si>
  <si>
    <t>FRANKLIN U.S. EQUITY FUND CLASS B (ACC) USD</t>
  </si>
  <si>
    <t>FRANKLIN U.S. EQUITY FUND CLASS I (ACC) USD</t>
  </si>
  <si>
    <t>FRANKLIN U.S. EQUITY FUND CLASS N (ACC) USD</t>
  </si>
  <si>
    <t>FRANKLIN U.S. FOCUS FUND CLASS A (ACC) USD</t>
  </si>
  <si>
    <t>FRANKLIN U.S. GOVERNMENT FUND CLASS A (MDIS)</t>
  </si>
  <si>
    <t>FRANKLIN U.S. GOVERNMENT FUND CLASS I (ACC) USD</t>
  </si>
  <si>
    <t>FRANKLIN U.S. GOVERNMENT FUND CLASS N (ACC)</t>
  </si>
  <si>
    <t>FRANKLIN U.S. OPPORTUNITIES FUND CLASS A (ACC)</t>
  </si>
  <si>
    <t>FRANKLIN U.S. OPPORTUNITIES FUND CLASS A (ACC) EUR</t>
  </si>
  <si>
    <t>FRANKLIN U.S. OPPORTUNITIES FUND CLASS B (ACC)</t>
  </si>
  <si>
    <t>FRANKLIN U.S. OPPORTUNITIES FUND CLASS I (ACC)</t>
  </si>
  <si>
    <t>FRANKLIN U.S. OPPORTUNITIES FUND CLASS N (ACC)</t>
  </si>
  <si>
    <t>FRANKLIN U.S. SMALL-MID CAP GROWTH FUND CLASS A (ACC)</t>
  </si>
  <si>
    <t>FRANKLIN U.S. SMALL-MID CAP GROWTH FUND CLASS I (ACC)</t>
  </si>
  <si>
    <t>FRK Euro Government Bond N Acc EUR</t>
  </si>
  <si>
    <t>Frk Euro Liquid Reserve A Acc</t>
  </si>
  <si>
    <t>Frk Euro Liquid Reserve A Ydis</t>
  </si>
  <si>
    <t>FRK Gbl Aggregate Inv Grade A Acc USD</t>
  </si>
  <si>
    <t>FRK Gbl Aggregate Inv Grade I Acc USD</t>
  </si>
  <si>
    <t>FRK Gbl Real Estate (USD) A Acc</t>
  </si>
  <si>
    <t>FRK Gbl Real Estate (USD) A Qdis USD</t>
  </si>
  <si>
    <t>FRK Gbl Real Estate (USD) I Acc</t>
  </si>
  <si>
    <t>FRK India A Acc</t>
  </si>
  <si>
    <t>FRK India A Ydis EUR</t>
  </si>
  <si>
    <t>FRK Technology A Acc EUR</t>
  </si>
  <si>
    <t>FRK Technology I acc USD</t>
  </si>
  <si>
    <t>FRK U.S. Opportunities W Acc USD</t>
  </si>
  <si>
    <t>FRK US Equity A Acc EUR</t>
  </si>
  <si>
    <t>FRK US Government A acc USD</t>
  </si>
  <si>
    <t>FTIF FRANKLIN MENA FUND CLASS A (ACC) EUR</t>
  </si>
  <si>
    <t>FTIF FRANKLIN MENA FUND CLASS A (ACC) USD</t>
  </si>
  <si>
    <t>FTIF FRANKLIN MENA FUND CLASS A (YDIS) USD</t>
  </si>
  <si>
    <t>T Asian Gr. W Acc USD</t>
  </si>
  <si>
    <t>T Emerging Markets W Acc USD</t>
  </si>
  <si>
    <t>T Euroland B Acc USD</t>
  </si>
  <si>
    <t>T Gbl (EUR) A Acc</t>
  </si>
  <si>
    <t>T Gbl Balanced W Acc USD</t>
  </si>
  <si>
    <t>T Gbl I Acc</t>
  </si>
  <si>
    <t>T US Dollar Liquid Reserve A Mdis</t>
  </si>
  <si>
    <t>T US Dollar Liquid Reserve N Acc</t>
  </si>
  <si>
    <t>TEMPLETON AFRICA FUND CLASS A (ACC) USD</t>
  </si>
  <si>
    <t>TEMPLETON ASIAN GROWTH FUND CLASS A (ACC)</t>
  </si>
  <si>
    <t>TEMPLETON ASIAN GROWTH FUND CLASS A (ACC) CHF-H1</t>
  </si>
  <si>
    <t>TEMPLETON ASIAN GROWTH FUND CLASS A (ACC) EUR</t>
  </si>
  <si>
    <t>TEMPLETON ASIAN GROWTH FUND CLASS A (ACC) EUR-H1</t>
  </si>
  <si>
    <t>TEMPLETON ASIAN GROWTH FUND CLASS A (YDIS) EUR</t>
  </si>
  <si>
    <t>TEMPLETON ASIAN GROWTH FUND CLASS A (YDIS) GBP</t>
  </si>
  <si>
    <t>TEMPLETON ASIAN GROWTH FUND CLASS A (YDIS) USD</t>
  </si>
  <si>
    <t>TEMPLETON ASIAN GROWTH FUND CLASS B (ACC)</t>
  </si>
  <si>
    <t>TEMPLETON ASIAN GROWTH FUND CLASS I (ACC)</t>
  </si>
  <si>
    <t>TEMPLETON ASIAN GROWTH FUND CLASS N (ACC)</t>
  </si>
  <si>
    <t>TEMPLETON BRIC FUND CLASS A (ACC)</t>
  </si>
  <si>
    <t>TEMPLETON BRIC FUND CLASS A (ACC) EUR</t>
  </si>
  <si>
    <t>TEMPLETON BRIC FUND CLASS A (YDIS) EUR</t>
  </si>
  <si>
    <t>TEMPLETON BRIC FUND CLASS A (YDIS) GBP</t>
  </si>
  <si>
    <t>TEMPLETON BRIC FUND CLASS B (ACC)</t>
  </si>
  <si>
    <t>TEMPLETON BRIC FUND CLASS N (ACC)</t>
  </si>
  <si>
    <t>TEMPLETON CHINA FUND CLASS A (ACC)</t>
  </si>
  <si>
    <t>TEMPLETON CHINA FUND CLASS A (YDIS) EUR</t>
  </si>
  <si>
    <t>TEMPLETON CHINA FUND CLASS A (YDIS) GBP</t>
  </si>
  <si>
    <t>TEMPLETON CHINA FUND CLASS N (ACC)</t>
  </si>
  <si>
    <t>TEMPLETON CHINA FUND CLASS Z (YDIS) EUR</t>
  </si>
  <si>
    <t>TEMPLETON EASTERN EUROPE FUND CLASS A (ACC)</t>
  </si>
  <si>
    <t>TEMPLETON EASTERN EUROPE FUND CLASS A (ACC) USD</t>
  </si>
  <si>
    <t>TEMPLETON EASTERN EUROPE FUND CLASS N (ACC)</t>
  </si>
  <si>
    <t>TEMPLETON EMERGING MARKETS FUND CLASS A (ACC)</t>
  </si>
  <si>
    <t>TEMPLETON EMERGING MARKETS FUND CLASS A (ACC) SGD</t>
  </si>
  <si>
    <t>TEMPLETON EMERGING MARKETS FUND CLASS A (YDIS) USD</t>
  </si>
  <si>
    <t>TEMPLETON EMERGING MARKETS FUND CLASS B (ACC)</t>
  </si>
  <si>
    <t>TEMPLETON EMERGING MARKETS FUND CLASS N (ACC) EUR</t>
  </si>
  <si>
    <t>TEMPLETON EMERGING MARKETS FUND CLASS N (ACC) USD</t>
  </si>
  <si>
    <t>TEMPLETON EMERGING MARKETS SMALLER CO. FD CL A (ACC) EUR</t>
  </si>
  <si>
    <t>TEMPLETON EMERGING MARKETS SMALLER CO. FD CL A (ACC) USD</t>
  </si>
  <si>
    <t>TEMPLETON EMERGING MARKETS SMALLER CO. FD CL N (ACC) USD</t>
  </si>
  <si>
    <t>TEMPLETON EURO LIQUID RESERVE FUND CLASS A (ACC)</t>
  </si>
  <si>
    <t>TEMPLETON EURO LIQUID RESERVE FUND CLASS A (YDIS)</t>
  </si>
  <si>
    <t>TEMPLETON EUROLAND FUND CLASS A (ACC)</t>
  </si>
  <si>
    <t>TEMPLETON EUROLAND FUND CLASS N (ACC)</t>
  </si>
  <si>
    <t>TEMPLETON EUROPEAN FUND CLASS A (ACC) EUR</t>
  </si>
  <si>
    <t>TEMPLETON EUROPEAN FUND CLASS A (ACC) USD</t>
  </si>
  <si>
    <t>TEMPLETON EUROPEAN FUND CLASS A (YDIS) USD</t>
  </si>
  <si>
    <t>TEMPLETON EUROPEAN FUND CLASS N (ACC) EUR</t>
  </si>
  <si>
    <t>TEMPLETON FRONTIER MARKETS FUND A (ACC) USD</t>
  </si>
  <si>
    <t>TEMPLETON FRONTIER MARKETS FUND A (YDIS) USD</t>
  </si>
  <si>
    <t>TEMPLETON FRONTIER MARKETS FUND B (ACC) USD</t>
  </si>
  <si>
    <t>TEMPLETON FRONTIER MARKETS FUND N (ACC) EUR</t>
  </si>
  <si>
    <t>TEMPLETON GLOBAL (EURO) FUND CLASS A (ACC)</t>
  </si>
  <si>
    <t>TEMPLETON GLOBAL (EURO) FUND CLASS A (YDIS) EUR</t>
  </si>
  <si>
    <t>TEMPLETON GLOBAL BALANCED FUND CLASS A (ACC) EUR</t>
  </si>
  <si>
    <t>TEMPLETON GLOBAL BALANCED FUND CLASS A (ACC) USD</t>
  </si>
  <si>
    <t>TEMPLETON GLOBAL BALANCED FUND CLASS A (QDIS) USD</t>
  </si>
  <si>
    <t>TEMPLETON GLOBAL BALANCED FUND CLASS B (ACC) USD</t>
  </si>
  <si>
    <t>TEMPLETON GLOBAL BALANCED FUND CLASS N (ACC) EUR</t>
  </si>
  <si>
    <t>TEMPLETON GLOBAL FUND CLASS A (ACC)</t>
  </si>
  <si>
    <t>TEMPLETON GLOBAL FUND CLASS A (YDIS) USD</t>
  </si>
  <si>
    <t>TEMPLETON GLOBAL FUND CLASS B (ACC)</t>
  </si>
  <si>
    <t>TEMPLETON GLOBAL FUND CLASS I (ACC)</t>
  </si>
  <si>
    <t>TEMPLETON GLOBAL FUND CLASS N (ACC)</t>
  </si>
  <si>
    <t>TEMPLETON GLOBAL SMALLER COMPANIES FUND CL A (YDIS) USD</t>
  </si>
  <si>
    <t>TEMPLETON GLOBAL SMALLER COMPANIES FUND CLASS A (ACC)</t>
  </si>
  <si>
    <t>TEMPLETON GLOBAL SMALLER COMPANIES FUND CLASS B (ACC) USD</t>
  </si>
  <si>
    <t>TEMPLETON GLOBAL SMALLER COMPANIES FUND CLASS I (ACC)</t>
  </si>
  <si>
    <t>TEMPLETON GLOBAL SMALLER COMPANIES FUND CLASS N (ACC)</t>
  </si>
  <si>
    <t>TEMPLETON GROWTH (EURO) FUND CLASS A (ACC)</t>
  </si>
  <si>
    <t>TEMPLETON GROWTH (EURO) FUND CLASS A (ACC) USD</t>
  </si>
  <si>
    <t>TEMPLETON GROWTH (EURO) FUND CLASS A (YDIS) EUR</t>
  </si>
  <si>
    <t>TEMPLETON KOREA FUND CLASS A (ACC)</t>
  </si>
  <si>
    <t>TEMPLETON KOREA FUND CLASS C (ACC)</t>
  </si>
  <si>
    <t>TEMPLETON KOREA FUND CLASS N (ACC)</t>
  </si>
  <si>
    <t>TEMPLETON LATIN AMERICA FUND CLASS A (ACC)</t>
  </si>
  <si>
    <t>TEMPLETON LATIN AMERICA FUND CLASS A (YDIS) GBP</t>
  </si>
  <si>
    <t>TEMPLETON LATIN AMERICA FUND CLASS A (YDIS) USD</t>
  </si>
  <si>
    <t>TEMPLETON THAILAND FUND CLASS A (ACC)</t>
  </si>
  <si>
    <t>TEMPLETON THAILAND FUND CLASS B (ACC)</t>
  </si>
  <si>
    <t>TEMPLETON U.S. DOLLAR LIQUID RESERVE FUND CLASS A (ACC) USD</t>
  </si>
  <si>
    <t>FRANKLIN TEMPLETON GLOBAL SUKUK FUND CLASS I (ACC) USD</t>
  </si>
  <si>
    <t>FRK GBL Sukuk A Acc USD</t>
  </si>
  <si>
    <t>T Shariah Asian Growth A Acc USD</t>
  </si>
  <si>
    <t>T Shariah Gbl Equity A Acc USD</t>
  </si>
  <si>
    <t>TEMPLETON SHARIAH GLOBAL EQUITY FUND CLASS I (ACC) USD</t>
  </si>
  <si>
    <t>TEMPLETON SHARIAH GLOBAL EQUITY FUND CLASS X (YDIS) USD</t>
  </si>
  <si>
    <t>GinsGlobal European Equity Index Fund</t>
  </si>
  <si>
    <t>GinsGlobal European Real Estate Index Fund</t>
  </si>
  <si>
    <t>GinsGlobal Global Balanced Index Fund</t>
  </si>
  <si>
    <t>GinsGlobal Global Bond Fund</t>
  </si>
  <si>
    <t>GinsGlobal Global Equity Index Fund</t>
  </si>
  <si>
    <t>GinsGlobal Global Money Market Fund</t>
  </si>
  <si>
    <t>GinsGlobal Japanese Equity Index Fund</t>
  </si>
  <si>
    <t>YEN</t>
  </si>
  <si>
    <t>GinsGlobal US Equity Index Fund</t>
  </si>
  <si>
    <t>GLOSTR American Equity Fund</t>
  </si>
  <si>
    <t>GLOSTR Asian Equity Fund</t>
  </si>
  <si>
    <t>GLOSTR Euro Money Fund</t>
  </si>
  <si>
    <t>GLOSTR European Equity Fund</t>
  </si>
  <si>
    <t>GLOSTR Global Bond Fund</t>
  </si>
  <si>
    <t>GLOSTR Global Dynamic Fund</t>
  </si>
  <si>
    <t>GLOSTR Global Equity Fund</t>
  </si>
  <si>
    <t>GLOSTR Global Franchise Fund</t>
  </si>
  <si>
    <t>GLOSTR Global Gold Fund</t>
  </si>
  <si>
    <t>GLOSTR Global Strategic Equity Fund</t>
  </si>
  <si>
    <t>GLOSTR Global Strategic Managed Fund</t>
  </si>
  <si>
    <t>GLOSTR Sterling Money Fund</t>
  </si>
  <si>
    <t>GLOSTR US Dollar Money Fund</t>
  </si>
  <si>
    <t>INVINT Global Managed Fund</t>
  </si>
  <si>
    <t>World Axis: Cautious Fund</t>
  </si>
  <si>
    <t>World Axis: Core Fund</t>
  </si>
  <si>
    <t>World Axis: Global Equity Fund</t>
  </si>
  <si>
    <t>AF All Equity Fund - B1</t>
  </si>
  <si>
    <t>AF Balanced Fund - B1</t>
  </si>
  <si>
    <t>AF Bond Fund - B1</t>
  </si>
  <si>
    <t>AF Conservative Fund - B1</t>
  </si>
  <si>
    <t>AF Dynamic Fund - B1</t>
  </si>
  <si>
    <t>Alexander Forbes Strategic Global Balanced Fund A</t>
  </si>
  <si>
    <t>Alexander Forbes Strategic Global Balanced Fund B</t>
  </si>
  <si>
    <t>Alexander Forbes Strategic Global Balanced Fund D</t>
  </si>
  <si>
    <t>IS Strategic Euro Liquidity Fund</t>
  </si>
  <si>
    <t>IS Strategic Sterling Bond Fund</t>
  </si>
  <si>
    <t>IS Strategic Sterling Liquidity Fund</t>
  </si>
  <si>
    <t>IS Strategic US Dollar Liquidity Fund</t>
  </si>
  <si>
    <t>Strategic Global Aggressive Fund - A</t>
  </si>
  <si>
    <t>Strategic Global Aggressive Fund - B</t>
  </si>
  <si>
    <t>Strategic Global Aggressive Fund - D</t>
  </si>
  <si>
    <t>Strategic Global Bond Fund - A</t>
  </si>
  <si>
    <t>Strategic Global Bond Fund - B</t>
  </si>
  <si>
    <t>Strategic Global Bond Fund - D</t>
  </si>
  <si>
    <t>Strategic Global Conservative Fund - A</t>
  </si>
  <si>
    <t>Strategic Global Conservative Fund - B</t>
  </si>
  <si>
    <t>Strategic Global Conservative Fund - D</t>
  </si>
  <si>
    <t>Strategic Global Equity Fund - A</t>
  </si>
  <si>
    <t>Strategic Global Equity Fund - B</t>
  </si>
  <si>
    <t>Strategic Global Equity Fund - D</t>
  </si>
  <si>
    <t>Strategic Global Moderate Fund - A</t>
  </si>
  <si>
    <t>Strategic Global Moderate Fund - B</t>
  </si>
  <si>
    <t>Strategic Global Moderate Fund - D</t>
  </si>
  <si>
    <t>Lloyds Gilt Fund Ltd</t>
  </si>
  <si>
    <t>Euro High Income Fund</t>
  </si>
  <si>
    <t>EURO</t>
  </si>
  <si>
    <t>European Fund</t>
  </si>
  <si>
    <t>High Income Fund</t>
  </si>
  <si>
    <t>North American Fund</t>
  </si>
  <si>
    <t>Sterling Bond Fund</t>
  </si>
  <si>
    <t>UK Fund</t>
  </si>
  <si>
    <t>Sterling Class</t>
  </si>
  <si>
    <t>Aggressive Strategy</t>
  </si>
  <si>
    <t>Lloyds Multi Strategy Fund LtdLloyds Multi Strategy Fund Ltd</t>
  </si>
  <si>
    <t>Conservative StrategyConservative Strategy</t>
  </si>
  <si>
    <t>Global US$ Growth Strategy Class</t>
  </si>
  <si>
    <t>Growth StrategyGrowth Strategy</t>
  </si>
  <si>
    <t>M&amp;G Global Basics Fund</t>
  </si>
  <si>
    <t>M&amp;G Global Leaders Fund</t>
  </si>
  <si>
    <t>M&amp;G Global Government Bond Fund</t>
  </si>
  <si>
    <t>M&amp;G Recovery Fund</t>
  </si>
  <si>
    <t>Marriot First World Equity Fund (Accumulating Clean)</t>
  </si>
  <si>
    <t>Marriot First World Equity Fund (Accumulating)</t>
  </si>
  <si>
    <t>Marriot First World Equity Fund (Distributing)</t>
  </si>
  <si>
    <t>Marriott International Growth Fund (Accumulating Clean)</t>
  </si>
  <si>
    <t>Marriott International Growth Fund (Accumulating)</t>
  </si>
  <si>
    <t>Marriott International Growth Fund (Distributing)</t>
  </si>
  <si>
    <t>Marriott International Real Estate Fund (Accumulating Clean)</t>
  </si>
  <si>
    <t>Marriott International Real Estate Fund (Accumulating)</t>
  </si>
  <si>
    <t>Marriott International Real Estate Fund (Distributing)</t>
  </si>
  <si>
    <t>MD Income - Sterling Income Fund</t>
  </si>
  <si>
    <t>MD Income - US$ Income Fund</t>
  </si>
  <si>
    <t>Capstone Global Flexible Fund IC Limited</t>
  </si>
  <si>
    <t>FGAM Global Cautious Fund IC Limited</t>
  </si>
  <si>
    <t>FGAM Global Growth Fund IC Limited</t>
  </si>
  <si>
    <t>Flagship International Flexible Fund IC Limited</t>
  </si>
  <si>
    <t>Momentum Global Cautious Fund IC Limited</t>
  </si>
  <si>
    <t>Momentum Global Growth Fund IC Limited</t>
  </si>
  <si>
    <t>Momentum Global Managed Fund IC Limited</t>
  </si>
  <si>
    <t>PB Global Flexible Fund IC Limited</t>
  </si>
  <si>
    <t>Nedgroup Investments Funds Global Cautious Fund A</t>
  </si>
  <si>
    <t>Nedgroup Investments Funds Global Cautious Fund B</t>
  </si>
  <si>
    <t>Nedgroup Investments Funds Global Cautious Fund C</t>
  </si>
  <si>
    <t>Nedgroup Investments Funds Global Cautious Fund C - GBP</t>
  </si>
  <si>
    <t>Nedgroup Investments Funds Global Equity Fund A</t>
  </si>
  <si>
    <t>Nedgroup Investments Funds Global Equity Fund B</t>
  </si>
  <si>
    <t>Nedgroup Investments Funds Global Equity Fund C</t>
  </si>
  <si>
    <t>Nedgroup Investments Funds Global Equity Fund C - GBP</t>
  </si>
  <si>
    <t>Nedgroup Investments Funds Global Equity Fund D</t>
  </si>
  <si>
    <t>Nedgroup Investments Funds Global Equity Fund E</t>
  </si>
  <si>
    <t>Nedgroup Investments Funds Global Flexibe Fund B</t>
  </si>
  <si>
    <t>Nedgroup Investments Funds Global Flexibe Fund C</t>
  </si>
  <si>
    <t>Nedgroup Investments Funds Global Flexibe Fund C - GBP</t>
  </si>
  <si>
    <t>Nedgroup Investments Funds Global Flexible Fund A</t>
  </si>
  <si>
    <t>Nedgroup Investments MultiFunds Balanced GBP Class A</t>
  </si>
  <si>
    <t>Nedgroup Investments MultiFunds Balanced GBP Class B</t>
  </si>
  <si>
    <t>Nedgroup Investments MultiFunds Balanced GBP Class C</t>
  </si>
  <si>
    <t>Nedgroup Investments MultiFunds Balanced USD Class A</t>
  </si>
  <si>
    <t>Nedgroup Investments MultiFunds Balanced USD Class B</t>
  </si>
  <si>
    <t>Nedgroup Investments MultiFunds Balanced USD Class C</t>
  </si>
  <si>
    <t>Nedgroup Investments MultiFunds Growth GBP Class A</t>
  </si>
  <si>
    <t>Nedgroup Investments MultiFunds Growth GBP Class B</t>
  </si>
  <si>
    <t>Nedgroup Investments MultiFunds Growth GBP Class C</t>
  </si>
  <si>
    <t>Nedgroup Investments MultiFunds Growth USD Class A</t>
  </si>
  <si>
    <t>Nedgroup Investments MultiFunds Growth USD Class B</t>
  </si>
  <si>
    <t>Nedgroup Investments MultiFunds Growth USD Class C</t>
  </si>
  <si>
    <t>Nedgroup Investments MultiFunds Income GBP Class A Acc</t>
  </si>
  <si>
    <t>Nedgroup Investments MultiFunds Income GBP Class A Dist</t>
  </si>
  <si>
    <t>Nedgroup Investments MultiFunds Income GBP Class B Acc</t>
  </si>
  <si>
    <t>Nedgroup Investments MultiFunds Income GBP Class B Dist</t>
  </si>
  <si>
    <t>Nedgroup Investments MultiFunds Income GBP Class C Acc</t>
  </si>
  <si>
    <t>Nedgroup Investments MultiFunds Income GBP Class C Dist</t>
  </si>
  <si>
    <t>Nedgroup Investments MultiFunds Income USD Class A Acc</t>
  </si>
  <si>
    <t>Nedgroup Investments MultiFunds Income USD Class A Dist</t>
  </si>
  <si>
    <t>Nedgroup Investments MultiFunds Income USD Class B Acc</t>
  </si>
  <si>
    <t>Oasis Crescent Global Equity Fund</t>
  </si>
  <si>
    <t>Oasis Crescent Global High Equity Balanced Fund</t>
  </si>
  <si>
    <t>Oasis Crescent Global Income Fund</t>
  </si>
  <si>
    <t>Oasis Crescent Global Low Equity Balanced Fund</t>
  </si>
  <si>
    <t>Oasis Crescent Global Medium Equity Balanced Fund</t>
  </si>
  <si>
    <t>Oasis Crescent Global Property Equity Fund</t>
  </si>
  <si>
    <t>Oasis Crescent Variable Balanced Fund</t>
  </si>
  <si>
    <t>Oasis Crescent Global Short Term Income Fund</t>
  </si>
  <si>
    <t>Oasis Global Equity Fund</t>
  </si>
  <si>
    <t>Oasis Global Property Equity Fund</t>
  </si>
  <si>
    <t>Orbis Global Equity Fund</t>
  </si>
  <si>
    <t>Orbis Optimal SA Fund (Dollar)</t>
  </si>
  <si>
    <t>Orbis Optimal SA Fund (Euro)</t>
  </si>
  <si>
    <t>Asia Ex-Japan Equity Fund</t>
  </si>
  <si>
    <t>Global Balanced Fund</t>
  </si>
  <si>
    <t>Japan Equity Fund (Euro share class)</t>
  </si>
  <si>
    <t>Japan Equity Fund (Yen share class)</t>
  </si>
  <si>
    <t>Peregrine Global Dividend Fund</t>
  </si>
  <si>
    <t>Peregrine Global Equity Fund</t>
  </si>
  <si>
    <t>PineBridge Asia ex Japan Small Cap Equity Fund</t>
  </si>
  <si>
    <t>PineBridge Europe Equity Fund</t>
  </si>
  <si>
    <t>PineBridge Global Dynamic Asset Allocation</t>
  </si>
  <si>
    <t>PineBridge Global Focus Equity Fund</t>
  </si>
  <si>
    <t>PineBridge US Large Cap Research Enhanced Fund</t>
  </si>
  <si>
    <t>27Four Global Balanced Fund of Funds</t>
  </si>
  <si>
    <t>27Four Global Equity Fund of Funds</t>
  </si>
  <si>
    <t>Osmosis MoRE World Resource Efficiency Fund</t>
  </si>
  <si>
    <t>Prescient Africa Equity Fund</t>
  </si>
  <si>
    <t>Prescient China Balanced Fund</t>
  </si>
  <si>
    <t>Prescient China Conservative Fund</t>
  </si>
  <si>
    <t>Prescient Global Growth Fund</t>
  </si>
  <si>
    <t>Prescient Global Income Fund</t>
  </si>
  <si>
    <t>Prescient Global Positive Return (Euro) Fund</t>
  </si>
  <si>
    <t>PSG Global Equity Sub-Fund</t>
  </si>
  <si>
    <t>Northstar Managed Sterling Fund</t>
  </si>
  <si>
    <t>PSG Multi Management Global Flexible Fund (US Dollar)</t>
  </si>
  <si>
    <t>PSG Wealth Global Creator Fund of Funds</t>
  </si>
  <si>
    <t>PSG Wealth Global Moderate Fund of Funds</t>
  </si>
  <si>
    <t>PSG Global Flexible Sub-Fund</t>
  </si>
  <si>
    <t>Sterling Cash Management Portfolio</t>
  </si>
  <si>
    <t>Plexus RAFI Enhanced Global Strategy Fund</t>
  </si>
  <si>
    <t>PSG KONSULT HOUGHTON GLOBAL INCOME IC LIMITED - GBP</t>
  </si>
  <si>
    <t>PSG KONSULT HOUGHTON GLOBAL INCOME IC LIMITED - USD</t>
  </si>
  <si>
    <t>PSG KONSULT HOUGHTON HIGH GROWTH IC LIMITED - GBP</t>
  </si>
  <si>
    <t>PSG KONSULT HOUGHTON HIGH GROWTH IC LIMITED - USD</t>
  </si>
  <si>
    <t>PTI Global Select Managers Cautious Fund (USD)</t>
  </si>
  <si>
    <t>PTI Global Select Managers Opportunities Fund (USD)</t>
  </si>
  <si>
    <t>RECM Global Equity Fund</t>
  </si>
  <si>
    <t>RECM Global Fund</t>
  </si>
  <si>
    <t>Analytics International Flexible Fund</t>
  </si>
  <si>
    <t>APS Global Flexible Fund of Funds</t>
  </si>
  <si>
    <t>Brackenham Global Balanced Fund</t>
  </si>
  <si>
    <t>Counterpoint Global Equity Fund</t>
  </si>
  <si>
    <t>Verso Global Flexible Fund</t>
  </si>
  <si>
    <t>8IP Asia Equity Opportunities Fund - GBP</t>
  </si>
  <si>
    <t>8IP Asia Equity Opportunities Fund - USD</t>
  </si>
  <si>
    <t>8IP Asia Pacific Equity Fund - GBP</t>
  </si>
  <si>
    <t>8IP Asia Pacific Equity Fund - USD</t>
  </si>
  <si>
    <t>Anchor Global Capital Plus Fund</t>
  </si>
  <si>
    <t>Anchor Global Equity Fund</t>
  </si>
  <si>
    <t>Grindrod Global Equity Income Growth Fd</t>
  </si>
  <si>
    <t>Grindrod Global Managed Growth Fund</t>
  </si>
  <si>
    <t>Grindrod Global Property Income Fund</t>
  </si>
  <si>
    <t>High Street Global Balanced Fund</t>
  </si>
  <si>
    <t>Sanlam African Frontier Markets Fund</t>
  </si>
  <si>
    <t>Sanlam Centre Global Select Equity Fund</t>
  </si>
  <si>
    <t>Sanlam Emerging Market Equity Tracker Fund</t>
  </si>
  <si>
    <t>Sanlam Europe (Ex-UK) Equity Tracker Fund</t>
  </si>
  <si>
    <t>Sanlam FOUR Global Equity Fund</t>
  </si>
  <si>
    <t>Sanlam FOUR Stable Global Equity Fund</t>
  </si>
  <si>
    <t>Sanlam Global Best Ideas Fund</t>
  </si>
  <si>
    <t>Sanlam Global Bond Fund</t>
  </si>
  <si>
    <t>Sanlam Global Financial Fund</t>
  </si>
  <si>
    <t>Sanlam Global Property Fund</t>
  </si>
  <si>
    <t>Sanlam North America Equity Tracker Fund</t>
  </si>
  <si>
    <t>Sanlam P2 Strategies Emerging Market Fund</t>
  </si>
  <si>
    <t>Sanlam P2 Strategies Europe (EX-UK) Fund</t>
  </si>
  <si>
    <t>Sanlam P2 Strategies Global Fund</t>
  </si>
  <si>
    <t>Sanlam P2 Strategies North America Fund</t>
  </si>
  <si>
    <t>Sanlam P2 Strategies UK Fund</t>
  </si>
  <si>
    <t>Sanlam S&amp;P Africa Tracker Fund</t>
  </si>
  <si>
    <t>Sanlam Strategic Cash Fund</t>
  </si>
  <si>
    <t>Sanlam UK Equity Tracker Fund</t>
  </si>
  <si>
    <t>Sanlam World Equity Fund</t>
  </si>
  <si>
    <t>Sanlam World Equity Tracker Fund</t>
  </si>
  <si>
    <t>SIIP India Opportunities Fund</t>
  </si>
  <si>
    <t>SIM Global Emerging Markets Fund</t>
  </si>
  <si>
    <t>SIM Global Equity Income Fund</t>
  </si>
  <si>
    <t>SPW Global High Quality Fund</t>
  </si>
  <si>
    <t>Sarasin IE EquiSar - Global Thematic (GBP)</t>
  </si>
  <si>
    <t>Sarasin IE EquiSar - Global Thematic (USD)</t>
  </si>
  <si>
    <t>Sarasin IE GlobalSar - Dynamic (GBP)</t>
  </si>
  <si>
    <t>Sarasin IE GlobalSar - Dynamic (USD)</t>
  </si>
  <si>
    <t>Sarasin IE GlobalSar - Income (GBP)</t>
  </si>
  <si>
    <t>Sarasin IE GlobalSar - Strategic (EUR)</t>
  </si>
  <si>
    <t>Sarasin IE GlobalSar - Strategic (GBP)</t>
  </si>
  <si>
    <t>Sarasin IE GlobalSar - Strategic (USD)</t>
  </si>
  <si>
    <t>Sarasin IE Real Estate Equity - Global (GBP)</t>
  </si>
  <si>
    <t>Sarasin IE Sustainable Equity - Real Estate Global (USD)</t>
  </si>
  <si>
    <t>SGIF Global Select Equity Fund</t>
  </si>
  <si>
    <t>SEI Euro Core Fixed Income Fund</t>
  </si>
  <si>
    <t>SEI European ex-UK Equity Fund</t>
  </si>
  <si>
    <t>SEI Global Developed Markets Equity Fund</t>
  </si>
  <si>
    <t>SEI Global Fixed Income Fund</t>
  </si>
  <si>
    <t>SEI Global Managed Volatility Fund</t>
  </si>
  <si>
    <t>SEI Global Opportunistic Fixed Income Fund</t>
  </si>
  <si>
    <t>SEI Japan Equity Fund</t>
  </si>
  <si>
    <t>SEI Pacific (ex-Japan) Equity Fund</t>
  </si>
  <si>
    <t>SEI Pan European Equity Fund</t>
  </si>
  <si>
    <t>SEI Pan European Small Cap Fund</t>
  </si>
  <si>
    <t>SEI UK Core Fixed Interest Fund</t>
  </si>
  <si>
    <t>SEI UK Equity Fund</t>
  </si>
  <si>
    <t>SEI US Fixed Income Fund</t>
  </si>
  <si>
    <t>SEI US Large Companies Equity Fund</t>
  </si>
  <si>
    <t>SEI US Liquid Assets Fund</t>
  </si>
  <si>
    <t>SEI US Small Companies Equity Fund</t>
  </si>
  <si>
    <t>Multi Manager - Global Balanced Fund (GBP)</t>
  </si>
  <si>
    <t>Multi Manager - Global Balanced Fund (USD)</t>
  </si>
  <si>
    <t>Multi Manager - Global Equity Fund (GBP)</t>
  </si>
  <si>
    <t>Multi Manager - Global Equity Fund (USD)</t>
  </si>
  <si>
    <t>SFL - European Equity Fund</t>
  </si>
  <si>
    <t>SFL - Global Balanced Cautious Fund</t>
  </si>
  <si>
    <t>SFL - Global Balanced Fund</t>
  </si>
  <si>
    <t>SFL - Global Bond Fund</t>
  </si>
  <si>
    <t>SFL - Global Emerging Markets Fund</t>
  </si>
  <si>
    <t>SFL - Global Property Fund</t>
  </si>
  <si>
    <t>SFL - High Alpha Global Equity Fund</t>
  </si>
  <si>
    <t>SFL - Multi Manager Global Bond Fund</t>
  </si>
  <si>
    <t>SFL - Multi Manager Global Equity Fund</t>
  </si>
  <si>
    <t>STOUT - Euro Cash Fund</t>
  </si>
  <si>
    <t>STOUT - European Equity Fund</t>
  </si>
  <si>
    <t>STOUT - Global Aggressive Fund</t>
  </si>
  <si>
    <t xml:space="preserve">STOUT - Global Balanced Cautious Fund </t>
  </si>
  <si>
    <t>STOUT - Global Balanced Fund</t>
  </si>
  <si>
    <t>STOUT - Global Bond Fund</t>
  </si>
  <si>
    <t>STOUT - Global Emerging Markets Fund</t>
  </si>
  <si>
    <t>STOUT - Global Equity Fund</t>
  </si>
  <si>
    <t>STOUT - Global Property Fund</t>
  </si>
  <si>
    <t>STOUT - Offshore America Fund</t>
  </si>
  <si>
    <t>STOUT - Sterling Cash Fund</t>
  </si>
  <si>
    <t>STOUT - US Dollar Cash Fund</t>
  </si>
  <si>
    <t>The Euro Fund</t>
  </si>
  <si>
    <t>The Sterling Fund</t>
  </si>
  <si>
    <t>The United States Dollar Fund</t>
  </si>
  <si>
    <t>GCI Global Fund of Funds</t>
  </si>
  <si>
    <t>The Platinum Global Managed Fund</t>
  </si>
  <si>
    <t>Armstrong Global Diversified</t>
  </si>
  <si>
    <t>Accessible Clean Energy Fund</t>
  </si>
  <si>
    <t>Americas All Cap Fund</t>
  </si>
  <si>
    <t>Emerging Markets Growth Fund</t>
  </si>
  <si>
    <t>International Real Estate Equity Fund</t>
  </si>
  <si>
    <t>US Large Cap Growth Fund</t>
  </si>
  <si>
    <t>US Micro-Cap Growth Fund</t>
  </si>
  <si>
    <t>US Mid Cap Growth Fund</t>
  </si>
  <si>
    <t>US Small Cap Growth Fund</t>
  </si>
  <si>
    <t>World Growth Fund</t>
  </si>
  <si>
    <t>Driehaus Fund</t>
  </si>
  <si>
    <t>Vulcan Value Equity Fund USD Accumulating Class</t>
  </si>
  <si>
    <t>Vulcan Value Equity Fund USD Class</t>
  </si>
  <si>
    <t>Vulcan Value Equity Fund USD II Accumulating Class</t>
  </si>
  <si>
    <t>Warwick International Managed Fund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</si>
</sst>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5">
    <numFmt numFmtId="5" formatCode="&quot;R&quot;\ #,##0;&quot;R&quot;\ \-#,##0"/>
    <numFmt numFmtId="41" formatCode="_ * #,##0_ ;_ * \-#,##0_ ;_ * &quot;-&quot;_ ;_ @_ "/>
    <numFmt numFmtId="44" formatCode="_ &quot;R&quot;\ * #,##0.00_ ;_ &quot;R&quot;\ * \-#,##0.00_ ;_ &quot;R&quot;\ * &quot;-&quot;??_ ;_ @_ "/>
    <numFmt numFmtId="43" formatCode="_ * #,##0.00_ ;_ * \-#,##0.00_ ;_ * &quot;-&quot;??_ ;_ @_ "/>
    <numFmt numFmtId="164" formatCode="_-* #,##0_-;\-* #,##0_-;_-* &quot;-&quot;_-;_-@_-"/>
    <numFmt numFmtId="165" formatCode="_-&quot;£&quot;* #,##0.00_-;\-&quot;£&quot;* #,##0.00_-;_-&quot;£&quot;* &quot;-&quot;??_-;_-@_-"/>
    <numFmt numFmtId="166" formatCode="_-* #,##0.00_-;\-* #,##0.00_-;_-* &quot;-&quot;??_-;_-@_-"/>
    <numFmt numFmtId="167" formatCode="_-* #,##0_-;\-* #,##0_-;_-* &quot;-&quot;??_-;_-@_-"/>
    <numFmt numFmtId="168" formatCode="_(* #,##0.00_);_(* \(#,##0.00\);_(* &quot;-&quot;??_);_(@_)"/>
    <numFmt numFmtId="169" formatCode="_(* #,##0_);_(* \(#,##0\);_(* &quot;-&quot;??_);_(@_)"/>
    <numFmt numFmtId="170" formatCode="_(* #,##0.0_);_(* \(#,##0.0\);_(* &quot;-&quot;??_);_(@_)"/>
    <numFmt numFmtId="171" formatCode="_ * #,##0_ ;_ * \-#,##0_ ;_ * &quot;-&quot;??_ ;_ @_ "/>
    <numFmt numFmtId="172" formatCode="_(&quot;$&quot;* #,##0.00_);_(&quot;$&quot;* \(#,##0.00\);_(&quot;$&quot;* &quot;-&quot;??_);_(@_)"/>
    <numFmt numFmtId="173" formatCode="&quot;R&quot;#,##0;&quot;R&quot;\-#,##0"/>
    <numFmt numFmtId="174" formatCode="mmmm\ d\,\ yyyy"/>
    <numFmt numFmtId="175" formatCode="0.00_)"/>
    <numFmt numFmtId="176" formatCode="#,##0;\(#,##0\)"/>
    <numFmt numFmtId="177" formatCode="_(* #,##0_);_(* \(#,##0\);_(* &quot;-&quot;_);_(@_)"/>
    <numFmt numFmtId="178" formatCode="0%_);[Red]\(0%\)"/>
    <numFmt numFmtId="179" formatCode="0.00%_);[Red]\(0.00%\)"/>
    <numFmt numFmtId="180" formatCode="#,##0.0000_);\(#,##0.0000\)"/>
    <numFmt numFmtId="181" formatCode="0.00000&quot;  &quot;"/>
    <numFmt numFmtId="182" formatCode="[$-409]mmm\-yy;@"/>
    <numFmt numFmtId="183" formatCode="[$$-409]#,##0.00_ ;[Red]\-[$$-409]#,##0.00\ "/>
    <numFmt numFmtId="184" formatCode="_ [$€-2]\ * #,##0.00_ ;_ [$€-2]\ * \-#,##0.00_ ;_ [$€-2]\ * &quot;-&quot;??_ "/>
  </numFmts>
  <fonts count="13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0"/>
      <name val="Arial"/>
      <family val="2"/>
    </font>
    <font>
      <sz val="11"/>
      <color theme="8" tint="-0.249977111117893"/>
      <name val="Calibri"/>
      <family val="2"/>
      <scheme val="minor"/>
    </font>
    <font>
      <sz val="10"/>
      <name val="Arial"/>
      <family val="2"/>
      <charset val="1"/>
    </font>
    <font>
      <sz val="10"/>
      <name val="Arial"/>
      <family val="2"/>
    </font>
    <font>
      <sz val="10"/>
      <color theme="1"/>
      <name val="Times New Roman"/>
      <family val="1"/>
    </font>
    <font>
      <b/>
      <sz val="11"/>
      <color rgb="FF000000"/>
      <name val="Calibri"/>
      <family val="2"/>
    </font>
    <font>
      <b/>
      <sz val="11"/>
      <color theme="8" tint="-0.249977111117893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0"/>
      <color indexed="12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10"/>
      <name val="Arial"/>
      <family val="2"/>
    </font>
    <font>
      <b/>
      <u/>
      <sz val="10"/>
      <color indexed="8"/>
      <name val="Arial"/>
      <family val="2"/>
    </font>
    <font>
      <sz val="10"/>
      <color indexed="9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theme="0"/>
      <name val="Arial"/>
      <family val="2"/>
    </font>
    <font>
      <sz val="10"/>
      <color rgb="FF9C0006"/>
      <name val="Arial"/>
      <family val="2"/>
    </font>
    <font>
      <b/>
      <sz val="10"/>
      <color rgb="FFFA7D00"/>
      <name val="Arial"/>
      <family val="2"/>
    </font>
    <font>
      <b/>
      <sz val="10"/>
      <color theme="0"/>
      <name val="Arial"/>
      <family val="2"/>
    </font>
    <font>
      <i/>
      <sz val="10"/>
      <color rgb="FF7F7F7F"/>
      <name val="Arial"/>
      <family val="2"/>
    </font>
    <font>
      <sz val="10"/>
      <color rgb="FF006100"/>
      <name val="Arial"/>
      <family val="2"/>
    </font>
    <font>
      <sz val="10"/>
      <color rgb="FF3F3F76"/>
      <name val="Arial"/>
      <family val="2"/>
    </font>
    <font>
      <sz val="10"/>
      <color rgb="FFFA7D00"/>
      <name val="Arial"/>
      <family val="2"/>
    </font>
    <font>
      <sz val="10"/>
      <color rgb="FF9C6500"/>
      <name val="Arial"/>
      <family val="2"/>
    </font>
    <font>
      <b/>
      <sz val="10"/>
      <color rgb="FF3F3F3F"/>
      <name val="Arial"/>
      <family val="2"/>
    </font>
    <font>
      <b/>
      <sz val="18"/>
      <color indexed="56"/>
      <name val="Cambria"/>
      <family val="2"/>
      <scheme val="major"/>
    </font>
    <font>
      <sz val="10"/>
      <color rgb="FFFF0000"/>
      <name val="Arial"/>
      <family val="2"/>
    </font>
    <font>
      <sz val="11"/>
      <color theme="1"/>
      <name val="Arial"/>
      <family val="2"/>
    </font>
    <font>
      <sz val="11"/>
      <name val="Calibri"/>
      <family val="2"/>
    </font>
    <font>
      <u/>
      <sz val="10"/>
      <color theme="10"/>
      <name val="Arial"/>
      <family val="2"/>
    </font>
    <font>
      <sz val="12"/>
      <color indexed="8"/>
      <name val="Garamond"/>
      <family val="2"/>
    </font>
    <font>
      <sz val="12"/>
      <color theme="1"/>
      <name val="Garamond"/>
      <family val="2"/>
    </font>
    <font>
      <sz val="12"/>
      <color theme="1"/>
      <name val="Calibri"/>
      <family val="2"/>
      <scheme val="minor"/>
    </font>
    <font>
      <b/>
      <sz val="14"/>
      <name val="Times New Roman"/>
      <family val="1"/>
    </font>
    <font>
      <b/>
      <sz val="18"/>
      <name val="Arial"/>
      <family val="2"/>
    </font>
    <font>
      <b/>
      <sz val="12"/>
      <name val="Arial"/>
      <family val="2"/>
    </font>
    <font>
      <b/>
      <sz val="11"/>
      <color indexed="56"/>
      <name val="Garamond"/>
      <family val="2"/>
    </font>
    <font>
      <b/>
      <sz val="1"/>
      <color indexed="8"/>
      <name val="Courier"/>
      <family val="3"/>
    </font>
    <font>
      <u/>
      <sz val="7.5"/>
      <color theme="10"/>
      <name val="Arial"/>
      <family val="2"/>
    </font>
    <font>
      <b/>
      <i/>
      <sz val="16"/>
      <name val="Helv"/>
    </font>
    <font>
      <sz val="10"/>
      <name val="MS Sans Serif"/>
      <family val="2"/>
    </font>
    <font>
      <sz val="12"/>
      <name val="Garamond"/>
      <family val="1"/>
    </font>
    <font>
      <b/>
      <sz val="15"/>
      <color indexed="24"/>
      <name val="Calibri"/>
      <family val="2"/>
    </font>
    <font>
      <b/>
      <sz val="15"/>
      <color theme="3"/>
      <name val="Arial"/>
      <family val="2"/>
    </font>
    <font>
      <b/>
      <sz val="13"/>
      <color indexed="24"/>
      <name val="Calibri"/>
      <family val="2"/>
    </font>
    <font>
      <b/>
      <sz val="13"/>
      <color theme="3"/>
      <name val="Arial"/>
      <family val="2"/>
    </font>
    <font>
      <b/>
      <sz val="11"/>
      <color indexed="24"/>
      <name val="Calibri"/>
      <family val="2"/>
    </font>
    <font>
      <b/>
      <sz val="11"/>
      <color theme="3"/>
      <name val="Arial"/>
      <family val="2"/>
    </font>
    <font>
      <b/>
      <sz val="18"/>
      <color indexed="24"/>
      <name val="Cambria"/>
      <family val="2"/>
    </font>
    <font>
      <b/>
      <sz val="18"/>
      <color indexed="62"/>
      <name val="Cambria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9"/>
      <name val="Calibri"/>
      <family val="2"/>
    </font>
    <font>
      <b/>
      <sz val="11"/>
      <color indexed="10"/>
      <name val="Calibri"/>
      <family val="2"/>
    </font>
    <font>
      <sz val="8"/>
      <name val="Calibri"/>
      <family val="2"/>
    </font>
    <font>
      <sz val="10"/>
      <name val="BERNHARD"/>
    </font>
    <font>
      <sz val="10"/>
      <name val="Helv"/>
    </font>
    <font>
      <sz val="1"/>
      <color indexed="8"/>
      <name val="Courier"/>
      <family val="3"/>
    </font>
    <font>
      <b/>
      <sz val="9.5"/>
      <color indexed="10"/>
      <name val="MS Sans Serif"/>
      <family val="2"/>
    </font>
    <font>
      <sz val="11"/>
      <name val="Times New Roman"/>
      <family val="1"/>
    </font>
    <font>
      <sz val="7"/>
      <name val="Small Fonts"/>
      <family val="2"/>
    </font>
    <font>
      <sz val="8"/>
      <name val="Helv"/>
    </font>
    <font>
      <sz val="11"/>
      <color theme="1"/>
      <name val="Frutiger 45 Light"/>
      <family val="2"/>
    </font>
    <font>
      <b/>
      <sz val="15"/>
      <color theme="3"/>
      <name val="Frutiger 45 Light"/>
      <family val="2"/>
    </font>
    <font>
      <b/>
      <sz val="13"/>
      <color theme="3"/>
      <name val="Frutiger 45 Light"/>
      <family val="2"/>
    </font>
    <font>
      <b/>
      <sz val="11"/>
      <color theme="3"/>
      <name val="Frutiger 45 Light"/>
      <family val="2"/>
    </font>
    <font>
      <sz val="11"/>
      <color rgb="FF006100"/>
      <name val="Frutiger 45 Light"/>
      <family val="2"/>
    </font>
    <font>
      <sz val="11"/>
      <color rgb="FF9C0006"/>
      <name val="Frutiger 45 Light"/>
      <family val="2"/>
    </font>
    <font>
      <sz val="11"/>
      <color rgb="FF9C6500"/>
      <name val="Frutiger 45 Light"/>
      <family val="2"/>
    </font>
    <font>
      <sz val="11"/>
      <color rgb="FF3F3F76"/>
      <name val="Frutiger 45 Light"/>
      <family val="2"/>
    </font>
    <font>
      <b/>
      <sz val="11"/>
      <color rgb="FF3F3F3F"/>
      <name val="Frutiger 45 Light"/>
      <family val="2"/>
    </font>
    <font>
      <b/>
      <sz val="11"/>
      <color rgb="FFFA7D00"/>
      <name val="Frutiger 45 Light"/>
      <family val="2"/>
    </font>
    <font>
      <sz val="11"/>
      <color rgb="FFFA7D00"/>
      <name val="Frutiger 45 Light"/>
      <family val="2"/>
    </font>
    <font>
      <b/>
      <sz val="11"/>
      <color theme="0"/>
      <name val="Frutiger 45 Light"/>
      <family val="2"/>
    </font>
    <font>
      <sz val="11"/>
      <color rgb="FFFF0000"/>
      <name val="Frutiger 45 Light"/>
      <family val="2"/>
    </font>
    <font>
      <i/>
      <sz val="11"/>
      <color rgb="FF7F7F7F"/>
      <name val="Frutiger 45 Light"/>
      <family val="2"/>
    </font>
    <font>
      <b/>
      <sz val="11"/>
      <color theme="1"/>
      <name val="Frutiger 45 Light"/>
      <family val="2"/>
    </font>
    <font>
      <sz val="11"/>
      <color theme="0"/>
      <name val="Frutiger 45 Light"/>
      <family val="2"/>
    </font>
    <font>
      <sz val="11"/>
      <name val="Frutiger 45 Light"/>
      <family val="2"/>
    </font>
    <font>
      <sz val="10"/>
      <color indexed="20"/>
      <name val="Arial"/>
      <family val="2"/>
    </font>
    <font>
      <b/>
      <sz val="10"/>
      <color indexed="52"/>
      <name val="Arial"/>
      <family val="2"/>
    </font>
    <font>
      <b/>
      <sz val="10"/>
      <color indexed="9"/>
      <name val="Arial"/>
      <family val="2"/>
    </font>
    <font>
      <i/>
      <sz val="10"/>
      <color indexed="23"/>
      <name val="Arial"/>
      <family val="2"/>
    </font>
    <font>
      <sz val="10"/>
      <color indexed="17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color indexed="63"/>
      <name val="Arial"/>
      <family val="2"/>
    </font>
    <font>
      <b/>
      <sz val="11"/>
      <color indexed="10"/>
      <name val="Calibri"/>
      <family val="2"/>
      <scheme val="minor"/>
    </font>
    <font>
      <sz val="11"/>
      <color indexed="19"/>
      <name val="Calibri"/>
      <family val="2"/>
      <scheme val="minor"/>
    </font>
    <font>
      <sz val="10"/>
      <color indexed="8"/>
      <name val="MS Sans Serif"/>
      <family val="2"/>
    </font>
    <font>
      <b/>
      <sz val="12.5"/>
      <color indexed="8"/>
      <name val="Arial"/>
      <family val="2"/>
    </font>
    <font>
      <b/>
      <i/>
      <sz val="11"/>
      <color theme="1"/>
      <name val="Calibri"/>
      <family val="2"/>
      <scheme val="minor"/>
    </font>
    <font>
      <sz val="11"/>
      <color theme="6" tint="0.79998168889431442"/>
      <name val="Calibri"/>
      <family val="2"/>
      <scheme val="minor"/>
    </font>
  </fonts>
  <fills count="68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</patternFill>
    </fill>
    <fill>
      <patternFill patternType="solid">
        <fgColor indexed="41"/>
      </patternFill>
    </fill>
    <fill>
      <patternFill patternType="solid">
        <f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56"/>
      </patternFill>
    </fill>
  </fills>
  <borders count="8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/>
      <diagonal/>
    </border>
    <border>
      <left/>
      <right style="thick">
        <color indexed="8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8"/>
      </top>
      <bottom/>
      <diagonal/>
    </border>
    <border>
      <left style="medium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medium">
        <color indexed="64"/>
      </left>
      <right style="thin">
        <color indexed="64"/>
      </right>
      <top style="thick">
        <color indexed="8"/>
      </top>
      <bottom/>
      <diagonal/>
    </border>
    <border>
      <left style="thin">
        <color indexed="64"/>
      </left>
      <right style="thin">
        <color indexed="64"/>
      </right>
      <top style="thick">
        <color indexed="8"/>
      </top>
      <bottom/>
      <diagonal/>
    </border>
    <border>
      <left style="thin">
        <color indexed="64"/>
      </left>
      <right/>
      <top style="thick">
        <color indexed="8"/>
      </top>
      <bottom/>
      <diagonal/>
    </border>
    <border>
      <left/>
      <right style="thick">
        <color indexed="64"/>
      </right>
      <top style="thick">
        <color indexed="8"/>
      </top>
      <bottom/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8"/>
      </bottom>
      <diagonal/>
    </border>
    <border>
      <left style="thin">
        <color indexed="64"/>
      </left>
      <right style="thick">
        <color indexed="64"/>
      </right>
      <top style="thick">
        <color indexed="8"/>
      </top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/>
      <right/>
      <top style="thin">
        <color indexed="27"/>
      </top>
      <bottom style="double">
        <color indexed="27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double">
        <color indexed="10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42698">
    <xf numFmtId="0" fontId="0" fillId="0" borderId="0"/>
    <xf numFmtId="166" fontId="1" fillId="0" borderId="0" applyFont="0" applyFill="0" applyBorder="0" applyAlignment="0" applyProtection="0"/>
    <xf numFmtId="0" fontId="5" fillId="0" borderId="0"/>
    <xf numFmtId="0" fontId="6" fillId="0" borderId="0"/>
    <xf numFmtId="0" fontId="6" fillId="0" borderId="0" applyNumberFormat="0" applyFill="0" applyBorder="0" applyAlignment="0" applyProtection="0"/>
    <xf numFmtId="0" fontId="32" fillId="39" borderId="0" applyNumberFormat="0" applyBorder="0" applyAlignment="0" applyProtection="0"/>
    <xf numFmtId="0" fontId="32" fillId="40" borderId="0" applyNumberFormat="0" applyBorder="0" applyAlignment="0" applyProtection="0"/>
    <xf numFmtId="0" fontId="32" fillId="41" borderId="0" applyNumberFormat="0" applyBorder="0" applyAlignment="0" applyProtection="0"/>
    <xf numFmtId="0" fontId="32" fillId="42" borderId="0" applyNumberFormat="0" applyBorder="0" applyAlignment="0" applyProtection="0"/>
    <xf numFmtId="0" fontId="32" fillId="43" borderId="0" applyNumberFormat="0" applyBorder="0" applyAlignment="0" applyProtection="0"/>
    <xf numFmtId="0" fontId="32" fillId="44" borderId="0" applyNumberFormat="0" applyBorder="0" applyAlignment="0" applyProtection="0"/>
    <xf numFmtId="0" fontId="32" fillId="45" borderId="0" applyNumberFormat="0" applyBorder="0" applyAlignment="0" applyProtection="0"/>
    <xf numFmtId="0" fontId="32" fillId="46" borderId="0" applyNumberFormat="0" applyBorder="0" applyAlignment="0" applyProtection="0"/>
    <xf numFmtId="0" fontId="32" fillId="47" borderId="0" applyNumberFormat="0" applyBorder="0" applyAlignment="0" applyProtection="0"/>
    <xf numFmtId="0" fontId="32" fillId="42" borderId="0" applyNumberFormat="0" applyBorder="0" applyAlignment="0" applyProtection="0"/>
    <xf numFmtId="0" fontId="32" fillId="45" borderId="0" applyNumberFormat="0" applyBorder="0" applyAlignment="0" applyProtection="0"/>
    <xf numFmtId="0" fontId="32" fillId="48" borderId="0" applyNumberFormat="0" applyBorder="0" applyAlignment="0" applyProtection="0"/>
    <xf numFmtId="0" fontId="33" fillId="49" borderId="0" applyNumberFormat="0" applyBorder="0" applyAlignment="0" applyProtection="0"/>
    <xf numFmtId="0" fontId="33" fillId="46" borderId="0" applyNumberFormat="0" applyBorder="0" applyAlignment="0" applyProtection="0"/>
    <xf numFmtId="0" fontId="33" fillId="47" borderId="0" applyNumberFormat="0" applyBorder="0" applyAlignment="0" applyProtection="0"/>
    <xf numFmtId="0" fontId="33" fillId="50" borderId="0" applyNumberFormat="0" applyBorder="0" applyAlignment="0" applyProtection="0"/>
    <xf numFmtId="0" fontId="33" fillId="51" borderId="0" applyNumberFormat="0" applyBorder="0" applyAlignment="0" applyProtection="0"/>
    <xf numFmtId="0" fontId="33" fillId="52" borderId="0" applyNumberFormat="0" applyBorder="0" applyAlignment="0" applyProtection="0"/>
    <xf numFmtId="0" fontId="33" fillId="53" borderId="0" applyNumberFormat="0" applyBorder="0" applyAlignment="0" applyProtection="0"/>
    <xf numFmtId="0" fontId="33" fillId="54" borderId="0" applyNumberFormat="0" applyBorder="0" applyAlignment="0" applyProtection="0"/>
    <xf numFmtId="0" fontId="33" fillId="55" borderId="0" applyNumberFormat="0" applyBorder="0" applyAlignment="0" applyProtection="0"/>
    <xf numFmtId="0" fontId="33" fillId="50" borderId="0" applyNumberFormat="0" applyBorder="0" applyAlignment="0" applyProtection="0"/>
    <xf numFmtId="0" fontId="33" fillId="51" borderId="0" applyNumberFormat="0" applyBorder="0" applyAlignment="0" applyProtection="0"/>
    <xf numFmtId="0" fontId="33" fillId="56" borderId="0" applyNumberFormat="0" applyBorder="0" applyAlignment="0" applyProtection="0"/>
    <xf numFmtId="0" fontId="34" fillId="40" borderId="0" applyNumberFormat="0" applyBorder="0" applyAlignment="0" applyProtection="0"/>
    <xf numFmtId="0" fontId="35" fillId="57" borderId="24" applyNumberFormat="0" applyAlignment="0" applyProtection="0"/>
    <xf numFmtId="0" fontId="36" fillId="58" borderId="25" applyNumberFormat="0" applyAlignment="0" applyProtection="0"/>
    <xf numFmtId="168" fontId="6" fillId="0" borderId="0" applyFont="0" applyFill="0" applyBorder="0" applyAlignment="0" applyProtection="0"/>
    <xf numFmtId="0" fontId="37" fillId="0" borderId="0" applyNumberFormat="0" applyFill="0" applyBorder="0" applyAlignment="0" applyProtection="0"/>
    <xf numFmtId="0" fontId="38" fillId="41" borderId="0" applyNumberFormat="0" applyBorder="0" applyAlignment="0" applyProtection="0"/>
    <xf numFmtId="0" fontId="39" fillId="0" borderId="26" applyNumberFormat="0" applyFill="0" applyAlignment="0" applyProtection="0"/>
    <xf numFmtId="0" fontId="40" fillId="0" borderId="27" applyNumberFormat="0" applyFill="0" applyAlignment="0" applyProtection="0"/>
    <xf numFmtId="0" fontId="41" fillId="0" borderId="28" applyNumberFormat="0" applyFill="0" applyAlignment="0" applyProtection="0"/>
    <xf numFmtId="0" fontId="41" fillId="0" borderId="0" applyNumberFormat="0" applyFill="0" applyBorder="0" applyAlignment="0" applyProtection="0"/>
    <xf numFmtId="0" fontId="42" fillId="44" borderId="24" applyNumberFormat="0" applyAlignment="0" applyProtection="0"/>
    <xf numFmtId="0" fontId="43" fillId="0" borderId="29" applyNumberFormat="0" applyFill="0" applyAlignment="0" applyProtection="0"/>
    <xf numFmtId="0" fontId="44" fillId="59" borderId="0" applyNumberFormat="0" applyBorder="0" applyAlignment="0" applyProtection="0"/>
    <xf numFmtId="0" fontId="6" fillId="60" borderId="30" applyNumberFormat="0" applyFont="0" applyAlignment="0" applyProtection="0"/>
    <xf numFmtId="0" fontId="45" fillId="57" borderId="31" applyNumberFormat="0" applyAlignment="0" applyProtection="0"/>
    <xf numFmtId="9" fontId="6" fillId="0" borderId="0" applyFon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32" applyNumberFormat="0" applyFill="0" applyAlignment="0" applyProtection="0"/>
    <xf numFmtId="0" fontId="48" fillId="0" borderId="0" applyNumberForma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32" fillId="0" borderId="0"/>
    <xf numFmtId="0" fontId="1" fillId="0" borderId="0"/>
    <xf numFmtId="166" fontId="1" fillId="0" borderId="0" applyFont="0" applyFill="0" applyBorder="0" applyAlignment="0" applyProtection="0"/>
    <xf numFmtId="0" fontId="6" fillId="0" borderId="0"/>
    <xf numFmtId="166" fontId="6" fillId="0" borderId="0" applyFont="0" applyFill="0" applyBorder="0" applyAlignment="0" applyProtection="0"/>
    <xf numFmtId="0" fontId="6" fillId="0" borderId="0"/>
    <xf numFmtId="0" fontId="49" fillId="0" borderId="0"/>
    <xf numFmtId="0" fontId="1" fillId="0" borderId="0"/>
    <xf numFmtId="166" fontId="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8" fontId="6" fillId="0" borderId="0" applyFont="0" applyFill="0" applyBorder="0" applyAlignment="0" applyProtection="0"/>
    <xf numFmtId="0" fontId="1" fillId="0" borderId="0"/>
    <xf numFmtId="0" fontId="1" fillId="0" borderId="0"/>
    <xf numFmtId="0" fontId="6" fillId="0" borderId="0"/>
    <xf numFmtId="0" fontId="49" fillId="16" borderId="0" applyNumberFormat="0" applyBorder="0" applyAlignment="0" applyProtection="0"/>
    <xf numFmtId="0" fontId="1" fillId="16" borderId="0" applyNumberFormat="0" applyBorder="0" applyAlignment="0" applyProtection="0"/>
    <xf numFmtId="0" fontId="49" fillId="20" borderId="0" applyNumberFormat="0" applyBorder="0" applyAlignment="0" applyProtection="0"/>
    <xf numFmtId="0" fontId="1" fillId="20" borderId="0" applyNumberFormat="0" applyBorder="0" applyAlignment="0" applyProtection="0"/>
    <xf numFmtId="0" fontId="49" fillId="24" borderId="0" applyNumberFormat="0" applyBorder="0" applyAlignment="0" applyProtection="0"/>
    <xf numFmtId="0" fontId="1" fillId="24" borderId="0" applyNumberFormat="0" applyBorder="0" applyAlignment="0" applyProtection="0"/>
    <xf numFmtId="0" fontId="49" fillId="28" borderId="0" applyNumberFormat="0" applyBorder="0" applyAlignment="0" applyProtection="0"/>
    <xf numFmtId="0" fontId="1" fillId="28" borderId="0" applyNumberFormat="0" applyBorder="0" applyAlignment="0" applyProtection="0"/>
    <xf numFmtId="0" fontId="49" fillId="32" borderId="0" applyNumberFormat="0" applyBorder="0" applyAlignment="0" applyProtection="0"/>
    <xf numFmtId="0" fontId="1" fillId="32" borderId="0" applyNumberFormat="0" applyBorder="0" applyAlignment="0" applyProtection="0"/>
    <xf numFmtId="0" fontId="49" fillId="36" borderId="0" applyNumberFormat="0" applyBorder="0" applyAlignment="0" applyProtection="0"/>
    <xf numFmtId="0" fontId="1" fillId="36" borderId="0" applyNumberFormat="0" applyBorder="0" applyAlignment="0" applyProtection="0"/>
    <xf numFmtId="0" fontId="49" fillId="17" borderId="0" applyNumberFormat="0" applyBorder="0" applyAlignment="0" applyProtection="0"/>
    <xf numFmtId="0" fontId="1" fillId="17" borderId="0" applyNumberFormat="0" applyBorder="0" applyAlignment="0" applyProtection="0"/>
    <xf numFmtId="0" fontId="49" fillId="21" borderId="0" applyNumberFormat="0" applyBorder="0" applyAlignment="0" applyProtection="0"/>
    <xf numFmtId="0" fontId="1" fillId="21" borderId="0" applyNumberFormat="0" applyBorder="0" applyAlignment="0" applyProtection="0"/>
    <xf numFmtId="0" fontId="49" fillId="25" borderId="0" applyNumberFormat="0" applyBorder="0" applyAlignment="0" applyProtection="0"/>
    <xf numFmtId="0" fontId="1" fillId="25" borderId="0" applyNumberFormat="0" applyBorder="0" applyAlignment="0" applyProtection="0"/>
    <xf numFmtId="0" fontId="49" fillId="29" borderId="0" applyNumberFormat="0" applyBorder="0" applyAlignment="0" applyProtection="0"/>
    <xf numFmtId="0" fontId="1" fillId="29" borderId="0" applyNumberFormat="0" applyBorder="0" applyAlignment="0" applyProtection="0"/>
    <xf numFmtId="0" fontId="49" fillId="33" borderId="0" applyNumberFormat="0" applyBorder="0" applyAlignment="0" applyProtection="0"/>
    <xf numFmtId="0" fontId="1" fillId="33" borderId="0" applyNumberFormat="0" applyBorder="0" applyAlignment="0" applyProtection="0"/>
    <xf numFmtId="0" fontId="49" fillId="37" borderId="0" applyNumberFormat="0" applyBorder="0" applyAlignment="0" applyProtection="0"/>
    <xf numFmtId="0" fontId="1" fillId="37" borderId="0" applyNumberFormat="0" applyBorder="0" applyAlignment="0" applyProtection="0"/>
    <xf numFmtId="0" fontId="51" fillId="18" borderId="0" applyNumberFormat="0" applyBorder="0" applyAlignment="0" applyProtection="0"/>
    <xf numFmtId="0" fontId="24" fillId="18" borderId="0" applyNumberFormat="0" applyBorder="0" applyAlignment="0" applyProtection="0"/>
    <xf numFmtId="0" fontId="51" fillId="22" borderId="0" applyNumberFormat="0" applyBorder="0" applyAlignment="0" applyProtection="0"/>
    <xf numFmtId="0" fontId="24" fillId="22" borderId="0" applyNumberFormat="0" applyBorder="0" applyAlignment="0" applyProtection="0"/>
    <xf numFmtId="0" fontId="51" fillId="26" borderId="0" applyNumberFormat="0" applyBorder="0" applyAlignment="0" applyProtection="0"/>
    <xf numFmtId="0" fontId="24" fillId="26" borderId="0" applyNumberFormat="0" applyBorder="0" applyAlignment="0" applyProtection="0"/>
    <xf numFmtId="0" fontId="51" fillId="30" borderId="0" applyNumberFormat="0" applyBorder="0" applyAlignment="0" applyProtection="0"/>
    <xf numFmtId="0" fontId="24" fillId="30" borderId="0" applyNumberFormat="0" applyBorder="0" applyAlignment="0" applyProtection="0"/>
    <xf numFmtId="0" fontId="51" fillId="34" borderId="0" applyNumberFormat="0" applyBorder="0" applyAlignment="0" applyProtection="0"/>
    <xf numFmtId="0" fontId="24" fillId="34" borderId="0" applyNumberFormat="0" applyBorder="0" applyAlignment="0" applyProtection="0"/>
    <xf numFmtId="0" fontId="51" fillId="38" borderId="0" applyNumberFormat="0" applyBorder="0" applyAlignment="0" applyProtection="0"/>
    <xf numFmtId="0" fontId="24" fillId="38" borderId="0" applyNumberFormat="0" applyBorder="0" applyAlignment="0" applyProtection="0"/>
    <xf numFmtId="0" fontId="51" fillId="15" borderId="0" applyNumberFormat="0" applyBorder="0" applyAlignment="0" applyProtection="0"/>
    <xf numFmtId="0" fontId="24" fillId="15" borderId="0" applyNumberFormat="0" applyBorder="0" applyAlignment="0" applyProtection="0"/>
    <xf numFmtId="0" fontId="51" fillId="19" borderId="0" applyNumberFormat="0" applyBorder="0" applyAlignment="0" applyProtection="0"/>
    <xf numFmtId="0" fontId="24" fillId="19" borderId="0" applyNumberFormat="0" applyBorder="0" applyAlignment="0" applyProtection="0"/>
    <xf numFmtId="0" fontId="51" fillId="23" borderId="0" applyNumberFormat="0" applyBorder="0" applyAlignment="0" applyProtection="0"/>
    <xf numFmtId="0" fontId="24" fillId="23" borderId="0" applyNumberFormat="0" applyBorder="0" applyAlignment="0" applyProtection="0"/>
    <xf numFmtId="0" fontId="51" fillId="27" borderId="0" applyNumberFormat="0" applyBorder="0" applyAlignment="0" applyProtection="0"/>
    <xf numFmtId="0" fontId="24" fillId="27" borderId="0" applyNumberFormat="0" applyBorder="0" applyAlignment="0" applyProtection="0"/>
    <xf numFmtId="0" fontId="51" fillId="31" borderId="0" applyNumberFormat="0" applyBorder="0" applyAlignment="0" applyProtection="0"/>
    <xf numFmtId="0" fontId="24" fillId="31" borderId="0" applyNumberFormat="0" applyBorder="0" applyAlignment="0" applyProtection="0"/>
    <xf numFmtId="0" fontId="51" fillId="35" borderId="0" applyNumberFormat="0" applyBorder="0" applyAlignment="0" applyProtection="0"/>
    <xf numFmtId="0" fontId="24" fillId="35" borderId="0" applyNumberFormat="0" applyBorder="0" applyAlignment="0" applyProtection="0"/>
    <xf numFmtId="0" fontId="52" fillId="9" borderId="0" applyNumberFormat="0" applyBorder="0" applyAlignment="0" applyProtection="0"/>
    <xf numFmtId="0" fontId="15" fillId="9" borderId="0" applyNumberFormat="0" applyBorder="0" applyAlignment="0" applyProtection="0"/>
    <xf numFmtId="0" fontId="53" fillId="12" borderId="18" applyNumberFormat="0" applyAlignment="0" applyProtection="0"/>
    <xf numFmtId="0" fontId="19" fillId="12" borderId="18" applyNumberFormat="0" applyAlignment="0" applyProtection="0"/>
    <xf numFmtId="0" fontId="54" fillId="13" borderId="21" applyNumberFormat="0" applyAlignment="0" applyProtection="0"/>
    <xf numFmtId="0" fontId="21" fillId="13" borderId="21" applyNumberFormat="0" applyAlignment="0" applyProtection="0"/>
    <xf numFmtId="168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55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6" fillId="8" borderId="0" applyNumberFormat="0" applyBorder="0" applyAlignment="0" applyProtection="0"/>
    <xf numFmtId="0" fontId="14" fillId="8" borderId="0" applyNumberFormat="0" applyBorder="0" applyAlignment="0" applyProtection="0"/>
    <xf numFmtId="0" fontId="11" fillId="0" borderId="15" applyNumberFormat="0" applyFill="0" applyAlignment="0" applyProtection="0"/>
    <xf numFmtId="0" fontId="12" fillId="0" borderId="16" applyNumberFormat="0" applyFill="0" applyAlignment="0" applyProtection="0"/>
    <xf numFmtId="0" fontId="13" fillId="0" borderId="17" applyNumberFormat="0" applyFill="0" applyAlignment="0" applyProtection="0"/>
    <xf numFmtId="0" fontId="13" fillId="0" borderId="0" applyNumberFormat="0" applyFill="0" applyBorder="0" applyAlignment="0" applyProtection="0"/>
    <xf numFmtId="0" fontId="57" fillId="11" borderId="18" applyNumberFormat="0" applyAlignment="0" applyProtection="0"/>
    <xf numFmtId="0" fontId="17" fillId="11" borderId="18" applyNumberFormat="0" applyAlignment="0" applyProtection="0"/>
    <xf numFmtId="0" fontId="58" fillId="0" borderId="20" applyNumberFormat="0" applyFill="0" applyAlignment="0" applyProtection="0"/>
    <xf numFmtId="0" fontId="20" fillId="0" borderId="20" applyNumberFormat="0" applyFill="0" applyAlignment="0" applyProtection="0"/>
    <xf numFmtId="0" fontId="59" fillId="10" borderId="0" applyNumberFormat="0" applyBorder="0" applyAlignment="0" applyProtection="0"/>
    <xf numFmtId="0" fontId="16" fillId="10" borderId="0" applyNumberFormat="0" applyBorder="0" applyAlignment="0" applyProtection="0"/>
    <xf numFmtId="0" fontId="1" fillId="0" borderId="0"/>
    <xf numFmtId="0" fontId="1" fillId="0" borderId="0"/>
    <xf numFmtId="0" fontId="6" fillId="0" borderId="0"/>
    <xf numFmtId="0" fontId="1" fillId="0" borderId="0"/>
    <xf numFmtId="0" fontId="4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14" borderId="22" applyNumberFormat="0" applyFont="0" applyAlignment="0" applyProtection="0"/>
    <xf numFmtId="0" fontId="1" fillId="14" borderId="22" applyNumberFormat="0" applyFont="0" applyAlignment="0" applyProtection="0"/>
    <xf numFmtId="0" fontId="60" fillId="12" borderId="19" applyNumberFormat="0" applyAlignment="0" applyProtection="0"/>
    <xf numFmtId="0" fontId="18" fillId="12" borderId="19" applyNumberFormat="0" applyAlignment="0" applyProtection="0"/>
    <xf numFmtId="9" fontId="1" fillId="0" borderId="0" applyFont="0" applyFill="0" applyBorder="0" applyAlignment="0" applyProtection="0"/>
    <xf numFmtId="9" fontId="49" fillId="0" borderId="0" applyFont="0" applyFill="0" applyBorder="0" applyAlignment="0" applyProtection="0"/>
    <xf numFmtId="0" fontId="61" fillId="0" borderId="0" applyNumberFormat="0" applyFill="0" applyBorder="0" applyAlignment="0" applyProtection="0"/>
    <xf numFmtId="0" fontId="50" fillId="0" borderId="23" applyNumberFormat="0" applyFill="0" applyAlignment="0" applyProtection="0"/>
    <xf numFmtId="0" fontId="2" fillId="0" borderId="23" applyNumberFormat="0" applyFill="0" applyAlignment="0" applyProtection="0"/>
    <xf numFmtId="0" fontId="6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6" fillId="0" borderId="0"/>
    <xf numFmtId="0" fontId="6" fillId="0" borderId="0" applyNumberFormat="0" applyFill="0" applyBorder="0" applyAlignment="0" applyProtection="0"/>
    <xf numFmtId="0" fontId="32" fillId="39" borderId="0" applyNumberFormat="0" applyBorder="0" applyAlignment="0" applyProtection="0"/>
    <xf numFmtId="0" fontId="32" fillId="40" borderId="0" applyNumberFormat="0" applyBorder="0" applyAlignment="0" applyProtection="0"/>
    <xf numFmtId="0" fontId="32" fillId="41" borderId="0" applyNumberFormat="0" applyBorder="0" applyAlignment="0" applyProtection="0"/>
    <xf numFmtId="0" fontId="32" fillId="42" borderId="0" applyNumberFormat="0" applyBorder="0" applyAlignment="0" applyProtection="0"/>
    <xf numFmtId="0" fontId="32" fillId="43" borderId="0" applyNumberFormat="0" applyBorder="0" applyAlignment="0" applyProtection="0"/>
    <xf numFmtId="0" fontId="32" fillId="44" borderId="0" applyNumberFormat="0" applyBorder="0" applyAlignment="0" applyProtection="0"/>
    <xf numFmtId="0" fontId="32" fillId="45" borderId="0" applyNumberFormat="0" applyBorder="0" applyAlignment="0" applyProtection="0"/>
    <xf numFmtId="0" fontId="32" fillId="46" borderId="0" applyNumberFormat="0" applyBorder="0" applyAlignment="0" applyProtection="0"/>
    <xf numFmtId="0" fontId="32" fillId="47" borderId="0" applyNumberFormat="0" applyBorder="0" applyAlignment="0" applyProtection="0"/>
    <xf numFmtId="0" fontId="32" fillId="42" borderId="0" applyNumberFormat="0" applyBorder="0" applyAlignment="0" applyProtection="0"/>
    <xf numFmtId="0" fontId="32" fillId="45" borderId="0" applyNumberFormat="0" applyBorder="0" applyAlignment="0" applyProtection="0"/>
    <xf numFmtId="0" fontId="32" fillId="48" borderId="0" applyNumberFormat="0" applyBorder="0" applyAlignment="0" applyProtection="0"/>
    <xf numFmtId="0" fontId="33" fillId="49" borderId="0" applyNumberFormat="0" applyBorder="0" applyAlignment="0" applyProtection="0"/>
    <xf numFmtId="0" fontId="33" fillId="46" borderId="0" applyNumberFormat="0" applyBorder="0" applyAlignment="0" applyProtection="0"/>
    <xf numFmtId="0" fontId="33" fillId="47" borderId="0" applyNumberFormat="0" applyBorder="0" applyAlignment="0" applyProtection="0"/>
    <xf numFmtId="0" fontId="33" fillId="50" borderId="0" applyNumberFormat="0" applyBorder="0" applyAlignment="0" applyProtection="0"/>
    <xf numFmtId="0" fontId="33" fillId="51" borderId="0" applyNumberFormat="0" applyBorder="0" applyAlignment="0" applyProtection="0"/>
    <xf numFmtId="0" fontId="33" fillId="52" borderId="0" applyNumberFormat="0" applyBorder="0" applyAlignment="0" applyProtection="0"/>
    <xf numFmtId="0" fontId="33" fillId="53" borderId="0" applyNumberFormat="0" applyBorder="0" applyAlignment="0" applyProtection="0"/>
    <xf numFmtId="0" fontId="33" fillId="54" borderId="0" applyNumberFormat="0" applyBorder="0" applyAlignment="0" applyProtection="0"/>
    <xf numFmtId="0" fontId="33" fillId="55" borderId="0" applyNumberFormat="0" applyBorder="0" applyAlignment="0" applyProtection="0"/>
    <xf numFmtId="0" fontId="33" fillId="50" borderId="0" applyNumberFormat="0" applyBorder="0" applyAlignment="0" applyProtection="0"/>
    <xf numFmtId="0" fontId="33" fillId="51" borderId="0" applyNumberFormat="0" applyBorder="0" applyAlignment="0" applyProtection="0"/>
    <xf numFmtId="0" fontId="33" fillId="56" borderId="0" applyNumberFormat="0" applyBorder="0" applyAlignment="0" applyProtection="0"/>
    <xf numFmtId="0" fontId="34" fillId="40" borderId="0" applyNumberFormat="0" applyBorder="0" applyAlignment="0" applyProtection="0"/>
    <xf numFmtId="0" fontId="35" fillId="57" borderId="24" applyNumberFormat="0" applyAlignment="0" applyProtection="0"/>
    <xf numFmtId="0" fontId="36" fillId="58" borderId="25" applyNumberFormat="0" applyAlignment="0" applyProtection="0"/>
    <xf numFmtId="168" fontId="6" fillId="0" borderId="0" applyFont="0" applyFill="0" applyBorder="0" applyAlignment="0" applyProtection="0"/>
    <xf numFmtId="0" fontId="37" fillId="0" borderId="0" applyNumberFormat="0" applyFill="0" applyBorder="0" applyAlignment="0" applyProtection="0"/>
    <xf numFmtId="0" fontId="38" fillId="41" borderId="0" applyNumberFormat="0" applyBorder="0" applyAlignment="0" applyProtection="0"/>
    <xf numFmtId="0" fontId="39" fillId="0" borderId="26" applyNumberFormat="0" applyFill="0" applyAlignment="0" applyProtection="0"/>
    <xf numFmtId="0" fontId="40" fillId="0" borderId="27" applyNumberFormat="0" applyFill="0" applyAlignment="0" applyProtection="0"/>
    <xf numFmtId="0" fontId="41" fillId="0" borderId="28" applyNumberFormat="0" applyFill="0" applyAlignment="0" applyProtection="0"/>
    <xf numFmtId="0" fontId="41" fillId="0" borderId="0" applyNumberFormat="0" applyFill="0" applyBorder="0" applyAlignment="0" applyProtection="0"/>
    <xf numFmtId="0" fontId="25" fillId="0" borderId="0" applyNumberFormat="0" applyFill="0" applyBorder="0" applyAlignment="0" applyProtection="0">
      <alignment vertical="top"/>
      <protection locked="0"/>
    </xf>
    <xf numFmtId="0" fontId="42" fillId="44" borderId="24" applyNumberFormat="0" applyAlignment="0" applyProtection="0"/>
    <xf numFmtId="0" fontId="43" fillId="0" borderId="29" applyNumberFormat="0" applyFill="0" applyAlignment="0" applyProtection="0"/>
    <xf numFmtId="0" fontId="44" fillId="59" borderId="0" applyNumberFormat="0" applyBorder="0" applyAlignment="0" applyProtection="0"/>
    <xf numFmtId="0" fontId="6" fillId="60" borderId="30" applyNumberFormat="0" applyFont="0" applyAlignment="0" applyProtection="0"/>
    <xf numFmtId="0" fontId="45" fillId="57" borderId="31" applyNumberFormat="0" applyAlignment="0" applyProtection="0"/>
    <xf numFmtId="9" fontId="6" fillId="0" borderId="0" applyFon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32" applyNumberFormat="0" applyFill="0" applyAlignment="0" applyProtection="0"/>
    <xf numFmtId="0" fontId="48" fillId="0" borderId="0" applyNumberFormat="0" applyFill="0" applyBorder="0" applyAlignment="0" applyProtection="0"/>
    <xf numFmtId="43" fontId="6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6" fillId="0" borderId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6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7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22" applyNumberFormat="0" applyFont="0" applyAlignment="0" applyProtection="0"/>
    <xf numFmtId="0" fontId="6" fillId="0" borderId="0"/>
    <xf numFmtId="9" fontId="1" fillId="0" borderId="0" applyFont="0" applyFill="0" applyBorder="0" applyAlignment="0" applyProtection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1" fillId="0" borderId="0"/>
    <xf numFmtId="0" fontId="1" fillId="0" borderId="0"/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43" fontId="6" fillId="0" borderId="0" applyFont="0" applyFill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6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7" borderId="0" applyNumberFormat="0" applyBorder="0" applyAlignment="0" applyProtection="0"/>
    <xf numFmtId="43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22" applyNumberFormat="0" applyFont="0" applyAlignment="0" applyProtection="0"/>
    <xf numFmtId="9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3" fillId="0" borderId="0"/>
    <xf numFmtId="166" fontId="63" fillId="0" borderId="0" applyFont="0" applyFill="0" applyBorder="0" applyAlignment="0" applyProtection="0"/>
    <xf numFmtId="0" fontId="27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1" fillId="0" borderId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6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7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22" applyNumberFormat="0" applyFont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6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7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22" applyNumberFormat="0" applyFont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66" fillId="39" borderId="0" applyNumberFormat="0" applyBorder="0" applyAlignment="0" applyProtection="0"/>
    <xf numFmtId="0" fontId="49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66" fillId="40" borderId="0" applyNumberFormat="0" applyBorder="0" applyAlignment="0" applyProtection="0"/>
    <xf numFmtId="0" fontId="49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66" fillId="41" borderId="0" applyNumberFormat="0" applyBorder="0" applyAlignment="0" applyProtection="0"/>
    <xf numFmtId="0" fontId="49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66" fillId="42" borderId="0" applyNumberFormat="0" applyBorder="0" applyAlignment="0" applyProtection="0"/>
    <xf numFmtId="0" fontId="49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66" fillId="43" borderId="0" applyNumberFormat="0" applyBorder="0" applyAlignment="0" applyProtection="0"/>
    <xf numFmtId="0" fontId="49" fillId="3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66" fillId="44" borderId="0" applyNumberFormat="0" applyBorder="0" applyAlignment="0" applyProtection="0"/>
    <xf numFmtId="0" fontId="49" fillId="36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66" fillId="45" borderId="0" applyNumberFormat="0" applyBorder="0" applyAlignment="0" applyProtection="0"/>
    <xf numFmtId="0" fontId="49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66" fillId="46" borderId="0" applyNumberFormat="0" applyBorder="0" applyAlignment="0" applyProtection="0"/>
    <xf numFmtId="0" fontId="49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66" fillId="47" borderId="0" applyNumberFormat="0" applyBorder="0" applyAlignment="0" applyProtection="0"/>
    <xf numFmtId="0" fontId="49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66" fillId="42" borderId="0" applyNumberFormat="0" applyBorder="0" applyAlignment="0" applyProtection="0"/>
    <xf numFmtId="0" fontId="49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66" fillId="45" borderId="0" applyNumberFormat="0" applyBorder="0" applyAlignment="0" applyProtection="0"/>
    <xf numFmtId="0" fontId="49" fillId="3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66" fillId="48" borderId="0" applyNumberFormat="0" applyBorder="0" applyAlignment="0" applyProtection="0"/>
    <xf numFmtId="0" fontId="49" fillId="37" borderId="0" applyNumberFormat="0" applyBorder="0" applyAlignment="0" applyProtection="0"/>
    <xf numFmtId="0" fontId="24" fillId="18" borderId="0" applyNumberFormat="0" applyBorder="0" applyAlignment="0" applyProtection="0"/>
    <xf numFmtId="0" fontId="51" fillId="18" borderId="0" applyNumberFormat="0" applyBorder="0" applyAlignment="0" applyProtection="0"/>
    <xf numFmtId="0" fontId="24" fillId="22" borderId="0" applyNumberFormat="0" applyBorder="0" applyAlignment="0" applyProtection="0"/>
    <xf numFmtId="0" fontId="51" fillId="22" borderId="0" applyNumberFormat="0" applyBorder="0" applyAlignment="0" applyProtection="0"/>
    <xf numFmtId="0" fontId="24" fillId="26" borderId="0" applyNumberFormat="0" applyBorder="0" applyAlignment="0" applyProtection="0"/>
    <xf numFmtId="0" fontId="51" fillId="26" borderId="0" applyNumberFormat="0" applyBorder="0" applyAlignment="0" applyProtection="0"/>
    <xf numFmtId="0" fontId="24" fillId="30" borderId="0" applyNumberFormat="0" applyBorder="0" applyAlignment="0" applyProtection="0"/>
    <xf numFmtId="0" fontId="51" fillId="30" borderId="0" applyNumberFormat="0" applyBorder="0" applyAlignment="0" applyProtection="0"/>
    <xf numFmtId="0" fontId="24" fillId="34" borderId="0" applyNumberFormat="0" applyBorder="0" applyAlignment="0" applyProtection="0"/>
    <xf numFmtId="0" fontId="51" fillId="34" borderId="0" applyNumberFormat="0" applyBorder="0" applyAlignment="0" applyProtection="0"/>
    <xf numFmtId="0" fontId="24" fillId="38" borderId="0" applyNumberFormat="0" applyBorder="0" applyAlignment="0" applyProtection="0"/>
    <xf numFmtId="0" fontId="51" fillId="38" borderId="0" applyNumberFormat="0" applyBorder="0" applyAlignment="0" applyProtection="0"/>
    <xf numFmtId="0" fontId="24" fillId="15" borderId="0" applyNumberFormat="0" applyBorder="0" applyAlignment="0" applyProtection="0"/>
    <xf numFmtId="0" fontId="51" fillId="15" borderId="0" applyNumberFormat="0" applyBorder="0" applyAlignment="0" applyProtection="0"/>
    <xf numFmtId="0" fontId="24" fillId="19" borderId="0" applyNumberFormat="0" applyBorder="0" applyAlignment="0" applyProtection="0"/>
    <xf numFmtId="0" fontId="51" fillId="19" borderId="0" applyNumberFormat="0" applyBorder="0" applyAlignment="0" applyProtection="0"/>
    <xf numFmtId="0" fontId="24" fillId="23" borderId="0" applyNumberFormat="0" applyBorder="0" applyAlignment="0" applyProtection="0"/>
    <xf numFmtId="0" fontId="51" fillId="23" borderId="0" applyNumberFormat="0" applyBorder="0" applyAlignment="0" applyProtection="0"/>
    <xf numFmtId="0" fontId="24" fillId="27" borderId="0" applyNumberFormat="0" applyBorder="0" applyAlignment="0" applyProtection="0"/>
    <xf numFmtId="0" fontId="51" fillId="27" borderId="0" applyNumberFormat="0" applyBorder="0" applyAlignment="0" applyProtection="0"/>
    <xf numFmtId="0" fontId="24" fillId="31" borderId="0" applyNumberFormat="0" applyBorder="0" applyAlignment="0" applyProtection="0"/>
    <xf numFmtId="0" fontId="51" fillId="31" borderId="0" applyNumberFormat="0" applyBorder="0" applyAlignment="0" applyProtection="0"/>
    <xf numFmtId="0" fontId="24" fillId="35" borderId="0" applyNumberFormat="0" applyBorder="0" applyAlignment="0" applyProtection="0"/>
    <xf numFmtId="0" fontId="51" fillId="35" borderId="0" applyNumberFormat="0" applyBorder="0" applyAlignment="0" applyProtection="0"/>
    <xf numFmtId="0" fontId="15" fillId="9" borderId="0" applyNumberFormat="0" applyBorder="0" applyAlignment="0" applyProtection="0"/>
    <xf numFmtId="0" fontId="52" fillId="9" borderId="0" applyNumberFormat="0" applyBorder="0" applyAlignment="0" applyProtection="0"/>
    <xf numFmtId="0" fontId="19" fillId="12" borderId="18" applyNumberFormat="0" applyAlignment="0" applyProtection="0"/>
    <xf numFmtId="0" fontId="53" fillId="12" borderId="18" applyNumberFormat="0" applyAlignment="0" applyProtection="0"/>
    <xf numFmtId="0" fontId="21" fillId="13" borderId="21" applyNumberFormat="0" applyAlignment="0" applyProtection="0"/>
    <xf numFmtId="0" fontId="54" fillId="13" borderId="21" applyNumberFormat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8" fontId="6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67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8" fillId="0" borderId="0" applyFont="0" applyFill="0" applyBorder="0" applyAlignment="0" applyProtection="0"/>
    <xf numFmtId="171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66" fontId="49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3" fontId="6" fillId="0" borderId="0" applyFill="0" applyBorder="0" applyAlignment="0" applyProtection="0"/>
    <xf numFmtId="0" fontId="69" fillId="61" borderId="3">
      <alignment horizontal="center" vertical="center" shrinkToFit="1"/>
    </xf>
    <xf numFmtId="172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172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3" fontId="6" fillId="0" borderId="0" applyFill="0" applyBorder="0" applyAlignment="0" applyProtection="0"/>
    <xf numFmtId="174" fontId="6" fillId="0" borderId="0" applyFill="0" applyBorder="0" applyAlignment="0" applyProtection="0"/>
    <xf numFmtId="0" fontId="23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2" fontId="6" fillId="0" borderId="0" applyFill="0" applyBorder="0" applyAlignment="0" applyProtection="0"/>
    <xf numFmtId="0" fontId="14" fillId="8" borderId="0" applyNumberFormat="0" applyBorder="0" applyAlignment="0" applyProtection="0"/>
    <xf numFmtId="0" fontId="56" fillId="8" borderId="0" applyNumberFormat="0" applyBorder="0" applyAlignment="0" applyProtection="0"/>
    <xf numFmtId="38" fontId="31" fillId="61" borderId="0" applyNumberFormat="0" applyBorder="0" applyAlignment="0" applyProtection="0"/>
    <xf numFmtId="0" fontId="70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2" fillId="0" borderId="28" applyNumberFormat="0" applyFill="0" applyAlignment="0" applyProtection="0"/>
    <xf numFmtId="0" fontId="72" fillId="0" borderId="0" applyNumberFormat="0" applyFill="0" applyBorder="0" applyAlignment="0" applyProtection="0"/>
    <xf numFmtId="0" fontId="73" fillId="0" borderId="0">
      <protection locked="0"/>
    </xf>
    <xf numFmtId="0" fontId="73" fillId="0" borderId="0">
      <protection locked="0"/>
    </xf>
    <xf numFmtId="0" fontId="74" fillId="0" borderId="0" applyNumberFormat="0" applyFill="0" applyBorder="0" applyAlignment="0" applyProtection="0">
      <alignment vertical="top"/>
      <protection locked="0"/>
    </xf>
    <xf numFmtId="0" fontId="65" fillId="0" borderId="0" applyNumberFormat="0" applyFill="0" applyBorder="0" applyAlignment="0" applyProtection="0">
      <alignment vertical="top"/>
      <protection locked="0"/>
    </xf>
    <xf numFmtId="10" fontId="31" fillId="62" borderId="3" applyNumberFormat="0" applyBorder="0" applyAlignment="0" applyProtection="0"/>
    <xf numFmtId="0" fontId="17" fillId="11" borderId="18" applyNumberFormat="0" applyAlignment="0" applyProtection="0"/>
    <xf numFmtId="0" fontId="57" fillId="11" borderId="18" applyNumberFormat="0" applyAlignment="0" applyProtection="0"/>
    <xf numFmtId="0" fontId="20" fillId="0" borderId="20" applyNumberFormat="0" applyFill="0" applyAlignment="0" applyProtection="0"/>
    <xf numFmtId="0" fontId="58" fillId="0" borderId="20" applyNumberFormat="0" applyFill="0" applyAlignment="0" applyProtection="0"/>
    <xf numFmtId="0" fontId="6" fillId="0" borderId="0"/>
    <xf numFmtId="0" fontId="16" fillId="10" borderId="0" applyNumberFormat="0" applyBorder="0" applyAlignment="0" applyProtection="0"/>
    <xf numFmtId="0" fontId="59" fillId="10" borderId="0" applyNumberFormat="0" applyBorder="0" applyAlignment="0" applyProtection="0"/>
    <xf numFmtId="175" fontId="75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>
      <alignment vertical="top"/>
    </xf>
    <xf numFmtId="0" fontId="1" fillId="0" borderId="0"/>
    <xf numFmtId="0" fontId="1" fillId="0" borderId="0"/>
    <xf numFmtId="0" fontId="7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7" fillId="0" borderId="0"/>
    <xf numFmtId="0" fontId="49" fillId="0" borderId="0"/>
    <xf numFmtId="0" fontId="49" fillId="0" borderId="0"/>
    <xf numFmtId="0" fontId="67" fillId="0" borderId="0"/>
    <xf numFmtId="0" fontId="49" fillId="0" borderId="0"/>
    <xf numFmtId="0" fontId="49" fillId="0" borderId="0"/>
    <xf numFmtId="0" fontId="67" fillId="0" borderId="0"/>
    <xf numFmtId="0" fontId="49" fillId="0" borderId="0"/>
    <xf numFmtId="0" fontId="49" fillId="0" borderId="0"/>
    <xf numFmtId="0" fontId="67" fillId="0" borderId="0"/>
    <xf numFmtId="0" fontId="49" fillId="0" borderId="0"/>
    <xf numFmtId="0" fontId="49" fillId="0" borderId="0"/>
    <xf numFmtId="0" fontId="67" fillId="0" borderId="0"/>
    <xf numFmtId="0" fontId="49" fillId="0" borderId="0"/>
    <xf numFmtId="0" fontId="49" fillId="0" borderId="0"/>
    <xf numFmtId="0" fontId="67" fillId="0" borderId="0"/>
    <xf numFmtId="0" fontId="49" fillId="0" borderId="0"/>
    <xf numFmtId="0" fontId="49" fillId="0" borderId="0"/>
    <xf numFmtId="0" fontId="67" fillId="0" borderId="0"/>
    <xf numFmtId="0" fontId="49" fillId="0" borderId="0"/>
    <xf numFmtId="0" fontId="49" fillId="0" borderId="0"/>
    <xf numFmtId="0" fontId="67" fillId="0" borderId="0"/>
    <xf numFmtId="0" fontId="49" fillId="0" borderId="0"/>
    <xf numFmtId="0" fontId="49" fillId="0" borderId="0"/>
    <xf numFmtId="0" fontId="67" fillId="0" borderId="0"/>
    <xf numFmtId="0" fontId="49" fillId="0" borderId="0"/>
    <xf numFmtId="0" fontId="49" fillId="0" borderId="0"/>
    <xf numFmtId="0" fontId="67" fillId="0" borderId="0"/>
    <xf numFmtId="0" fontId="49" fillId="0" borderId="0"/>
    <xf numFmtId="0" fontId="49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7" fillId="0" borderId="0"/>
    <xf numFmtId="0" fontId="67" fillId="0" borderId="0"/>
    <xf numFmtId="0" fontId="67" fillId="0" borderId="0"/>
    <xf numFmtId="0" fontId="6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7" fillId="0" borderId="0"/>
    <xf numFmtId="0" fontId="67" fillId="0" borderId="0"/>
    <xf numFmtId="0" fontId="49" fillId="0" borderId="0"/>
    <xf numFmtId="0" fontId="49" fillId="0" borderId="0"/>
    <xf numFmtId="0" fontId="1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49" fillId="0" borderId="0"/>
    <xf numFmtId="0" fontId="49" fillId="0" borderId="0"/>
    <xf numFmtId="0" fontId="68" fillId="0" borderId="0"/>
    <xf numFmtId="0" fontId="63" fillId="0" borderId="0"/>
    <xf numFmtId="0" fontId="6" fillId="0" borderId="0"/>
    <xf numFmtId="0" fontId="6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7" fillId="0" borderId="0"/>
    <xf numFmtId="0" fontId="6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7" fillId="0" borderId="0"/>
    <xf numFmtId="0" fontId="6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" fillId="0" borderId="0"/>
    <xf numFmtId="0" fontId="6" fillId="0" borderId="0"/>
    <xf numFmtId="0" fontId="49" fillId="0" borderId="0"/>
    <xf numFmtId="0" fontId="49" fillId="0" borderId="0"/>
    <xf numFmtId="0" fontId="27" fillId="0" borderId="0"/>
    <xf numFmtId="0" fontId="27" fillId="0" borderId="0"/>
    <xf numFmtId="0" fontId="67" fillId="0" borderId="0"/>
    <xf numFmtId="0" fontId="6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8" fillId="0" borderId="0"/>
    <xf numFmtId="0" fontId="1" fillId="0" borderId="0"/>
    <xf numFmtId="0" fontId="49" fillId="0" borderId="0"/>
    <xf numFmtId="0" fontId="49" fillId="0" borderId="0"/>
    <xf numFmtId="0" fontId="67" fillId="0" borderId="0"/>
    <xf numFmtId="0" fontId="67" fillId="0" borderId="0"/>
    <xf numFmtId="0" fontId="49" fillId="0" borderId="0"/>
    <xf numFmtId="0" fontId="49" fillId="0" borderId="0"/>
    <xf numFmtId="0" fontId="1" fillId="0" borderId="0"/>
    <xf numFmtId="0" fontId="67" fillId="0" borderId="0"/>
    <xf numFmtId="0" fontId="49" fillId="0" borderId="0"/>
    <xf numFmtId="0" fontId="49" fillId="0" borderId="0"/>
    <xf numFmtId="0" fontId="67" fillId="0" borderId="0"/>
    <xf numFmtId="0" fontId="6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9" fillId="0" borderId="0"/>
    <xf numFmtId="0" fontId="49" fillId="0" borderId="0"/>
    <xf numFmtId="0" fontId="67" fillId="0" borderId="0"/>
    <xf numFmtId="0" fontId="49" fillId="0" borderId="0"/>
    <xf numFmtId="0" fontId="49" fillId="0" borderId="0"/>
    <xf numFmtId="0" fontId="67" fillId="0" borderId="0"/>
    <xf numFmtId="0" fontId="49" fillId="0" borderId="0"/>
    <xf numFmtId="0" fontId="4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7" fillId="0" borderId="0"/>
    <xf numFmtId="0" fontId="67" fillId="0" borderId="0"/>
    <xf numFmtId="0" fontId="6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" fillId="0" borderId="0"/>
    <xf numFmtId="0" fontId="6" fillId="0" borderId="0"/>
    <xf numFmtId="0" fontId="6" fillId="0" borderId="0"/>
    <xf numFmtId="0" fontId="67" fillId="0" borderId="0"/>
    <xf numFmtId="0" fontId="67" fillId="0" borderId="0"/>
    <xf numFmtId="0" fontId="6" fillId="0" borderId="0"/>
    <xf numFmtId="0" fontId="6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" fillId="0" borderId="0"/>
    <xf numFmtId="0" fontId="6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8" fillId="0" borderId="0"/>
    <xf numFmtId="0" fontId="63" fillId="0" borderId="0"/>
    <xf numFmtId="0" fontId="6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>
      <alignment vertical="top"/>
    </xf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>
      <alignment vertical="top"/>
    </xf>
    <xf numFmtId="0" fontId="6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7" fillId="0" borderId="0"/>
    <xf numFmtId="0" fontId="6" fillId="0" borderId="0">
      <alignment vertical="top"/>
    </xf>
    <xf numFmtId="0" fontId="6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6" fontId="6" fillId="0" borderId="0"/>
    <xf numFmtId="176" fontId="6" fillId="0" borderId="0"/>
    <xf numFmtId="0" fontId="1" fillId="0" borderId="0"/>
    <xf numFmtId="176" fontId="6" fillId="0" borderId="0"/>
    <xf numFmtId="176" fontId="6" fillId="0" borderId="0"/>
    <xf numFmtId="176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22" applyNumberFormat="0" applyFont="0" applyAlignment="0" applyProtection="0"/>
    <xf numFmtId="0" fontId="6" fillId="60" borderId="30" applyNumberFormat="0" applyFont="0" applyAlignment="0" applyProtection="0"/>
    <xf numFmtId="0" fontId="1" fillId="14" borderId="22" applyNumberFormat="0" applyFont="0" applyAlignment="0" applyProtection="0"/>
    <xf numFmtId="0" fontId="6" fillId="60" borderId="30" applyNumberFormat="0" applyFont="0" applyAlignment="0" applyProtection="0"/>
    <xf numFmtId="0" fontId="49" fillId="14" borderId="22" applyNumberFormat="0" applyFont="0" applyAlignment="0" applyProtection="0"/>
    <xf numFmtId="0" fontId="1" fillId="14" borderId="22" applyNumberFormat="0" applyFont="0" applyAlignment="0" applyProtection="0"/>
    <xf numFmtId="0" fontId="1" fillId="14" borderId="22" applyNumberFormat="0" applyFont="0" applyAlignment="0" applyProtection="0"/>
    <xf numFmtId="0" fontId="6" fillId="60" borderId="30" applyNumberFormat="0" applyFont="0" applyAlignment="0" applyProtection="0"/>
    <xf numFmtId="0" fontId="6" fillId="60" borderId="30" applyNumberFormat="0" applyFont="0" applyAlignment="0" applyProtection="0"/>
    <xf numFmtId="0" fontId="18" fillId="12" borderId="19" applyNumberFormat="0" applyAlignment="0" applyProtection="0"/>
    <xf numFmtId="0" fontId="60" fillId="12" borderId="19" applyNumberFormat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76" fillId="0" borderId="0"/>
    <xf numFmtId="0" fontId="61" fillId="0" borderId="0" applyNumberFormat="0" applyFill="0" applyBorder="0" applyAlignment="0" applyProtection="0"/>
    <xf numFmtId="0" fontId="2" fillId="0" borderId="23" applyNumberFormat="0" applyFill="0" applyAlignment="0" applyProtection="0"/>
    <xf numFmtId="0" fontId="6" fillId="0" borderId="69" applyNumberFormat="0" applyFill="0" applyAlignment="0" applyProtection="0"/>
    <xf numFmtId="0" fontId="50" fillId="0" borderId="23" applyNumberFormat="0" applyFill="0" applyAlignment="0" applyProtection="0"/>
    <xf numFmtId="0" fontId="6" fillId="0" borderId="0"/>
    <xf numFmtId="0" fontId="2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168" fontId="27" fillId="0" borderId="0" applyFont="0" applyFill="0" applyBorder="0" applyAlignment="0" applyProtection="0"/>
    <xf numFmtId="0" fontId="1" fillId="0" borderId="0"/>
    <xf numFmtId="0" fontId="27" fillId="0" borderId="0" applyNumberFormat="0" applyFill="0" applyBorder="0" applyAlignment="0" applyProtection="0"/>
    <xf numFmtId="0" fontId="64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>
      <alignment vertical="top"/>
    </xf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32" fillId="40" borderId="0" applyNumberFormat="0" applyBorder="0" applyAlignment="0" applyProtection="0"/>
    <xf numFmtId="0" fontId="32" fillId="44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32" fillId="41" borderId="0" applyNumberFormat="0" applyBorder="0" applyAlignment="0" applyProtection="0"/>
    <xf numFmtId="0" fontId="32" fillId="59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32" fillId="42" borderId="0" applyNumberFormat="0" applyBorder="0" applyAlignment="0" applyProtection="0"/>
    <xf numFmtId="0" fontId="32" fillId="63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32" fillId="43" borderId="0" applyNumberFormat="0" applyBorder="0" applyAlignment="0" applyProtection="0"/>
    <xf numFmtId="0" fontId="32" fillId="64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32" fillId="44" borderId="0" applyNumberFormat="0" applyBorder="0" applyAlignment="0" applyProtection="0"/>
    <xf numFmtId="0" fontId="32" fillId="44" borderId="0" applyNumberFormat="0" applyBorder="0" applyAlignment="0" applyProtection="0"/>
    <xf numFmtId="0" fontId="32" fillId="44" borderId="0" applyNumberFormat="0" applyBorder="0" applyAlignment="0" applyProtection="0"/>
    <xf numFmtId="0" fontId="32" fillId="44" borderId="0" applyNumberFormat="0" applyBorder="0" applyAlignment="0" applyProtection="0"/>
    <xf numFmtId="0" fontId="32" fillId="44" borderId="0" applyNumberFormat="0" applyBorder="0" applyAlignment="0" applyProtection="0"/>
    <xf numFmtId="0" fontId="32" fillId="44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32" fillId="45" borderId="0" applyNumberFormat="0" applyBorder="0" applyAlignment="0" applyProtection="0"/>
    <xf numFmtId="0" fontId="32" fillId="43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32" fillId="46" borderId="0" applyNumberFormat="0" applyBorder="0" applyAlignment="0" applyProtection="0"/>
    <xf numFmtId="0" fontId="32" fillId="44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32" fillId="47" borderId="0" applyNumberFormat="0" applyBorder="0" applyAlignment="0" applyProtection="0"/>
    <xf numFmtId="0" fontId="32" fillId="59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32" fillId="42" borderId="0" applyNumberFormat="0" applyBorder="0" applyAlignment="0" applyProtection="0"/>
    <xf numFmtId="0" fontId="32" fillId="57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32" fillId="45" borderId="0" applyNumberFormat="0" applyBorder="0" applyAlignment="0" applyProtection="0"/>
    <xf numFmtId="0" fontId="32" fillId="43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32" fillId="48" borderId="0" applyNumberFormat="0" applyBorder="0" applyAlignment="0" applyProtection="0"/>
    <xf numFmtId="0" fontId="32" fillId="44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3" fillId="49" borderId="0" applyNumberFormat="0" applyBorder="0" applyAlignment="0" applyProtection="0"/>
    <xf numFmtId="0" fontId="33" fillId="43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6" borderId="0" applyNumberFormat="0" applyBorder="0" applyAlignment="0" applyProtection="0"/>
    <xf numFmtId="0" fontId="33" fillId="44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7" borderId="0" applyNumberFormat="0" applyBorder="0" applyAlignment="0" applyProtection="0"/>
    <xf numFmtId="0" fontId="33" fillId="59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50" borderId="0" applyNumberFormat="0" applyBorder="0" applyAlignment="0" applyProtection="0"/>
    <xf numFmtId="0" fontId="33" fillId="57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1" borderId="0" applyNumberFormat="0" applyBorder="0" applyAlignment="0" applyProtection="0"/>
    <xf numFmtId="0" fontId="33" fillId="43" borderId="0" applyNumberFormat="0" applyBorder="0" applyAlignment="0" applyProtection="0"/>
    <xf numFmtId="0" fontId="33" fillId="51" borderId="0" applyNumberFormat="0" applyBorder="0" applyAlignment="0" applyProtection="0"/>
    <xf numFmtId="0" fontId="33" fillId="51" borderId="0" applyNumberFormat="0" applyBorder="0" applyAlignment="0" applyProtection="0"/>
    <xf numFmtId="0" fontId="33" fillId="51" borderId="0" applyNumberFormat="0" applyBorder="0" applyAlignment="0" applyProtection="0"/>
    <xf numFmtId="0" fontId="33" fillId="51" borderId="0" applyNumberFormat="0" applyBorder="0" applyAlignment="0" applyProtection="0"/>
    <xf numFmtId="0" fontId="33" fillId="51" borderId="0" applyNumberFormat="0" applyBorder="0" applyAlignment="0" applyProtection="0"/>
    <xf numFmtId="0" fontId="33" fillId="52" borderId="0" applyNumberFormat="0" applyBorder="0" applyAlignment="0" applyProtection="0"/>
    <xf numFmtId="0" fontId="33" fillId="44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33" fillId="53" borderId="0" applyNumberFormat="0" applyBorder="0" applyAlignment="0" applyProtection="0"/>
    <xf numFmtId="0" fontId="33" fillId="43" borderId="0" applyNumberFormat="0" applyBorder="0" applyAlignment="0" applyProtection="0"/>
    <xf numFmtId="0" fontId="33" fillId="53" borderId="0" applyNumberFormat="0" applyBorder="0" applyAlignment="0" applyProtection="0"/>
    <xf numFmtId="0" fontId="33" fillId="53" borderId="0" applyNumberFormat="0" applyBorder="0" applyAlignment="0" applyProtection="0"/>
    <xf numFmtId="0" fontId="33" fillId="53" borderId="0" applyNumberFormat="0" applyBorder="0" applyAlignment="0" applyProtection="0"/>
    <xf numFmtId="0" fontId="33" fillId="53" borderId="0" applyNumberFormat="0" applyBorder="0" applyAlignment="0" applyProtection="0"/>
    <xf numFmtId="0" fontId="33" fillId="53" borderId="0" applyNumberFormat="0" applyBorder="0" applyAlignment="0" applyProtection="0"/>
    <xf numFmtId="0" fontId="33" fillId="54" borderId="0" applyNumberFormat="0" applyBorder="0" applyAlignment="0" applyProtection="0"/>
    <xf numFmtId="0" fontId="33" fillId="46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5" borderId="0" applyNumberFormat="0" applyBorder="0" applyAlignment="0" applyProtection="0"/>
    <xf numFmtId="0" fontId="33" fillId="46" borderId="0" applyNumberFormat="0" applyBorder="0" applyAlignment="0" applyProtection="0"/>
    <xf numFmtId="0" fontId="33" fillId="55" borderId="0" applyNumberFormat="0" applyBorder="0" applyAlignment="0" applyProtection="0"/>
    <xf numFmtId="0" fontId="33" fillId="55" borderId="0" applyNumberFormat="0" applyBorder="0" applyAlignment="0" applyProtection="0"/>
    <xf numFmtId="0" fontId="33" fillId="55" borderId="0" applyNumberFormat="0" applyBorder="0" applyAlignment="0" applyProtection="0"/>
    <xf numFmtId="0" fontId="33" fillId="55" borderId="0" applyNumberFormat="0" applyBorder="0" applyAlignment="0" applyProtection="0"/>
    <xf numFmtId="0" fontId="33" fillId="55" borderId="0" applyNumberFormat="0" applyBorder="0" applyAlignment="0" applyProtection="0"/>
    <xf numFmtId="0" fontId="33" fillId="50" borderId="0" applyNumberFormat="0" applyBorder="0" applyAlignment="0" applyProtection="0"/>
    <xf numFmtId="0" fontId="33" fillId="65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1" borderId="0" applyNumberFormat="0" applyBorder="0" applyAlignment="0" applyProtection="0"/>
    <xf numFmtId="0" fontId="33" fillId="51" borderId="0" applyNumberFormat="0" applyBorder="0" applyAlignment="0" applyProtection="0"/>
    <xf numFmtId="0" fontId="33" fillId="51" borderId="0" applyNumberFormat="0" applyBorder="0" applyAlignment="0" applyProtection="0"/>
    <xf numFmtId="0" fontId="33" fillId="51" borderId="0" applyNumberFormat="0" applyBorder="0" applyAlignment="0" applyProtection="0"/>
    <xf numFmtId="0" fontId="33" fillId="51" borderId="0" applyNumberFormat="0" applyBorder="0" applyAlignment="0" applyProtection="0"/>
    <xf numFmtId="0" fontId="33" fillId="51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5" fillId="57" borderId="24" applyNumberFormat="0" applyAlignment="0" applyProtection="0"/>
    <xf numFmtId="0" fontId="35" fillId="57" borderId="24" applyNumberFormat="0" applyAlignment="0" applyProtection="0"/>
    <xf numFmtId="0" fontId="35" fillId="63" borderId="24" applyNumberFormat="0" applyAlignment="0" applyProtection="0"/>
    <xf numFmtId="0" fontId="35" fillId="63" borderId="24" applyNumberFormat="0" applyAlignment="0" applyProtection="0"/>
    <xf numFmtId="0" fontId="35" fillId="57" borderId="24" applyNumberFormat="0" applyAlignment="0" applyProtection="0"/>
    <xf numFmtId="0" fontId="35" fillId="57" borderId="24" applyNumberFormat="0" applyAlignment="0" applyProtection="0"/>
    <xf numFmtId="0" fontId="35" fillId="57" borderId="24" applyNumberFormat="0" applyAlignment="0" applyProtection="0"/>
    <xf numFmtId="0" fontId="35" fillId="57" borderId="24" applyNumberFormat="0" applyAlignment="0" applyProtection="0"/>
    <xf numFmtId="0" fontId="35" fillId="57" borderId="24" applyNumberFormat="0" applyAlignment="0" applyProtection="0"/>
    <xf numFmtId="0" fontId="35" fillId="57" borderId="24" applyNumberFormat="0" applyAlignment="0" applyProtection="0"/>
    <xf numFmtId="0" fontId="35" fillId="57" borderId="24" applyNumberFormat="0" applyAlignment="0" applyProtection="0"/>
    <xf numFmtId="0" fontId="35" fillId="57" borderId="24" applyNumberFormat="0" applyAlignment="0" applyProtection="0"/>
    <xf numFmtId="0" fontId="35" fillId="57" borderId="24" applyNumberFormat="0" applyAlignment="0" applyProtection="0"/>
    <xf numFmtId="0" fontId="35" fillId="57" borderId="24" applyNumberFormat="0" applyAlignment="0" applyProtection="0"/>
    <xf numFmtId="0" fontId="35" fillId="57" borderId="24" applyNumberFormat="0" applyAlignment="0" applyProtection="0"/>
    <xf numFmtId="0" fontId="36" fillId="58" borderId="25" applyNumberFormat="0" applyAlignment="0" applyProtection="0"/>
    <xf numFmtId="0" fontId="36" fillId="58" borderId="25" applyNumberFormat="0" applyAlignment="0" applyProtection="0"/>
    <xf numFmtId="0" fontId="36" fillId="58" borderId="25" applyNumberFormat="0" applyAlignment="0" applyProtection="0"/>
    <xf numFmtId="0" fontId="36" fillId="58" borderId="25" applyNumberFormat="0" applyAlignment="0" applyProtection="0"/>
    <xf numFmtId="0" fontId="36" fillId="58" borderId="25" applyNumberFormat="0" applyAlignment="0" applyProtection="0"/>
    <xf numFmtId="0" fontId="36" fillId="58" borderId="25" applyNumberFormat="0" applyAlignment="0" applyProtection="0"/>
    <xf numFmtId="177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9" fillId="0" borderId="26" applyNumberFormat="0" applyFill="0" applyAlignment="0" applyProtection="0"/>
    <xf numFmtId="0" fontId="78" fillId="0" borderId="70" applyNumberFormat="0" applyFill="0" applyAlignment="0" applyProtection="0"/>
    <xf numFmtId="0" fontId="39" fillId="0" borderId="26" applyNumberFormat="0" applyFill="0" applyAlignment="0" applyProtection="0"/>
    <xf numFmtId="0" fontId="39" fillId="0" borderId="26" applyNumberFormat="0" applyFill="0" applyAlignment="0" applyProtection="0"/>
    <xf numFmtId="0" fontId="39" fillId="0" borderId="26" applyNumberFormat="0" applyFill="0" applyAlignment="0" applyProtection="0"/>
    <xf numFmtId="0" fontId="39" fillId="0" borderId="26" applyNumberFormat="0" applyFill="0" applyAlignment="0" applyProtection="0"/>
    <xf numFmtId="0" fontId="39" fillId="0" borderId="26" applyNumberFormat="0" applyFill="0" applyAlignment="0" applyProtection="0"/>
    <xf numFmtId="0" fontId="79" fillId="0" borderId="15" applyNumberFormat="0" applyFill="0" applyAlignment="0" applyProtection="0"/>
    <xf numFmtId="0" fontId="40" fillId="0" borderId="27" applyNumberFormat="0" applyFill="0" applyAlignment="0" applyProtection="0"/>
    <xf numFmtId="0" fontId="80" fillId="0" borderId="70" applyNumberFormat="0" applyFill="0" applyAlignment="0" applyProtection="0"/>
    <xf numFmtId="0" fontId="40" fillId="0" borderId="27" applyNumberFormat="0" applyFill="0" applyAlignment="0" applyProtection="0"/>
    <xf numFmtId="0" fontId="40" fillId="0" borderId="27" applyNumberFormat="0" applyFill="0" applyAlignment="0" applyProtection="0"/>
    <xf numFmtId="0" fontId="40" fillId="0" borderId="27" applyNumberFormat="0" applyFill="0" applyAlignment="0" applyProtection="0"/>
    <xf numFmtId="0" fontId="40" fillId="0" borderId="27" applyNumberFormat="0" applyFill="0" applyAlignment="0" applyProtection="0"/>
    <xf numFmtId="0" fontId="40" fillId="0" borderId="27" applyNumberFormat="0" applyFill="0" applyAlignment="0" applyProtection="0"/>
    <xf numFmtId="0" fontId="81" fillId="0" borderId="16" applyNumberFormat="0" applyFill="0" applyAlignment="0" applyProtection="0"/>
    <xf numFmtId="0" fontId="41" fillId="0" borderId="28" applyNumberFormat="0" applyFill="0" applyAlignment="0" applyProtection="0"/>
    <xf numFmtId="0" fontId="82" fillId="0" borderId="71" applyNumberFormat="0" applyFill="0" applyAlignment="0" applyProtection="0"/>
    <xf numFmtId="0" fontId="41" fillId="0" borderId="28" applyNumberFormat="0" applyFill="0" applyAlignment="0" applyProtection="0"/>
    <xf numFmtId="0" fontId="41" fillId="0" borderId="28" applyNumberFormat="0" applyFill="0" applyAlignment="0" applyProtection="0"/>
    <xf numFmtId="0" fontId="41" fillId="0" borderId="28" applyNumberFormat="0" applyFill="0" applyAlignment="0" applyProtection="0"/>
    <xf numFmtId="0" fontId="41" fillId="0" borderId="28" applyNumberFormat="0" applyFill="0" applyAlignment="0" applyProtection="0"/>
    <xf numFmtId="0" fontId="41" fillId="0" borderId="28" applyNumberFormat="0" applyFill="0" applyAlignment="0" applyProtection="0"/>
    <xf numFmtId="0" fontId="83" fillId="0" borderId="17" applyNumberFormat="0" applyFill="0" applyAlignment="0" applyProtection="0"/>
    <xf numFmtId="0" fontId="4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25" fillId="0" borderId="0" applyNumberFormat="0" applyFill="0" applyBorder="0" applyAlignment="0" applyProtection="0">
      <alignment vertical="top"/>
      <protection locked="0"/>
    </xf>
    <xf numFmtId="0" fontId="42" fillId="44" borderId="24" applyNumberFormat="0" applyAlignment="0" applyProtection="0"/>
    <xf numFmtId="0" fontId="42" fillId="44" borderId="24" applyNumberFormat="0" applyAlignment="0" applyProtection="0"/>
    <xf numFmtId="0" fontId="42" fillId="44" borderId="24" applyNumberFormat="0" applyAlignment="0" applyProtection="0"/>
    <xf numFmtId="0" fontId="42" fillId="44" borderId="24" applyNumberFormat="0" applyAlignment="0" applyProtection="0"/>
    <xf numFmtId="0" fontId="42" fillId="44" borderId="24" applyNumberFormat="0" applyAlignment="0" applyProtection="0"/>
    <xf numFmtId="0" fontId="42" fillId="44" borderId="24" applyNumberFormat="0" applyAlignment="0" applyProtection="0"/>
    <xf numFmtId="0" fontId="42" fillId="44" borderId="24" applyNumberFormat="0" applyAlignment="0" applyProtection="0"/>
    <xf numFmtId="0" fontId="42" fillId="44" borderId="24" applyNumberFormat="0" applyAlignment="0" applyProtection="0"/>
    <xf numFmtId="0" fontId="42" fillId="44" borderId="24" applyNumberFormat="0" applyAlignment="0" applyProtection="0"/>
    <xf numFmtId="0" fontId="42" fillId="44" borderId="24" applyNumberFormat="0" applyAlignment="0" applyProtection="0"/>
    <xf numFmtId="0" fontId="42" fillId="44" borderId="24" applyNumberFormat="0" applyAlignment="0" applyProtection="0"/>
    <xf numFmtId="0" fontId="42" fillId="44" borderId="24" applyNumberFormat="0" applyAlignment="0" applyProtection="0"/>
    <xf numFmtId="0" fontId="42" fillId="44" borderId="24" applyNumberFormat="0" applyAlignment="0" applyProtection="0"/>
    <xf numFmtId="0" fontId="57" fillId="11" borderId="18" applyNumberFormat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44" fillId="59" borderId="0" applyNumberFormat="0" applyBorder="0" applyAlignment="0" applyProtection="0"/>
    <xf numFmtId="0" fontId="44" fillId="59" borderId="0" applyNumberFormat="0" applyBorder="0" applyAlignment="0" applyProtection="0"/>
    <xf numFmtId="0" fontId="44" fillId="59" borderId="0" applyNumberFormat="0" applyBorder="0" applyAlignment="0" applyProtection="0"/>
    <xf numFmtId="0" fontId="44" fillId="59" borderId="0" applyNumberFormat="0" applyBorder="0" applyAlignment="0" applyProtection="0"/>
    <xf numFmtId="0" fontId="44" fillId="59" borderId="0" applyNumberFormat="0" applyBorder="0" applyAlignment="0" applyProtection="0"/>
    <xf numFmtId="0" fontId="44" fillId="5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4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22" applyNumberFormat="0" applyFont="0" applyAlignment="0" applyProtection="0"/>
    <xf numFmtId="0" fontId="1" fillId="14" borderId="22" applyNumberFormat="0" applyFont="0" applyAlignment="0" applyProtection="0"/>
    <xf numFmtId="0" fontId="6" fillId="60" borderId="30" applyNumberFormat="0" applyFont="0" applyAlignment="0" applyProtection="0"/>
    <xf numFmtId="0" fontId="1" fillId="14" borderId="22" applyNumberFormat="0" applyFont="0" applyAlignment="0" applyProtection="0"/>
    <xf numFmtId="0" fontId="1" fillId="14" borderId="22" applyNumberFormat="0" applyFont="0" applyAlignment="0" applyProtection="0"/>
    <xf numFmtId="0" fontId="32" fillId="60" borderId="30" applyNumberFormat="0" applyFont="0" applyAlignment="0" applyProtection="0"/>
    <xf numFmtId="0" fontId="32" fillId="59" borderId="30" applyNumberFormat="0" applyFont="0" applyAlignment="0" applyProtection="0"/>
    <xf numFmtId="0" fontId="32" fillId="59" borderId="30" applyNumberFormat="0" applyFont="0" applyAlignment="0" applyProtection="0"/>
    <xf numFmtId="0" fontId="6" fillId="60" borderId="30" applyNumberFormat="0" applyFont="0" applyAlignment="0" applyProtection="0"/>
    <xf numFmtId="0" fontId="1" fillId="14" borderId="22" applyNumberFormat="0" applyFont="0" applyAlignment="0" applyProtection="0"/>
    <xf numFmtId="0" fontId="6" fillId="60" borderId="30" applyNumberFormat="0" applyFont="0" applyAlignment="0" applyProtection="0"/>
    <xf numFmtId="0" fontId="6" fillId="60" borderId="30" applyNumberFormat="0" applyFont="0" applyAlignment="0" applyProtection="0"/>
    <xf numFmtId="0" fontId="6" fillId="60" borderId="30" applyNumberFormat="0" applyFont="0" applyAlignment="0" applyProtection="0"/>
    <xf numFmtId="0" fontId="6" fillId="60" borderId="30" applyNumberFormat="0" applyFont="0" applyAlignment="0" applyProtection="0"/>
    <xf numFmtId="0" fontId="6" fillId="60" borderId="30" applyNumberFormat="0" applyFont="0" applyAlignment="0" applyProtection="0"/>
    <xf numFmtId="0" fontId="6" fillId="60" borderId="30" applyNumberFormat="0" applyFont="0" applyAlignment="0" applyProtection="0"/>
    <xf numFmtId="0" fontId="6" fillId="60" borderId="30" applyNumberFormat="0" applyFont="0" applyAlignment="0" applyProtection="0"/>
    <xf numFmtId="0" fontId="45" fillId="57" borderId="31" applyNumberFormat="0" applyAlignment="0" applyProtection="0"/>
    <xf numFmtId="0" fontId="45" fillId="57" borderId="31" applyNumberFormat="0" applyAlignment="0" applyProtection="0"/>
    <xf numFmtId="0" fontId="45" fillId="63" borderId="31" applyNumberFormat="0" applyAlignment="0" applyProtection="0"/>
    <xf numFmtId="0" fontId="45" fillId="63" borderId="31" applyNumberFormat="0" applyAlignment="0" applyProtection="0"/>
    <xf numFmtId="0" fontId="45" fillId="57" borderId="31" applyNumberFormat="0" applyAlignment="0" applyProtection="0"/>
    <xf numFmtId="0" fontId="45" fillId="57" borderId="31" applyNumberFormat="0" applyAlignment="0" applyProtection="0"/>
    <xf numFmtId="0" fontId="45" fillId="57" borderId="31" applyNumberFormat="0" applyAlignment="0" applyProtection="0"/>
    <xf numFmtId="0" fontId="45" fillId="57" borderId="31" applyNumberFormat="0" applyAlignment="0" applyProtection="0"/>
    <xf numFmtId="0" fontId="45" fillId="57" borderId="31" applyNumberFormat="0" applyAlignment="0" applyProtection="0"/>
    <xf numFmtId="0" fontId="45" fillId="57" borderId="31" applyNumberFormat="0" applyAlignment="0" applyProtection="0"/>
    <xf numFmtId="0" fontId="45" fillId="57" borderId="31" applyNumberFormat="0" applyAlignment="0" applyProtection="0"/>
    <xf numFmtId="0" fontId="45" fillId="57" borderId="31" applyNumberFormat="0" applyAlignment="0" applyProtection="0"/>
    <xf numFmtId="0" fontId="45" fillId="57" borderId="31" applyNumberFormat="0" applyAlignment="0" applyProtection="0"/>
    <xf numFmtId="0" fontId="45" fillId="57" borderId="31" applyNumberFormat="0" applyAlignment="0" applyProtection="0"/>
    <xf numFmtId="0" fontId="45" fillId="57" borderId="31" applyNumberFormat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178" fontId="31" fillId="66" borderId="72"/>
    <xf numFmtId="178" fontId="31" fillId="66" borderId="72"/>
    <xf numFmtId="179" fontId="31" fillId="0" borderId="72" applyFont="0" applyFill="0" applyBorder="0" applyAlignment="0" applyProtection="0">
      <protection locked="0"/>
    </xf>
    <xf numFmtId="179" fontId="31" fillId="0" borderId="72" applyFont="0" applyFill="0" applyBorder="0" applyAlignment="0" applyProtection="0">
      <protection locked="0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47" fillId="0" borderId="73" applyNumberFormat="0" applyFill="0" applyAlignment="0" applyProtection="0"/>
    <xf numFmtId="0" fontId="47" fillId="0" borderId="73" applyNumberFormat="0" applyFill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32" fillId="46" borderId="0" applyNumberFormat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32" fillId="45" borderId="0" applyNumberFormat="0" applyBorder="0" applyAlignment="0" applyProtection="0"/>
    <xf numFmtId="0" fontId="27" fillId="0" borderId="0"/>
    <xf numFmtId="0" fontId="32" fillId="60" borderId="0" applyNumberFormat="0" applyBorder="0" applyAlignment="0" applyProtection="0"/>
    <xf numFmtId="0" fontId="32" fillId="57" borderId="0" applyNumberFormat="0" applyBorder="0" applyAlignment="0" applyProtection="0"/>
    <xf numFmtId="0" fontId="32" fillId="60" borderId="0" applyNumberFormat="0" applyBorder="0" applyAlignment="0" applyProtection="0"/>
    <xf numFmtId="168" fontId="27" fillId="0" borderId="0" applyFont="0" applyFill="0" applyBorder="0" applyAlignment="0" applyProtection="0"/>
    <xf numFmtId="168" fontId="27" fillId="0" borderId="0" applyFont="0" applyFill="0" applyBorder="0" applyAlignment="0" applyProtection="0"/>
    <xf numFmtId="168" fontId="27" fillId="0" borderId="0" applyFont="0" applyFill="0" applyBorder="0" applyAlignment="0" applyProtection="0"/>
    <xf numFmtId="0" fontId="32" fillId="40" borderId="0" applyNumberFormat="0" applyBorder="0" applyAlignment="0" applyProtection="0"/>
    <xf numFmtId="0" fontId="32" fillId="60" borderId="0" applyNumberFormat="0" applyBorder="0" applyAlignment="0" applyProtection="0"/>
    <xf numFmtId="0" fontId="33" fillId="56" borderId="0" applyNumberFormat="0" applyBorder="0" applyAlignment="0" applyProtection="0"/>
    <xf numFmtId="0" fontId="33" fillId="48" borderId="0" applyNumberFormat="0" applyBorder="0" applyAlignment="0" applyProtection="0"/>
    <xf numFmtId="0" fontId="33" fillId="40" borderId="0" applyNumberFormat="0" applyBorder="0" applyAlignment="0" applyProtection="0"/>
    <xf numFmtId="0" fontId="33" fillId="46" borderId="0" applyNumberFormat="0" applyBorder="0" applyAlignment="0" applyProtection="0"/>
    <xf numFmtId="0" fontId="33" fillId="67" borderId="0" applyNumberFormat="0" applyBorder="0" applyAlignment="0" applyProtection="0"/>
    <xf numFmtId="0" fontId="33" fillId="56" borderId="0" applyNumberFormat="0" applyBorder="0" applyAlignment="0" applyProtection="0"/>
    <xf numFmtId="0" fontId="33" fillId="48" borderId="0" applyNumberFormat="0" applyBorder="0" applyAlignment="0" applyProtection="0"/>
    <xf numFmtId="0" fontId="42" fillId="59" borderId="24" applyNumberFormat="0" applyAlignment="0" applyProtection="0"/>
    <xf numFmtId="0" fontId="33" fillId="54" borderId="0" applyNumberFormat="0" applyBorder="0" applyAlignment="0" applyProtection="0"/>
    <xf numFmtId="0" fontId="34" fillId="42" borderId="0" applyNumberFormat="0" applyBorder="0" applyAlignment="0" applyProtection="0"/>
    <xf numFmtId="0" fontId="90" fillId="63" borderId="24" applyNumberFormat="0" applyAlignment="0" applyProtection="0"/>
    <xf numFmtId="168" fontId="27" fillId="0" borderId="0" applyFont="0" applyFill="0" applyBorder="0" applyAlignment="0" applyProtection="0"/>
    <xf numFmtId="0" fontId="42" fillId="59" borderId="24" applyNumberFormat="0" applyAlignment="0" applyProtection="0"/>
    <xf numFmtId="0" fontId="38" fillId="43" borderId="0" applyNumberFormat="0" applyBorder="0" applyAlignment="0" applyProtection="0"/>
    <xf numFmtId="0" fontId="86" fillId="0" borderId="74" applyNumberFormat="0" applyFill="0" applyAlignment="0" applyProtection="0"/>
    <xf numFmtId="0" fontId="87" fillId="0" borderId="70" applyNumberFormat="0" applyFill="0" applyAlignment="0" applyProtection="0"/>
    <xf numFmtId="0" fontId="88" fillId="0" borderId="71" applyNumberFormat="0" applyFill="0" applyAlignment="0" applyProtection="0"/>
    <xf numFmtId="0" fontId="88" fillId="0" borderId="0" applyNumberFormat="0" applyFill="0" applyBorder="0" applyAlignment="0" applyProtection="0"/>
    <xf numFmtId="0" fontId="42" fillId="59" borderId="24" applyNumberFormat="0" applyAlignment="0" applyProtection="0"/>
    <xf numFmtId="0" fontId="48" fillId="0" borderId="75" applyNumberFormat="0" applyFill="0" applyAlignment="0" applyProtection="0"/>
    <xf numFmtId="0" fontId="89" fillId="59" borderId="0" applyNumberFormat="0" applyBorder="0" applyAlignment="0" applyProtection="0"/>
    <xf numFmtId="0" fontId="27" fillId="60" borderId="30" applyNumberFormat="0" applyFont="0" applyAlignment="0" applyProtection="0"/>
    <xf numFmtId="0" fontId="85" fillId="0" borderId="0" applyNumberFormat="0" applyFill="0" applyBorder="0" applyAlignment="0" applyProtection="0"/>
    <xf numFmtId="0" fontId="47" fillId="0" borderId="76" applyNumberFormat="0" applyFill="0" applyAlignment="0" applyProtection="0"/>
    <xf numFmtId="0" fontId="27" fillId="0" borderId="0"/>
    <xf numFmtId="168" fontId="27" fillId="0" borderId="0" applyFont="0" applyFill="0" applyBorder="0" applyAlignment="0" applyProtection="0"/>
    <xf numFmtId="168" fontId="27" fillId="0" borderId="0" applyFont="0" applyFill="0" applyBorder="0" applyAlignment="0" applyProtection="0"/>
    <xf numFmtId="168" fontId="27" fillId="0" borderId="0" applyFont="0" applyFill="0" applyBorder="0" applyAlignment="0" applyProtection="0"/>
    <xf numFmtId="168" fontId="27" fillId="0" borderId="0" applyFont="0" applyFill="0" applyBorder="0" applyAlignment="0" applyProtection="0"/>
    <xf numFmtId="0" fontId="42" fillId="59" borderId="24" applyNumberFormat="0" applyAlignment="0" applyProtection="0"/>
    <xf numFmtId="0" fontId="42" fillId="59" borderId="24" applyNumberFormat="0" applyAlignment="0" applyProtection="0"/>
    <xf numFmtId="0" fontId="27" fillId="60" borderId="30" applyNumberFormat="0" applyFont="0" applyAlignment="0" applyProtection="0"/>
    <xf numFmtId="0" fontId="42" fillId="59" borderId="24" applyNumberFormat="0" applyAlignment="0" applyProtection="0"/>
    <xf numFmtId="0" fontId="42" fillId="59" borderId="24" applyNumberFormat="0" applyAlignment="0" applyProtection="0"/>
    <xf numFmtId="0" fontId="27" fillId="0" borderId="0"/>
    <xf numFmtId="0" fontId="42" fillId="59" borderId="24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3" fillId="0" borderId="0"/>
    <xf numFmtId="166" fontId="63" fillId="0" borderId="0" applyFont="0" applyFill="0" applyBorder="0" applyAlignment="0" applyProtection="0"/>
    <xf numFmtId="0" fontId="63" fillId="0" borderId="0"/>
    <xf numFmtId="166" fontId="63" fillId="0" borderId="0" applyFont="0" applyFill="0" applyBorder="0" applyAlignment="0" applyProtection="0"/>
    <xf numFmtId="0" fontId="63" fillId="0" borderId="0"/>
    <xf numFmtId="166" fontId="63" fillId="0" borderId="0" applyFont="0" applyFill="0" applyBorder="0" applyAlignment="0" applyProtection="0"/>
    <xf numFmtId="0" fontId="63" fillId="0" borderId="0"/>
    <xf numFmtId="166" fontId="63" fillId="0" borderId="0" applyFont="0" applyFill="0" applyBorder="0" applyAlignment="0" applyProtection="0"/>
    <xf numFmtId="0" fontId="63" fillId="0" borderId="0"/>
    <xf numFmtId="166" fontId="63" fillId="0" borderId="0" applyFont="0" applyFill="0" applyBorder="0" applyAlignment="0" applyProtection="0"/>
    <xf numFmtId="0" fontId="63" fillId="0" borderId="0"/>
    <xf numFmtId="166" fontId="63" fillId="0" borderId="0" applyFont="0" applyFill="0" applyBorder="0" applyAlignment="0" applyProtection="0"/>
    <xf numFmtId="0" fontId="63" fillId="0" borderId="0"/>
    <xf numFmtId="166" fontId="63" fillId="0" borderId="0" applyFont="0" applyFill="0" applyBorder="0" applyAlignment="0" applyProtection="0"/>
    <xf numFmtId="0" fontId="63" fillId="0" borderId="0"/>
    <xf numFmtId="166" fontId="63" fillId="0" borderId="0" applyFont="0" applyFill="0" applyBorder="0" applyAlignment="0" applyProtection="0"/>
    <xf numFmtId="0" fontId="63" fillId="0" borderId="0"/>
    <xf numFmtId="166" fontId="63" fillId="0" borderId="0" applyFont="0" applyFill="0" applyBorder="0" applyAlignment="0" applyProtection="0"/>
    <xf numFmtId="0" fontId="63" fillId="0" borderId="0"/>
    <xf numFmtId="166" fontId="63" fillId="0" borderId="0" applyFont="0" applyFill="0" applyBorder="0" applyAlignment="0" applyProtection="0"/>
    <xf numFmtId="0" fontId="63" fillId="0" borderId="0"/>
    <xf numFmtId="166" fontId="63" fillId="0" borderId="0" applyFont="0" applyFill="0" applyBorder="0" applyAlignment="0" applyProtection="0"/>
    <xf numFmtId="0" fontId="63" fillId="0" borderId="0"/>
    <xf numFmtId="166" fontId="63" fillId="0" borderId="0" applyFont="0" applyFill="0" applyBorder="0" applyAlignment="0" applyProtection="0"/>
    <xf numFmtId="0" fontId="63" fillId="0" borderId="0"/>
    <xf numFmtId="166" fontId="63" fillId="0" borderId="0" applyFont="0" applyFill="0" applyBorder="0" applyAlignment="0" applyProtection="0"/>
    <xf numFmtId="0" fontId="63" fillId="0" borderId="0"/>
    <xf numFmtId="166" fontId="63" fillId="0" borderId="0" applyFont="0" applyFill="0" applyBorder="0" applyAlignment="0" applyProtection="0"/>
    <xf numFmtId="0" fontId="63" fillId="0" borderId="0"/>
    <xf numFmtId="166" fontId="63" fillId="0" borderId="0" applyFont="0" applyFill="0" applyBorder="0" applyAlignment="0" applyProtection="0"/>
    <xf numFmtId="0" fontId="63" fillId="0" borderId="0"/>
    <xf numFmtId="166" fontId="63" fillId="0" borderId="0" applyFont="0" applyFill="0" applyBorder="0" applyAlignment="0" applyProtection="0"/>
    <xf numFmtId="0" fontId="63" fillId="0" borderId="0"/>
    <xf numFmtId="166" fontId="63" fillId="0" borderId="0" applyFont="0" applyFill="0" applyBorder="0" applyAlignment="0" applyProtection="0"/>
    <xf numFmtId="0" fontId="63" fillId="0" borderId="0"/>
    <xf numFmtId="166" fontId="63" fillId="0" borderId="0" applyFont="0" applyFill="0" applyBorder="0" applyAlignment="0" applyProtection="0"/>
    <xf numFmtId="0" fontId="63" fillId="0" borderId="0"/>
    <xf numFmtId="166" fontId="63" fillId="0" borderId="0" applyFont="0" applyFill="0" applyBorder="0" applyAlignment="0" applyProtection="0"/>
    <xf numFmtId="0" fontId="63" fillId="0" borderId="0"/>
    <xf numFmtId="166" fontId="63" fillId="0" borderId="0" applyFont="0" applyFill="0" applyBorder="0" applyAlignment="0" applyProtection="0"/>
    <xf numFmtId="0" fontId="63" fillId="0" borderId="0"/>
    <xf numFmtId="166" fontId="63" fillId="0" borderId="0" applyFont="0" applyFill="0" applyBorder="0" applyAlignment="0" applyProtection="0"/>
    <xf numFmtId="0" fontId="63" fillId="0" borderId="0"/>
    <xf numFmtId="166" fontId="63" fillId="0" borderId="0" applyFont="0" applyFill="0" applyBorder="0" applyAlignment="0" applyProtection="0"/>
    <xf numFmtId="0" fontId="63" fillId="0" borderId="0"/>
    <xf numFmtId="166" fontId="63" fillId="0" borderId="0" applyFont="0" applyFill="0" applyBorder="0" applyAlignment="0" applyProtection="0"/>
    <xf numFmtId="0" fontId="63" fillId="0" borderId="0"/>
    <xf numFmtId="166" fontId="63" fillId="0" borderId="0" applyFont="0" applyFill="0" applyBorder="0" applyAlignment="0" applyProtection="0"/>
    <xf numFmtId="0" fontId="63" fillId="0" borderId="0"/>
    <xf numFmtId="166" fontId="63" fillId="0" borderId="0" applyFont="0" applyFill="0" applyBorder="0" applyAlignment="0" applyProtection="0"/>
    <xf numFmtId="0" fontId="63" fillId="0" borderId="0"/>
    <xf numFmtId="166" fontId="6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0" fillId="0" borderId="0" applyNumberFormat="0" applyFill="0" applyBorder="0" applyAlignment="0" applyProtection="0"/>
    <xf numFmtId="0" fontId="1" fillId="0" borderId="0"/>
    <xf numFmtId="0" fontId="17" fillId="11" borderId="18" applyNumberFormat="0" applyAlignment="0" applyProtection="0"/>
    <xf numFmtId="0" fontId="17" fillId="11" borderId="18" applyNumberFormat="0" applyAlignment="0" applyProtection="0"/>
    <xf numFmtId="0" fontId="17" fillId="11" borderId="18" applyNumberFormat="0" applyAlignment="0" applyProtection="0"/>
    <xf numFmtId="0" fontId="17" fillId="11" borderId="1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14" borderId="22" applyNumberFormat="0" applyFont="0" applyAlignment="0" applyProtection="0"/>
    <xf numFmtId="0" fontId="17" fillId="11" borderId="18" applyNumberFormat="0" applyAlignment="0" applyProtection="0"/>
    <xf numFmtId="0" fontId="17" fillId="11" borderId="18" applyNumberFormat="0" applyAlignment="0" applyProtection="0"/>
    <xf numFmtId="0" fontId="17" fillId="11" borderId="18" applyNumberFormat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7" fillId="11" borderId="18" applyNumberFormat="0" applyAlignment="0" applyProtection="0"/>
    <xf numFmtId="0" fontId="1" fillId="0" borderId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0" borderId="0"/>
    <xf numFmtId="0" fontId="17" fillId="11" borderId="18" applyNumberFormat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0" borderId="0"/>
    <xf numFmtId="0" fontId="1" fillId="0" borderId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0" borderId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7" fillId="11" borderId="18" applyNumberFormat="0" applyAlignment="0" applyProtection="0"/>
    <xf numFmtId="0" fontId="1" fillId="0" borderId="0"/>
    <xf numFmtId="0" fontId="17" fillId="11" borderId="18" applyNumberFormat="0" applyAlignment="0" applyProtection="0"/>
    <xf numFmtId="0" fontId="17" fillId="11" borderId="18" applyNumberFormat="0" applyAlignment="0" applyProtection="0"/>
    <xf numFmtId="0" fontId="1" fillId="0" borderId="0"/>
    <xf numFmtId="0" fontId="17" fillId="11" borderId="18" applyNumberFormat="0" applyAlignment="0" applyProtection="0"/>
    <xf numFmtId="0" fontId="1" fillId="0" borderId="0"/>
    <xf numFmtId="0" fontId="1" fillId="0" borderId="0"/>
    <xf numFmtId="0" fontId="17" fillId="11" borderId="18" applyNumberFormat="0" applyAlignment="0" applyProtection="0"/>
    <xf numFmtId="0" fontId="17" fillId="11" borderId="18" applyNumberFormat="0" applyAlignment="0" applyProtection="0"/>
    <xf numFmtId="0" fontId="1" fillId="0" borderId="0"/>
    <xf numFmtId="0" fontId="1" fillId="0" borderId="0"/>
    <xf numFmtId="0" fontId="17" fillId="11" borderId="18" applyNumberFormat="0" applyAlignment="0" applyProtection="0"/>
    <xf numFmtId="0" fontId="17" fillId="11" borderId="18" applyNumberFormat="0" applyAlignment="0" applyProtection="0"/>
    <xf numFmtId="0" fontId="1" fillId="0" borderId="0"/>
    <xf numFmtId="0" fontId="17" fillId="11" borderId="18" applyNumberFormat="0" applyAlignment="0" applyProtection="0"/>
    <xf numFmtId="0" fontId="1" fillId="0" borderId="0"/>
    <xf numFmtId="0" fontId="17" fillId="11" borderId="18" applyNumberFormat="0" applyAlignment="0" applyProtection="0"/>
    <xf numFmtId="0" fontId="1" fillId="0" borderId="0"/>
    <xf numFmtId="0" fontId="17" fillId="11" borderId="18" applyNumberFormat="0" applyAlignment="0" applyProtection="0"/>
    <xf numFmtId="0" fontId="6" fillId="0" borderId="0"/>
    <xf numFmtId="0" fontId="17" fillId="11" borderId="18" applyNumberFormat="0" applyAlignment="0" applyProtection="0"/>
    <xf numFmtId="0" fontId="17" fillId="11" borderId="18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3" fillId="0" borderId="0"/>
    <xf numFmtId="166" fontId="63" fillId="0" borderId="0" applyFont="0" applyFill="0" applyBorder="0" applyAlignment="0" applyProtection="0"/>
    <xf numFmtId="0" fontId="63" fillId="0" borderId="0"/>
    <xf numFmtId="166" fontId="6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3" fillId="0" borderId="0"/>
    <xf numFmtId="166" fontId="63" fillId="0" borderId="0" applyFont="0" applyFill="0" applyBorder="0" applyAlignment="0" applyProtection="0"/>
    <xf numFmtId="0" fontId="63" fillId="0" borderId="0"/>
    <xf numFmtId="166" fontId="6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1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6" fillId="0" borderId="0"/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8" fontId="6" fillId="0" borderId="0" applyFont="0" applyFill="0" applyBorder="0" applyAlignment="0" applyProtection="0"/>
    <xf numFmtId="166" fontId="32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6" fontId="32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0" fontId="92" fillId="0" borderId="0"/>
    <xf numFmtId="0" fontId="93" fillId="0" borderId="0"/>
    <xf numFmtId="0" fontId="92" fillId="0" borderId="0"/>
    <xf numFmtId="0" fontId="93" fillId="0" borderId="0"/>
    <xf numFmtId="0" fontId="94" fillId="0" borderId="0">
      <protection locked="0"/>
    </xf>
    <xf numFmtId="0" fontId="73" fillId="0" borderId="0">
      <protection locked="0"/>
    </xf>
    <xf numFmtId="0" fontId="73" fillId="0" borderId="0">
      <protection locked="0"/>
    </xf>
    <xf numFmtId="9" fontId="95" fillId="0" borderId="3" applyNumberFormat="0" applyBorder="0" applyAlignment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0" fontId="94" fillId="0" borderId="0">
      <protection locked="0"/>
    </xf>
    <xf numFmtId="180" fontId="96" fillId="0" borderId="0"/>
    <xf numFmtId="41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81" fontId="6" fillId="0" borderId="0" applyFont="0" applyFill="0" applyBorder="0" applyAlignment="0" applyProtection="0"/>
    <xf numFmtId="5" fontId="6" fillId="0" borderId="0" applyFont="0" applyFill="0" applyBorder="0" applyAlignment="0" applyProtection="0"/>
    <xf numFmtId="0" fontId="94" fillId="0" borderId="0">
      <protection locked="0"/>
    </xf>
    <xf numFmtId="37" fontId="97" fillId="0" borderId="0"/>
    <xf numFmtId="0" fontId="32" fillId="0" borderId="0"/>
    <xf numFmtId="0" fontId="32" fillId="0" borderId="0"/>
    <xf numFmtId="0" fontId="6" fillId="0" borderId="0"/>
    <xf numFmtId="182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82" fontId="32" fillId="0" borderId="0"/>
    <xf numFmtId="182" fontId="32" fillId="0" borderId="0"/>
    <xf numFmtId="0" fontId="27" fillId="0" borderId="0"/>
    <xf numFmtId="0" fontId="27" fillId="0" borderId="0"/>
    <xf numFmtId="0" fontId="32" fillId="0" borderId="0"/>
    <xf numFmtId="0" fontId="32" fillId="0" borderId="0"/>
    <xf numFmtId="0" fontId="1" fillId="0" borderId="0"/>
    <xf numFmtId="0" fontId="32" fillId="0" borderId="0"/>
    <xf numFmtId="0" fontId="32" fillId="0" borderId="0"/>
    <xf numFmtId="182" fontId="32" fillId="0" borderId="0"/>
    <xf numFmtId="0" fontId="6" fillId="0" borderId="0"/>
    <xf numFmtId="0" fontId="6" fillId="0" borderId="0"/>
    <xf numFmtId="0" fontId="32" fillId="0" borderId="0"/>
    <xf numFmtId="0" fontId="27" fillId="0" borderId="0">
      <alignment vertical="top"/>
    </xf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182" fontId="6" fillId="0" borderId="0"/>
    <xf numFmtId="0" fontId="32" fillId="0" borderId="0"/>
    <xf numFmtId="0" fontId="6" fillId="0" borderId="0"/>
    <xf numFmtId="0" fontId="27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94" fillId="0" borderId="0">
      <protection locked="0"/>
    </xf>
    <xf numFmtId="38" fontId="98" fillId="0" borderId="0"/>
    <xf numFmtId="0" fontId="6" fillId="0" borderId="0">
      <alignment horizontal="left" wrapText="1"/>
    </xf>
    <xf numFmtId="0" fontId="94" fillId="0" borderId="2">
      <protection locked="0"/>
    </xf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3" fillId="0" borderId="0"/>
    <xf numFmtId="168" fontId="63" fillId="0" borderId="0" applyFont="0" applyFill="0" applyBorder="0" applyAlignment="0" applyProtection="0"/>
    <xf numFmtId="168" fontId="63" fillId="0" borderId="0" applyFont="0" applyFill="0" applyBorder="0" applyAlignment="0" applyProtection="0"/>
    <xf numFmtId="0" fontId="49" fillId="0" borderId="0"/>
    <xf numFmtId="0" fontId="63" fillId="0" borderId="0"/>
    <xf numFmtId="168" fontId="63" fillId="0" borderId="0" applyFont="0" applyFill="0" applyBorder="0" applyAlignment="0" applyProtection="0"/>
    <xf numFmtId="168" fontId="63" fillId="0" borderId="0" applyFont="0" applyFill="0" applyBorder="0" applyAlignment="0" applyProtection="0"/>
    <xf numFmtId="0" fontId="63" fillId="0" borderId="0"/>
    <xf numFmtId="168" fontId="63" fillId="0" borderId="0" applyFont="0" applyFill="0" applyBorder="0" applyAlignment="0" applyProtection="0"/>
    <xf numFmtId="0" fontId="63" fillId="0" borderId="0"/>
    <xf numFmtId="168" fontId="63" fillId="0" borderId="0" applyFont="0" applyFill="0" applyBorder="0" applyAlignment="0" applyProtection="0"/>
    <xf numFmtId="0" fontId="63" fillId="0" borderId="0"/>
    <xf numFmtId="168" fontId="63" fillId="0" borderId="0" applyFont="0" applyFill="0" applyBorder="0" applyAlignment="0" applyProtection="0"/>
    <xf numFmtId="0" fontId="63" fillId="0" borderId="0"/>
    <xf numFmtId="168" fontId="63" fillId="0" borderId="0" applyFont="0" applyFill="0" applyBorder="0" applyAlignment="0" applyProtection="0"/>
    <xf numFmtId="0" fontId="63" fillId="0" borderId="0"/>
    <xf numFmtId="168" fontId="63" fillId="0" borderId="0" applyFont="0" applyFill="0" applyBorder="0" applyAlignment="0" applyProtection="0"/>
    <xf numFmtId="0" fontId="63" fillId="0" borderId="0"/>
    <xf numFmtId="168" fontId="63" fillId="0" borderId="0" applyFont="0" applyFill="0" applyBorder="0" applyAlignment="0" applyProtection="0"/>
    <xf numFmtId="0" fontId="63" fillId="0" borderId="0"/>
    <xf numFmtId="168" fontId="63" fillId="0" borderId="0" applyFont="0" applyFill="0" applyBorder="0" applyAlignment="0" applyProtection="0"/>
    <xf numFmtId="0" fontId="63" fillId="0" borderId="0"/>
    <xf numFmtId="168" fontId="63" fillId="0" borderId="0" applyFont="0" applyFill="0" applyBorder="0" applyAlignment="0" applyProtection="0"/>
    <xf numFmtId="0" fontId="63" fillId="0" borderId="0"/>
    <xf numFmtId="168" fontId="63" fillId="0" borderId="0" applyFont="0" applyFill="0" applyBorder="0" applyAlignment="0" applyProtection="0"/>
    <xf numFmtId="0" fontId="63" fillId="0" borderId="0"/>
    <xf numFmtId="168" fontId="63" fillId="0" borderId="0" applyFont="0" applyFill="0" applyBorder="0" applyAlignment="0" applyProtection="0"/>
    <xf numFmtId="0" fontId="63" fillId="0" borderId="0"/>
    <xf numFmtId="168" fontId="63" fillId="0" borderId="0" applyFont="0" applyFill="0" applyBorder="0" applyAlignment="0" applyProtection="0"/>
    <xf numFmtId="0" fontId="63" fillId="0" borderId="0"/>
    <xf numFmtId="168" fontId="63" fillId="0" borderId="0" applyFont="0" applyFill="0" applyBorder="0" applyAlignment="0" applyProtection="0"/>
    <xf numFmtId="0" fontId="63" fillId="0" borderId="0"/>
    <xf numFmtId="168" fontId="63" fillId="0" borderId="0" applyFont="0" applyFill="0" applyBorder="0" applyAlignment="0" applyProtection="0"/>
    <xf numFmtId="0" fontId="63" fillId="0" borderId="0"/>
    <xf numFmtId="168" fontId="63" fillId="0" borderId="0" applyFont="0" applyFill="0" applyBorder="0" applyAlignment="0" applyProtection="0"/>
    <xf numFmtId="0" fontId="63" fillId="0" borderId="0"/>
    <xf numFmtId="168" fontId="63" fillId="0" borderId="0" applyFont="0" applyFill="0" applyBorder="0" applyAlignment="0" applyProtection="0"/>
    <xf numFmtId="0" fontId="63" fillId="0" borderId="0"/>
    <xf numFmtId="168" fontId="63" fillId="0" borderId="0" applyFont="0" applyFill="0" applyBorder="0" applyAlignment="0" applyProtection="0"/>
    <xf numFmtId="0" fontId="63" fillId="0" borderId="0"/>
    <xf numFmtId="168" fontId="63" fillId="0" borderId="0" applyFont="0" applyFill="0" applyBorder="0" applyAlignment="0" applyProtection="0"/>
    <xf numFmtId="0" fontId="63" fillId="0" borderId="0"/>
    <xf numFmtId="0" fontId="63" fillId="0" borderId="0"/>
    <xf numFmtId="168" fontId="63" fillId="0" borderId="0" applyFont="0" applyFill="0" applyBorder="0" applyAlignment="0" applyProtection="0"/>
    <xf numFmtId="0" fontId="63" fillId="0" borderId="0"/>
    <xf numFmtId="168" fontId="63" fillId="0" borderId="0" applyFont="0" applyFill="0" applyBorder="0" applyAlignment="0" applyProtection="0"/>
    <xf numFmtId="0" fontId="63" fillId="0" borderId="0"/>
    <xf numFmtId="168" fontId="63" fillId="0" borderId="0" applyFont="0" applyFill="0" applyBorder="0" applyAlignment="0" applyProtection="0"/>
    <xf numFmtId="0" fontId="63" fillId="0" borderId="0"/>
    <xf numFmtId="168" fontId="63" fillId="0" borderId="0" applyFont="0" applyFill="0" applyBorder="0" applyAlignment="0" applyProtection="0"/>
    <xf numFmtId="0" fontId="63" fillId="0" borderId="0"/>
    <xf numFmtId="168" fontId="63" fillId="0" borderId="0" applyFont="0" applyFill="0" applyBorder="0" applyAlignment="0" applyProtection="0"/>
    <xf numFmtId="0" fontId="63" fillId="0" borderId="0"/>
    <xf numFmtId="168" fontId="63" fillId="0" borderId="0" applyFont="0" applyFill="0" applyBorder="0" applyAlignment="0" applyProtection="0"/>
    <xf numFmtId="0" fontId="63" fillId="0" borderId="0"/>
    <xf numFmtId="168" fontId="63" fillId="0" borderId="0" applyFont="0" applyFill="0" applyBorder="0" applyAlignment="0" applyProtection="0"/>
    <xf numFmtId="0" fontId="63" fillId="0" borderId="0"/>
    <xf numFmtId="0" fontId="6" fillId="0" borderId="0"/>
    <xf numFmtId="168" fontId="6" fillId="0" borderId="0" applyFont="0" applyFill="0" applyBorder="0" applyAlignment="0" applyProtection="0"/>
    <xf numFmtId="0" fontId="6" fillId="0" borderId="0"/>
    <xf numFmtId="168" fontId="6" fillId="0" borderId="0" applyFont="0" applyFill="0" applyBorder="0" applyAlignment="0" applyProtection="0"/>
    <xf numFmtId="0" fontId="6" fillId="0" borderId="0"/>
    <xf numFmtId="168" fontId="6" fillId="0" borderId="0" applyFont="0" applyFill="0" applyBorder="0" applyAlignment="0" applyProtection="0"/>
    <xf numFmtId="0" fontId="6" fillId="0" borderId="0"/>
    <xf numFmtId="168" fontId="6" fillId="0" borderId="0" applyFont="0" applyFill="0" applyBorder="0" applyAlignment="0" applyProtection="0"/>
    <xf numFmtId="0" fontId="6" fillId="0" borderId="0"/>
    <xf numFmtId="168" fontId="6" fillId="0" borderId="0" applyFont="0" applyFill="0" applyBorder="0" applyAlignment="0" applyProtection="0"/>
    <xf numFmtId="0" fontId="6" fillId="0" borderId="0"/>
    <xf numFmtId="168" fontId="6" fillId="0" borderId="0" applyFont="0" applyFill="0" applyBorder="0" applyAlignment="0" applyProtection="0"/>
    <xf numFmtId="0" fontId="6" fillId="0" borderId="0"/>
    <xf numFmtId="168" fontId="6" fillId="0" borderId="0" applyFont="0" applyFill="0" applyBorder="0" applyAlignment="0" applyProtection="0"/>
    <xf numFmtId="0" fontId="6" fillId="0" borderId="0"/>
    <xf numFmtId="168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43" fontId="6" fillId="0" borderId="0" applyFont="0" applyFill="0" applyBorder="0" applyAlignment="0" applyProtection="0"/>
    <xf numFmtId="0" fontId="42" fillId="59" borderId="24" applyNumberFormat="0" applyAlignment="0" applyProtection="0"/>
    <xf numFmtId="0" fontId="42" fillId="59" borderId="24" applyNumberFormat="0" applyAlignment="0" applyProtection="0"/>
    <xf numFmtId="168" fontId="27" fillId="0" borderId="0" applyFont="0" applyFill="0" applyBorder="0" applyAlignment="0" applyProtection="0"/>
    <xf numFmtId="168" fontId="27" fillId="0" borderId="0" applyFont="0" applyFill="0" applyBorder="0" applyAlignment="0" applyProtection="0"/>
    <xf numFmtId="168" fontId="27" fillId="0" borderId="0" applyFont="0" applyFill="0" applyBorder="0" applyAlignment="0" applyProtection="0"/>
    <xf numFmtId="168" fontId="27" fillId="0" borderId="0" applyFont="0" applyFill="0" applyBorder="0" applyAlignment="0" applyProtection="0"/>
    <xf numFmtId="0" fontId="42" fillId="59" borderId="24" applyNumberFormat="0" applyAlignment="0" applyProtection="0"/>
    <xf numFmtId="0" fontId="42" fillId="59" borderId="24" applyNumberFormat="0" applyAlignment="0" applyProtection="0"/>
    <xf numFmtId="0" fontId="27" fillId="0" borderId="0"/>
    <xf numFmtId="0" fontId="6" fillId="0" borderId="0"/>
    <xf numFmtId="0" fontId="27" fillId="0" borderId="0"/>
    <xf numFmtId="0" fontId="27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27" fillId="0" borderId="0"/>
    <xf numFmtId="0" fontId="42" fillId="59" borderId="24" applyNumberFormat="0" applyAlignment="0" applyProtection="0"/>
    <xf numFmtId="0" fontId="42" fillId="59" borderId="24" applyNumberFormat="0" applyAlignment="0" applyProtection="0"/>
    <xf numFmtId="168" fontId="27" fillId="0" borderId="0" applyFont="0" applyFill="0" applyBorder="0" applyAlignment="0" applyProtection="0"/>
    <xf numFmtId="168" fontId="27" fillId="0" borderId="0" applyFont="0" applyFill="0" applyBorder="0" applyAlignment="0" applyProtection="0"/>
    <xf numFmtId="168" fontId="27" fillId="0" borderId="0" applyFont="0" applyFill="0" applyBorder="0" applyAlignment="0" applyProtection="0"/>
    <xf numFmtId="168" fontId="27" fillId="0" borderId="0" applyFont="0" applyFill="0" applyBorder="0" applyAlignment="0" applyProtection="0"/>
    <xf numFmtId="0" fontId="42" fillId="59" borderId="24" applyNumberFormat="0" applyAlignment="0" applyProtection="0"/>
    <xf numFmtId="0" fontId="42" fillId="59" borderId="24" applyNumberFormat="0" applyAlignment="0" applyProtection="0"/>
    <xf numFmtId="0" fontId="27" fillId="0" borderId="0"/>
    <xf numFmtId="0" fontId="27" fillId="0" borderId="0"/>
    <xf numFmtId="0" fontId="2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168" fontId="6" fillId="0" borderId="0" applyFont="0" applyFill="0" applyBorder="0" applyAlignment="0" applyProtection="0"/>
    <xf numFmtId="0" fontId="6" fillId="0" borderId="0"/>
    <xf numFmtId="168" fontId="6" fillId="0" borderId="0" applyFont="0" applyFill="0" applyBorder="0" applyAlignment="0" applyProtection="0"/>
    <xf numFmtId="0" fontId="6" fillId="0" borderId="0"/>
    <xf numFmtId="168" fontId="6" fillId="0" borderId="0" applyFont="0" applyFill="0" applyBorder="0" applyAlignment="0" applyProtection="0"/>
    <xf numFmtId="0" fontId="6" fillId="0" borderId="0"/>
    <xf numFmtId="168" fontId="6" fillId="0" borderId="0" applyFont="0" applyFill="0" applyBorder="0" applyAlignment="0" applyProtection="0"/>
    <xf numFmtId="0" fontId="6" fillId="0" borderId="0"/>
    <xf numFmtId="168" fontId="6" fillId="0" borderId="0" applyFont="0" applyFill="0" applyBorder="0" applyAlignment="0" applyProtection="0"/>
    <xf numFmtId="0" fontId="6" fillId="0" borderId="0"/>
    <xf numFmtId="0" fontId="6" fillId="0" borderId="0"/>
    <xf numFmtId="168" fontId="6" fillId="0" borderId="0" applyFont="0" applyFill="0" applyBorder="0" applyAlignment="0" applyProtection="0"/>
    <xf numFmtId="0" fontId="6" fillId="0" borderId="0"/>
    <xf numFmtId="168" fontId="6" fillId="0" borderId="0" applyFont="0" applyFill="0" applyBorder="0" applyAlignment="0" applyProtection="0"/>
    <xf numFmtId="0" fontId="6" fillId="0" borderId="0"/>
    <xf numFmtId="168" fontId="6" fillId="0" borderId="0" applyFont="0" applyFill="0" applyBorder="0" applyAlignment="0" applyProtection="0"/>
    <xf numFmtId="0" fontId="6" fillId="0" borderId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0" fontId="6" fillId="0" borderId="0"/>
    <xf numFmtId="168" fontId="6" fillId="0" borderId="0" applyFont="0" applyFill="0" applyBorder="0" applyAlignment="0" applyProtection="0"/>
    <xf numFmtId="0" fontId="6" fillId="0" borderId="0"/>
    <xf numFmtId="168" fontId="6" fillId="0" borderId="0" applyFont="0" applyFill="0" applyBorder="0" applyAlignment="0" applyProtection="0"/>
    <xf numFmtId="0" fontId="6" fillId="0" borderId="0"/>
    <xf numFmtId="168" fontId="6" fillId="0" borderId="0" applyFont="0" applyFill="0" applyBorder="0" applyAlignment="0" applyProtection="0"/>
    <xf numFmtId="0" fontId="6" fillId="0" borderId="0"/>
    <xf numFmtId="168" fontId="6" fillId="0" borderId="0" applyFont="0" applyFill="0" applyBorder="0" applyAlignment="0" applyProtection="0"/>
    <xf numFmtId="0" fontId="6" fillId="0" borderId="0"/>
    <xf numFmtId="168" fontId="6" fillId="0" borderId="0" applyFont="0" applyFill="0" applyBorder="0" applyAlignment="0" applyProtection="0"/>
    <xf numFmtId="0" fontId="6" fillId="0" borderId="0"/>
    <xf numFmtId="168" fontId="6" fillId="0" borderId="0" applyFont="0" applyFill="0" applyBorder="0" applyAlignment="0" applyProtection="0"/>
    <xf numFmtId="0" fontId="6" fillId="0" borderId="0"/>
    <xf numFmtId="168" fontId="6" fillId="0" borderId="0" applyFont="0" applyFill="0" applyBorder="0" applyAlignment="0" applyProtection="0"/>
    <xf numFmtId="0" fontId="6" fillId="0" borderId="0"/>
    <xf numFmtId="168" fontId="6" fillId="0" borderId="0" applyFont="0" applyFill="0" applyBorder="0" applyAlignment="0" applyProtection="0"/>
    <xf numFmtId="0" fontId="6" fillId="0" borderId="0"/>
    <xf numFmtId="168" fontId="6" fillId="0" borderId="0" applyFont="0" applyFill="0" applyBorder="0" applyAlignment="0" applyProtection="0"/>
    <xf numFmtId="0" fontId="6" fillId="0" borderId="0"/>
    <xf numFmtId="168" fontId="6" fillId="0" borderId="0" applyFont="0" applyFill="0" applyBorder="0" applyAlignment="0" applyProtection="0"/>
    <xf numFmtId="0" fontId="6" fillId="0" borderId="0"/>
    <xf numFmtId="168" fontId="6" fillId="0" borderId="0" applyFont="0" applyFill="0" applyBorder="0" applyAlignment="0" applyProtection="0"/>
    <xf numFmtId="0" fontId="6" fillId="0" borderId="0"/>
    <xf numFmtId="0" fontId="6" fillId="0" borderId="0"/>
    <xf numFmtId="168" fontId="6" fillId="0" borderId="0" applyFont="0" applyFill="0" applyBorder="0" applyAlignment="0" applyProtection="0"/>
    <xf numFmtId="0" fontId="6" fillId="0" borderId="0"/>
    <xf numFmtId="168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1" fillId="0" borderId="0"/>
    <xf numFmtId="0" fontId="27" fillId="0" borderId="0" applyNumberFormat="0" applyFill="0" applyBorder="0" applyAlignment="0" applyProtection="0"/>
    <xf numFmtId="0" fontId="64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3" fontId="6" fillId="0" borderId="0"/>
    <xf numFmtId="183" fontId="91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166" fontId="1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27" fillId="0" borderId="0"/>
    <xf numFmtId="0" fontId="42" fillId="59" borderId="24" applyNumberFormat="0" applyAlignment="0" applyProtection="0"/>
    <xf numFmtId="0" fontId="42" fillId="59" borderId="24" applyNumberFormat="0" applyAlignment="0" applyProtection="0"/>
    <xf numFmtId="0" fontId="42" fillId="59" borderId="24" applyNumberFormat="0" applyAlignment="0" applyProtection="0"/>
    <xf numFmtId="168" fontId="27" fillId="0" borderId="0" applyFont="0" applyFill="0" applyBorder="0" applyAlignment="0" applyProtection="0"/>
    <xf numFmtId="168" fontId="27" fillId="0" borderId="0" applyFont="0" applyFill="0" applyBorder="0" applyAlignment="0" applyProtection="0"/>
    <xf numFmtId="168" fontId="27" fillId="0" borderId="0" applyFont="0" applyFill="0" applyBorder="0" applyAlignment="0" applyProtection="0"/>
    <xf numFmtId="168" fontId="27" fillId="0" borderId="0" applyFont="0" applyFill="0" applyBorder="0" applyAlignment="0" applyProtection="0"/>
    <xf numFmtId="168" fontId="27" fillId="0" borderId="0" applyFont="0" applyFill="0" applyBorder="0" applyAlignment="0" applyProtection="0"/>
    <xf numFmtId="168" fontId="27" fillId="0" borderId="0" applyFont="0" applyFill="0" applyBorder="0" applyAlignment="0" applyProtection="0"/>
    <xf numFmtId="168" fontId="27" fillId="0" borderId="0" applyFont="0" applyFill="0" applyBorder="0" applyAlignment="0" applyProtection="0"/>
    <xf numFmtId="168" fontId="27" fillId="0" borderId="0" applyFont="0" applyFill="0" applyBorder="0" applyAlignment="0" applyProtection="0"/>
    <xf numFmtId="0" fontId="42" fillId="59" borderId="24" applyNumberFormat="0" applyAlignment="0" applyProtection="0"/>
    <xf numFmtId="0" fontId="42" fillId="59" borderId="24" applyNumberFormat="0" applyAlignment="0" applyProtection="0"/>
    <xf numFmtId="0" fontId="42" fillId="59" borderId="24" applyNumberFormat="0" applyAlignment="0" applyProtection="0"/>
    <xf numFmtId="0" fontId="42" fillId="59" borderId="24" applyNumberFormat="0" applyAlignment="0" applyProtection="0"/>
    <xf numFmtId="0" fontId="27" fillId="0" borderId="0"/>
    <xf numFmtId="0" fontId="42" fillId="59" borderId="24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6" fillId="0" borderId="0"/>
    <xf numFmtId="0" fontId="6" fillId="0" borderId="0"/>
    <xf numFmtId="0" fontId="6" fillId="0" borderId="0"/>
    <xf numFmtId="168" fontId="6" fillId="0" borderId="0" applyFont="0" applyFill="0" applyBorder="0" applyAlignment="0" applyProtection="0"/>
    <xf numFmtId="0" fontId="1" fillId="0" borderId="0"/>
    <xf numFmtId="0" fontId="1" fillId="0" borderId="0"/>
    <xf numFmtId="168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1" fillId="0" borderId="0"/>
    <xf numFmtId="43" fontId="1" fillId="0" borderId="0" applyFont="0" applyFill="0" applyBorder="0" applyAlignment="0" applyProtection="0"/>
    <xf numFmtId="0" fontId="100" fillId="0" borderId="15" applyNumberFormat="0" applyFill="0" applyAlignment="0" applyProtection="0"/>
    <xf numFmtId="0" fontId="101" fillId="0" borderId="16" applyNumberFormat="0" applyFill="0" applyAlignment="0" applyProtection="0"/>
    <xf numFmtId="0" fontId="102" fillId="0" borderId="17" applyNumberFormat="0" applyFill="0" applyAlignment="0" applyProtection="0"/>
    <xf numFmtId="0" fontId="102" fillId="0" borderId="0" applyNumberFormat="0" applyFill="0" applyBorder="0" applyAlignment="0" applyProtection="0"/>
    <xf numFmtId="0" fontId="103" fillId="8" borderId="0" applyNumberFormat="0" applyBorder="0" applyAlignment="0" applyProtection="0"/>
    <xf numFmtId="0" fontId="104" fillId="9" borderId="0" applyNumberFormat="0" applyBorder="0" applyAlignment="0" applyProtection="0"/>
    <xf numFmtId="0" fontId="105" fillId="10" borderId="0" applyNumberFormat="0" applyBorder="0" applyAlignment="0" applyProtection="0"/>
    <xf numFmtId="0" fontId="106" fillId="11" borderId="18" applyNumberFormat="0" applyAlignment="0" applyProtection="0"/>
    <xf numFmtId="0" fontId="107" fillId="12" borderId="19" applyNumberFormat="0" applyAlignment="0" applyProtection="0"/>
    <xf numFmtId="0" fontId="108" fillId="12" borderId="18" applyNumberFormat="0" applyAlignment="0" applyProtection="0"/>
    <xf numFmtId="0" fontId="109" fillId="0" borderId="20" applyNumberFormat="0" applyFill="0" applyAlignment="0" applyProtection="0"/>
    <xf numFmtId="0" fontId="110" fillId="13" borderId="21" applyNumberFormat="0" applyAlignment="0" applyProtection="0"/>
    <xf numFmtId="0" fontId="111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23" applyNumberFormat="0" applyFill="0" applyAlignment="0" applyProtection="0"/>
    <xf numFmtId="0" fontId="114" fillId="15" borderId="0" applyNumberFormat="0" applyBorder="0" applyAlignment="0" applyProtection="0"/>
    <xf numFmtId="0" fontId="99" fillId="16" borderId="0" applyNumberFormat="0" applyBorder="0" applyAlignment="0" applyProtection="0"/>
    <xf numFmtId="0" fontId="99" fillId="17" borderId="0" applyNumberFormat="0" applyBorder="0" applyAlignment="0" applyProtection="0"/>
    <xf numFmtId="0" fontId="114" fillId="18" borderId="0" applyNumberFormat="0" applyBorder="0" applyAlignment="0" applyProtection="0"/>
    <xf numFmtId="0" fontId="114" fillId="19" borderId="0" applyNumberFormat="0" applyBorder="0" applyAlignment="0" applyProtection="0"/>
    <xf numFmtId="0" fontId="99" fillId="20" borderId="0" applyNumberFormat="0" applyBorder="0" applyAlignment="0" applyProtection="0"/>
    <xf numFmtId="0" fontId="99" fillId="21" borderId="0" applyNumberFormat="0" applyBorder="0" applyAlignment="0" applyProtection="0"/>
    <xf numFmtId="0" fontId="114" fillId="22" borderId="0" applyNumberFormat="0" applyBorder="0" applyAlignment="0" applyProtection="0"/>
    <xf numFmtId="0" fontId="114" fillId="23" borderId="0" applyNumberFormat="0" applyBorder="0" applyAlignment="0" applyProtection="0"/>
    <xf numFmtId="0" fontId="99" fillId="24" borderId="0" applyNumberFormat="0" applyBorder="0" applyAlignment="0" applyProtection="0"/>
    <xf numFmtId="0" fontId="99" fillId="25" borderId="0" applyNumberFormat="0" applyBorder="0" applyAlignment="0" applyProtection="0"/>
    <xf numFmtId="0" fontId="114" fillId="26" borderId="0" applyNumberFormat="0" applyBorder="0" applyAlignment="0" applyProtection="0"/>
    <xf numFmtId="0" fontId="114" fillId="27" borderId="0" applyNumberFormat="0" applyBorder="0" applyAlignment="0" applyProtection="0"/>
    <xf numFmtId="0" fontId="99" fillId="28" borderId="0" applyNumberFormat="0" applyBorder="0" applyAlignment="0" applyProtection="0"/>
    <xf numFmtId="0" fontId="99" fillId="29" borderId="0" applyNumberFormat="0" applyBorder="0" applyAlignment="0" applyProtection="0"/>
    <xf numFmtId="0" fontId="114" fillId="30" borderId="0" applyNumberFormat="0" applyBorder="0" applyAlignment="0" applyProtection="0"/>
    <xf numFmtId="0" fontId="114" fillId="31" borderId="0" applyNumberFormat="0" applyBorder="0" applyAlignment="0" applyProtection="0"/>
    <xf numFmtId="0" fontId="99" fillId="32" borderId="0" applyNumberFormat="0" applyBorder="0" applyAlignment="0" applyProtection="0"/>
    <xf numFmtId="0" fontId="99" fillId="33" borderId="0" applyNumberFormat="0" applyBorder="0" applyAlignment="0" applyProtection="0"/>
    <xf numFmtId="0" fontId="114" fillId="34" borderId="0" applyNumberFormat="0" applyBorder="0" applyAlignment="0" applyProtection="0"/>
    <xf numFmtId="0" fontId="114" fillId="35" borderId="0" applyNumberFormat="0" applyBorder="0" applyAlignment="0" applyProtection="0"/>
    <xf numFmtId="0" fontId="99" fillId="36" borderId="0" applyNumberFormat="0" applyBorder="0" applyAlignment="0" applyProtection="0"/>
    <xf numFmtId="0" fontId="99" fillId="37" borderId="0" applyNumberFormat="0" applyBorder="0" applyAlignment="0" applyProtection="0"/>
    <xf numFmtId="0" fontId="114" fillId="38" borderId="0" applyNumberFormat="0" applyBorder="0" applyAlignment="0" applyProtection="0"/>
    <xf numFmtId="0" fontId="99" fillId="0" borderId="0"/>
    <xf numFmtId="0" fontId="99" fillId="14" borderId="22" applyNumberFormat="0" applyFont="0" applyAlignment="0" applyProtection="0"/>
    <xf numFmtId="0" fontId="99" fillId="14" borderId="22" applyNumberFormat="0" applyFont="0" applyAlignment="0" applyProtection="0"/>
    <xf numFmtId="0" fontId="100" fillId="0" borderId="15" applyNumberFormat="0" applyFill="0" applyAlignment="0" applyProtection="0"/>
    <xf numFmtId="0" fontId="101" fillId="0" borderId="16" applyNumberFormat="0" applyFill="0" applyAlignment="0" applyProtection="0"/>
    <xf numFmtId="0" fontId="102" fillId="0" borderId="17" applyNumberFormat="0" applyFill="0" applyAlignment="0" applyProtection="0"/>
    <xf numFmtId="0" fontId="102" fillId="0" borderId="0" applyNumberFormat="0" applyFill="0" applyBorder="0" applyAlignment="0" applyProtection="0"/>
    <xf numFmtId="0" fontId="103" fillId="8" borderId="0" applyNumberFormat="0" applyBorder="0" applyAlignment="0" applyProtection="0"/>
    <xf numFmtId="0" fontId="104" fillId="9" borderId="0" applyNumberFormat="0" applyBorder="0" applyAlignment="0" applyProtection="0"/>
    <xf numFmtId="0" fontId="105" fillId="10" borderId="0" applyNumberFormat="0" applyBorder="0" applyAlignment="0" applyProtection="0"/>
    <xf numFmtId="0" fontId="106" fillId="11" borderId="18" applyNumberFormat="0" applyAlignment="0" applyProtection="0"/>
    <xf numFmtId="0" fontId="107" fillId="12" borderId="19" applyNumberFormat="0" applyAlignment="0" applyProtection="0"/>
    <xf numFmtId="0" fontId="108" fillId="12" borderId="18" applyNumberFormat="0" applyAlignment="0" applyProtection="0"/>
    <xf numFmtId="0" fontId="109" fillId="0" borderId="20" applyNumberFormat="0" applyFill="0" applyAlignment="0" applyProtection="0"/>
    <xf numFmtId="0" fontId="110" fillId="13" borderId="21" applyNumberFormat="0" applyAlignment="0" applyProtection="0"/>
    <xf numFmtId="0" fontId="111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23" applyNumberFormat="0" applyFill="0" applyAlignment="0" applyProtection="0"/>
    <xf numFmtId="0" fontId="114" fillId="15" borderId="0" applyNumberFormat="0" applyBorder="0" applyAlignment="0" applyProtection="0"/>
    <xf numFmtId="0" fontId="99" fillId="16" borderId="0" applyNumberFormat="0" applyBorder="0" applyAlignment="0" applyProtection="0"/>
    <xf numFmtId="0" fontId="99" fillId="17" borderId="0" applyNumberFormat="0" applyBorder="0" applyAlignment="0" applyProtection="0"/>
    <xf numFmtId="0" fontId="114" fillId="18" borderId="0" applyNumberFormat="0" applyBorder="0" applyAlignment="0" applyProtection="0"/>
    <xf numFmtId="0" fontId="114" fillId="19" borderId="0" applyNumberFormat="0" applyBorder="0" applyAlignment="0" applyProtection="0"/>
    <xf numFmtId="0" fontId="99" fillId="20" borderId="0" applyNumberFormat="0" applyBorder="0" applyAlignment="0" applyProtection="0"/>
    <xf numFmtId="0" fontId="99" fillId="21" borderId="0" applyNumberFormat="0" applyBorder="0" applyAlignment="0" applyProtection="0"/>
    <xf numFmtId="0" fontId="114" fillId="22" borderId="0" applyNumberFormat="0" applyBorder="0" applyAlignment="0" applyProtection="0"/>
    <xf numFmtId="0" fontId="114" fillId="23" borderId="0" applyNumberFormat="0" applyBorder="0" applyAlignment="0" applyProtection="0"/>
    <xf numFmtId="0" fontId="99" fillId="24" borderId="0" applyNumberFormat="0" applyBorder="0" applyAlignment="0" applyProtection="0"/>
    <xf numFmtId="0" fontId="99" fillId="25" borderId="0" applyNumberFormat="0" applyBorder="0" applyAlignment="0" applyProtection="0"/>
    <xf numFmtId="0" fontId="114" fillId="26" borderId="0" applyNumberFormat="0" applyBorder="0" applyAlignment="0" applyProtection="0"/>
    <xf numFmtId="0" fontId="114" fillId="27" borderId="0" applyNumberFormat="0" applyBorder="0" applyAlignment="0" applyProtection="0"/>
    <xf numFmtId="0" fontId="99" fillId="28" borderId="0" applyNumberFormat="0" applyBorder="0" applyAlignment="0" applyProtection="0"/>
    <xf numFmtId="0" fontId="99" fillId="29" borderId="0" applyNumberFormat="0" applyBorder="0" applyAlignment="0" applyProtection="0"/>
    <xf numFmtId="0" fontId="114" fillId="30" borderId="0" applyNumberFormat="0" applyBorder="0" applyAlignment="0" applyProtection="0"/>
    <xf numFmtId="0" fontId="114" fillId="31" borderId="0" applyNumberFormat="0" applyBorder="0" applyAlignment="0" applyProtection="0"/>
    <xf numFmtId="0" fontId="99" fillId="32" borderId="0" applyNumberFormat="0" applyBorder="0" applyAlignment="0" applyProtection="0"/>
    <xf numFmtId="0" fontId="99" fillId="33" borderId="0" applyNumberFormat="0" applyBorder="0" applyAlignment="0" applyProtection="0"/>
    <xf numFmtId="0" fontId="114" fillId="34" borderId="0" applyNumberFormat="0" applyBorder="0" applyAlignment="0" applyProtection="0"/>
    <xf numFmtId="0" fontId="114" fillId="35" borderId="0" applyNumberFormat="0" applyBorder="0" applyAlignment="0" applyProtection="0"/>
    <xf numFmtId="0" fontId="99" fillId="36" borderId="0" applyNumberFormat="0" applyBorder="0" applyAlignment="0" applyProtection="0"/>
    <xf numFmtId="0" fontId="99" fillId="37" borderId="0" applyNumberFormat="0" applyBorder="0" applyAlignment="0" applyProtection="0"/>
    <xf numFmtId="0" fontId="114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5" borderId="0" applyNumberFormat="0" applyBorder="0" applyAlignment="0" applyProtection="0"/>
    <xf numFmtId="0" fontId="32" fillId="46" borderId="0" applyNumberFormat="0" applyBorder="0" applyAlignment="0" applyProtection="0"/>
    <xf numFmtId="0" fontId="1" fillId="20" borderId="0" applyNumberFormat="0" applyBorder="0" applyAlignment="0" applyProtection="0"/>
    <xf numFmtId="0" fontId="32" fillId="45" borderId="0" applyNumberFormat="0" applyBorder="0" applyAlignment="0" applyProtection="0"/>
    <xf numFmtId="0" fontId="32" fillId="46" borderId="0" applyNumberFormat="0" applyBorder="0" applyAlignment="0" applyProtection="0"/>
    <xf numFmtId="0" fontId="32" fillId="39" borderId="0" applyNumberFormat="0" applyBorder="0" applyAlignment="0" applyProtection="0"/>
    <xf numFmtId="0" fontId="32" fillId="45" borderId="0" applyNumberFormat="0" applyBorder="0" applyAlignment="0" applyProtection="0"/>
    <xf numFmtId="0" fontId="32" fillId="46" borderId="0" applyNumberFormat="0" applyBorder="0" applyAlignment="0" applyProtection="0"/>
    <xf numFmtId="0" fontId="32" fillId="45" borderId="0" applyNumberFormat="0" applyBorder="0" applyAlignment="0" applyProtection="0"/>
    <xf numFmtId="0" fontId="32" fillId="46" borderId="0" applyNumberFormat="0" applyBorder="0" applyAlignment="0" applyProtection="0"/>
    <xf numFmtId="0" fontId="32" fillId="45" borderId="0" applyNumberFormat="0" applyBorder="0" applyAlignment="0" applyProtection="0"/>
    <xf numFmtId="0" fontId="27" fillId="40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1" fillId="46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27" fillId="39" borderId="0" applyNumberFormat="0" applyBorder="0" applyAlignment="0" applyProtection="0"/>
    <xf numFmtId="0" fontId="32" fillId="45" borderId="0" applyNumberFormat="0" applyBorder="0" applyAlignment="0" applyProtection="0"/>
    <xf numFmtId="0" fontId="27" fillId="40" borderId="0" applyNumberFormat="0" applyBorder="0" applyAlignment="0" applyProtection="0"/>
    <xf numFmtId="0" fontId="1" fillId="16" borderId="0" applyNumberFormat="0" applyBorder="0" applyAlignment="0" applyProtection="0"/>
    <xf numFmtId="0" fontId="27" fillId="39" borderId="0" applyNumberFormat="0" applyBorder="0" applyAlignment="0" applyProtection="0"/>
    <xf numFmtId="0" fontId="32" fillId="45" borderId="0" applyNumberFormat="0" applyBorder="0" applyAlignment="0" applyProtection="0"/>
    <xf numFmtId="0" fontId="27" fillId="39" borderId="0" applyNumberFormat="0" applyBorder="0" applyAlignment="0" applyProtection="0"/>
    <xf numFmtId="0" fontId="32" fillId="45" borderId="0" applyNumberFormat="0" applyBorder="0" applyAlignment="0" applyProtection="0"/>
    <xf numFmtId="0" fontId="1" fillId="46" borderId="0" applyNumberFormat="0" applyBorder="0" applyAlignment="0" applyProtection="0"/>
    <xf numFmtId="0" fontId="32" fillId="45" borderId="0" applyNumberFormat="0" applyBorder="0" applyAlignment="0" applyProtection="0"/>
    <xf numFmtId="0" fontId="32" fillId="46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5" borderId="0" applyNumberFormat="0" applyBorder="0" applyAlignment="0" applyProtection="0"/>
    <xf numFmtId="0" fontId="32" fillId="46" borderId="0" applyNumberFormat="0" applyBorder="0" applyAlignment="0" applyProtection="0"/>
    <xf numFmtId="0" fontId="27" fillId="39" borderId="0" applyNumberFormat="0" applyBorder="0" applyAlignment="0" applyProtection="0"/>
    <xf numFmtId="0" fontId="32" fillId="45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5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27" fillId="40" borderId="0" applyNumberFormat="0" applyBorder="0" applyAlignment="0" applyProtection="0"/>
    <xf numFmtId="0" fontId="1" fillId="45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27" fillId="40" borderId="0" applyNumberFormat="0" applyBorder="0" applyAlignment="0" applyProtection="0"/>
    <xf numFmtId="0" fontId="32" fillId="40" borderId="0" applyNumberFormat="0" applyBorder="0" applyAlignment="0" applyProtection="0"/>
    <xf numFmtId="0" fontId="27" fillId="40" borderId="0" applyNumberFormat="0" applyBorder="0" applyAlignment="0" applyProtection="0"/>
    <xf numFmtId="0" fontId="32" fillId="45" borderId="0" applyNumberFormat="0" applyBorder="0" applyAlignment="0" applyProtection="0"/>
    <xf numFmtId="0" fontId="1" fillId="45" borderId="0" applyNumberFormat="0" applyBorder="0" applyAlignment="0" applyProtection="0"/>
    <xf numFmtId="0" fontId="32" fillId="46" borderId="0" applyNumberFormat="0" applyBorder="0" applyAlignment="0" applyProtection="0"/>
    <xf numFmtId="0" fontId="32" fillId="45" borderId="0" applyNumberFormat="0" applyBorder="0" applyAlignment="0" applyProtection="0"/>
    <xf numFmtId="0" fontId="1" fillId="45" borderId="0" applyNumberFormat="0" applyBorder="0" applyAlignment="0" applyProtection="0"/>
    <xf numFmtId="0" fontId="27" fillId="39" borderId="0" applyNumberFormat="0" applyBorder="0" applyAlignment="0" applyProtection="0"/>
    <xf numFmtId="0" fontId="32" fillId="45" borderId="0" applyNumberFormat="0" applyBorder="0" applyAlignment="0" applyProtection="0"/>
    <xf numFmtId="0" fontId="32" fillId="46" borderId="0" applyNumberFormat="0" applyBorder="0" applyAlignment="0" applyProtection="0"/>
    <xf numFmtId="0" fontId="1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1" borderId="0" applyNumberFormat="0" applyBorder="0" applyAlignment="0" applyProtection="0"/>
    <xf numFmtId="0" fontId="1" fillId="24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42" borderId="0" applyNumberFormat="0" applyBorder="0" applyAlignment="0" applyProtection="0"/>
    <xf numFmtId="0" fontId="1" fillId="28" borderId="0" applyNumberFormat="0" applyBorder="0" applyAlignment="0" applyProtection="0"/>
    <xf numFmtId="0" fontId="32" fillId="44" borderId="0" applyNumberFormat="0" applyBorder="0" applyAlignment="0" applyProtection="0"/>
    <xf numFmtId="0" fontId="32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32" fillId="44" borderId="0" applyNumberFormat="0" applyBorder="0" applyAlignment="0" applyProtection="0"/>
    <xf numFmtId="0" fontId="32" fillId="44" borderId="0" applyNumberFormat="0" applyBorder="0" applyAlignment="0" applyProtection="0"/>
    <xf numFmtId="0" fontId="32" fillId="44" borderId="0" applyNumberFormat="0" applyBorder="0" applyAlignment="0" applyProtection="0"/>
    <xf numFmtId="0" fontId="32" fillId="44" borderId="0" applyNumberFormat="0" applyBorder="0" applyAlignment="0" applyProtection="0"/>
    <xf numFmtId="0" fontId="32" fillId="44" borderId="0" applyNumberFormat="0" applyBorder="0" applyAlignment="0" applyProtection="0"/>
    <xf numFmtId="0" fontId="32" fillId="44" borderId="0" applyNumberFormat="0" applyBorder="0" applyAlignment="0" applyProtection="0"/>
    <xf numFmtId="0" fontId="32" fillId="44" borderId="0" applyNumberFormat="0" applyBorder="0" applyAlignment="0" applyProtection="0"/>
    <xf numFmtId="0" fontId="32" fillId="44" borderId="0" applyNumberFormat="0" applyBorder="0" applyAlignment="0" applyProtection="0"/>
    <xf numFmtId="0" fontId="32" fillId="44" borderId="0" applyNumberFormat="0" applyBorder="0" applyAlignment="0" applyProtection="0"/>
    <xf numFmtId="0" fontId="32" fillId="44" borderId="0" applyNumberFormat="0" applyBorder="0" applyAlignment="0" applyProtection="0"/>
    <xf numFmtId="0" fontId="32" fillId="44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32" fillId="44" borderId="0" applyNumberFormat="0" applyBorder="0" applyAlignment="0" applyProtection="0"/>
    <xf numFmtId="0" fontId="32" fillId="44" borderId="0" applyNumberFormat="0" applyBorder="0" applyAlignment="0" applyProtection="0"/>
    <xf numFmtId="0" fontId="32" fillId="44" borderId="0" applyNumberFormat="0" applyBorder="0" applyAlignment="0" applyProtection="0"/>
    <xf numFmtId="0" fontId="32" fillId="44" borderId="0" applyNumberFormat="0" applyBorder="0" applyAlignment="0" applyProtection="0"/>
    <xf numFmtId="0" fontId="32" fillId="44" borderId="0" applyNumberFormat="0" applyBorder="0" applyAlignment="0" applyProtection="0"/>
    <xf numFmtId="0" fontId="32" fillId="44" borderId="0" applyNumberFormat="0" applyBorder="0" applyAlignment="0" applyProtection="0"/>
    <xf numFmtId="0" fontId="32" fillId="44" borderId="0" applyNumberFormat="0" applyBorder="0" applyAlignment="0" applyProtection="0"/>
    <xf numFmtId="0" fontId="32" fillId="44" borderId="0" applyNumberFormat="0" applyBorder="0" applyAlignment="0" applyProtection="0"/>
    <xf numFmtId="0" fontId="32" fillId="44" borderId="0" applyNumberFormat="0" applyBorder="0" applyAlignment="0" applyProtection="0"/>
    <xf numFmtId="0" fontId="32" fillId="44" borderId="0" applyNumberFormat="0" applyBorder="0" applyAlignment="0" applyProtection="0"/>
    <xf numFmtId="0" fontId="32" fillId="44" borderId="0" applyNumberFormat="0" applyBorder="0" applyAlignment="0" applyProtection="0"/>
    <xf numFmtId="0" fontId="32" fillId="43" borderId="0" applyNumberFormat="0" applyBorder="0" applyAlignment="0" applyProtection="0"/>
    <xf numFmtId="0" fontId="1" fillId="32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1" fillId="32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4" borderId="0" applyNumberFormat="0" applyBorder="0" applyAlignment="0" applyProtection="0"/>
    <xf numFmtId="0" fontId="1" fillId="36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45" borderId="0" applyNumberFormat="0" applyBorder="0" applyAlignment="0" applyProtection="0"/>
    <xf numFmtId="0" fontId="1" fillId="17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6" borderId="0" applyNumberFormat="0" applyBorder="0" applyAlignment="0" applyProtection="0"/>
    <xf numFmtId="0" fontId="1" fillId="21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1" fillId="21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43" fontId="1" fillId="0" borderId="0" applyFont="0" applyFill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7" borderId="0" applyNumberFormat="0" applyBorder="0" applyAlignment="0" applyProtection="0"/>
    <xf numFmtId="0" fontId="1" fillId="25" borderId="0" applyNumberFormat="0" applyBorder="0" applyAlignment="0" applyProtection="0"/>
    <xf numFmtId="0" fontId="32" fillId="59" borderId="0" applyNumberFormat="0" applyBorder="0" applyAlignment="0" applyProtection="0"/>
    <xf numFmtId="0" fontId="32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32" fillId="59" borderId="0" applyNumberFormat="0" applyBorder="0" applyAlignment="0" applyProtection="0"/>
    <xf numFmtId="0" fontId="32" fillId="59" borderId="0" applyNumberFormat="0" applyBorder="0" applyAlignment="0" applyProtection="0"/>
    <xf numFmtId="0" fontId="32" fillId="59" borderId="0" applyNumberFormat="0" applyBorder="0" applyAlignment="0" applyProtection="0"/>
    <xf numFmtId="0" fontId="32" fillId="59" borderId="0" applyNumberFormat="0" applyBorder="0" applyAlignment="0" applyProtection="0"/>
    <xf numFmtId="0" fontId="32" fillId="59" borderId="0" applyNumberFormat="0" applyBorder="0" applyAlignment="0" applyProtection="0"/>
    <xf numFmtId="0" fontId="32" fillId="59" borderId="0" applyNumberFormat="0" applyBorder="0" applyAlignment="0" applyProtection="0"/>
    <xf numFmtId="0" fontId="32" fillId="59" borderId="0" applyNumberFormat="0" applyBorder="0" applyAlignment="0" applyProtection="0"/>
    <xf numFmtId="0" fontId="32" fillId="59" borderId="0" applyNumberFormat="0" applyBorder="0" applyAlignment="0" applyProtection="0"/>
    <xf numFmtId="0" fontId="32" fillId="59" borderId="0" applyNumberFormat="0" applyBorder="0" applyAlignment="0" applyProtection="0"/>
    <xf numFmtId="0" fontId="32" fillId="59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32" fillId="59" borderId="0" applyNumberFormat="0" applyBorder="0" applyAlignment="0" applyProtection="0"/>
    <xf numFmtId="0" fontId="32" fillId="59" borderId="0" applyNumberFormat="0" applyBorder="0" applyAlignment="0" applyProtection="0"/>
    <xf numFmtId="0" fontId="32" fillId="59" borderId="0" applyNumberFormat="0" applyBorder="0" applyAlignment="0" applyProtection="0"/>
    <xf numFmtId="0" fontId="32" fillId="59" borderId="0" applyNumberFormat="0" applyBorder="0" applyAlignment="0" applyProtection="0"/>
    <xf numFmtId="0" fontId="32" fillId="59" borderId="0" applyNumberFormat="0" applyBorder="0" applyAlignment="0" applyProtection="0"/>
    <xf numFmtId="0" fontId="32" fillId="59" borderId="0" applyNumberFormat="0" applyBorder="0" applyAlignment="0" applyProtection="0"/>
    <xf numFmtId="0" fontId="32" fillId="59" borderId="0" applyNumberFormat="0" applyBorder="0" applyAlignment="0" applyProtection="0"/>
    <xf numFmtId="0" fontId="32" fillId="59" borderId="0" applyNumberFormat="0" applyBorder="0" applyAlignment="0" applyProtection="0"/>
    <xf numFmtId="0" fontId="32" fillId="59" borderId="0" applyNumberFormat="0" applyBorder="0" applyAlignment="0" applyProtection="0"/>
    <xf numFmtId="0" fontId="32" fillId="59" borderId="0" applyNumberFormat="0" applyBorder="0" applyAlignment="0" applyProtection="0"/>
    <xf numFmtId="0" fontId="32" fillId="59" borderId="0" applyNumberFormat="0" applyBorder="0" applyAlignment="0" applyProtection="0"/>
    <xf numFmtId="0" fontId="32" fillId="42" borderId="0" applyNumberFormat="0" applyBorder="0" applyAlignment="0" applyProtection="0"/>
    <xf numFmtId="0" fontId="1" fillId="29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5" borderId="0" applyNumberFormat="0" applyBorder="0" applyAlignment="0" applyProtection="0"/>
    <xf numFmtId="0" fontId="1" fillId="3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8" borderId="0" applyNumberFormat="0" applyBorder="0" applyAlignment="0" applyProtection="0"/>
    <xf numFmtId="0" fontId="1" fillId="37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3" fillId="49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47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5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51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52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53" borderId="0" applyNumberFormat="0" applyBorder="0" applyAlignment="0" applyProtection="0"/>
    <xf numFmtId="0" fontId="33" fillId="67" borderId="0" applyNumberFormat="0" applyBorder="0" applyAlignment="0" applyProtection="0"/>
    <xf numFmtId="0" fontId="33" fillId="67" borderId="0" applyNumberFormat="0" applyBorder="0" applyAlignment="0" applyProtection="0"/>
    <xf numFmtId="0" fontId="24" fillId="67" borderId="0" applyNumberFormat="0" applyBorder="0" applyAlignment="0" applyProtection="0"/>
    <xf numFmtId="0" fontId="24" fillId="67" borderId="0" applyNumberFormat="0" applyBorder="0" applyAlignment="0" applyProtection="0"/>
    <xf numFmtId="0" fontId="24" fillId="67" borderId="0" applyNumberFormat="0" applyBorder="0" applyAlignment="0" applyProtection="0"/>
    <xf numFmtId="0" fontId="24" fillId="67" borderId="0" applyNumberFormat="0" applyBorder="0" applyAlignment="0" applyProtection="0"/>
    <xf numFmtId="0" fontId="33" fillId="67" borderId="0" applyNumberFormat="0" applyBorder="0" applyAlignment="0" applyProtection="0"/>
    <xf numFmtId="0" fontId="33" fillId="67" borderId="0" applyNumberFormat="0" applyBorder="0" applyAlignment="0" applyProtection="0"/>
    <xf numFmtId="0" fontId="33" fillId="67" borderId="0" applyNumberFormat="0" applyBorder="0" applyAlignment="0" applyProtection="0"/>
    <xf numFmtId="0" fontId="33" fillId="67" borderId="0" applyNumberFormat="0" applyBorder="0" applyAlignment="0" applyProtection="0"/>
    <xf numFmtId="0" fontId="33" fillId="67" borderId="0" applyNumberFormat="0" applyBorder="0" applyAlignment="0" applyProtection="0"/>
    <xf numFmtId="0" fontId="33" fillId="67" borderId="0" applyNumberFormat="0" applyBorder="0" applyAlignment="0" applyProtection="0"/>
    <xf numFmtId="0" fontId="33" fillId="67" borderId="0" applyNumberFormat="0" applyBorder="0" applyAlignment="0" applyProtection="0"/>
    <xf numFmtId="0" fontId="33" fillId="67" borderId="0" applyNumberFormat="0" applyBorder="0" applyAlignment="0" applyProtection="0"/>
    <xf numFmtId="0" fontId="33" fillId="67" borderId="0" applyNumberFormat="0" applyBorder="0" applyAlignment="0" applyProtection="0"/>
    <xf numFmtId="0" fontId="33" fillId="67" borderId="0" applyNumberFormat="0" applyBorder="0" applyAlignment="0" applyProtection="0"/>
    <xf numFmtId="0" fontId="33" fillId="67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3" fillId="67" borderId="0" applyNumberFormat="0" applyBorder="0" applyAlignment="0" applyProtection="0"/>
    <xf numFmtId="0" fontId="33" fillId="67" borderId="0" applyNumberFormat="0" applyBorder="0" applyAlignment="0" applyProtection="0"/>
    <xf numFmtId="0" fontId="33" fillId="67" borderId="0" applyNumberFormat="0" applyBorder="0" applyAlignment="0" applyProtection="0"/>
    <xf numFmtId="0" fontId="33" fillId="67" borderId="0" applyNumberFormat="0" applyBorder="0" applyAlignment="0" applyProtection="0"/>
    <xf numFmtId="0" fontId="33" fillId="67" borderId="0" applyNumberFormat="0" applyBorder="0" applyAlignment="0" applyProtection="0"/>
    <xf numFmtId="0" fontId="33" fillId="67" borderId="0" applyNumberFormat="0" applyBorder="0" applyAlignment="0" applyProtection="0"/>
    <xf numFmtId="0" fontId="33" fillId="67" borderId="0" applyNumberFormat="0" applyBorder="0" applyAlignment="0" applyProtection="0"/>
    <xf numFmtId="0" fontId="33" fillId="67" borderId="0" applyNumberFormat="0" applyBorder="0" applyAlignment="0" applyProtection="0"/>
    <xf numFmtId="0" fontId="33" fillId="67" borderId="0" applyNumberFormat="0" applyBorder="0" applyAlignment="0" applyProtection="0"/>
    <xf numFmtId="0" fontId="33" fillId="67" borderId="0" applyNumberFormat="0" applyBorder="0" applyAlignment="0" applyProtection="0"/>
    <xf numFmtId="0" fontId="33" fillId="67" borderId="0" applyNumberFormat="0" applyBorder="0" applyAlignment="0" applyProtection="0"/>
    <xf numFmtId="0" fontId="33" fillId="54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5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0" fillId="55" borderId="0" applyNumberFormat="0" applyBorder="0" applyAlignment="0" applyProtection="0"/>
    <xf numFmtId="0" fontId="30" fillId="55" borderId="0" applyNumberFormat="0" applyBorder="0" applyAlignment="0" applyProtection="0"/>
    <xf numFmtId="0" fontId="30" fillId="55" borderId="0" applyNumberFormat="0" applyBorder="0" applyAlignment="0" applyProtection="0"/>
    <xf numFmtId="0" fontId="30" fillId="55" borderId="0" applyNumberFormat="0" applyBorder="0" applyAlignment="0" applyProtection="0"/>
    <xf numFmtId="0" fontId="30" fillId="55" borderId="0" applyNumberFormat="0" applyBorder="0" applyAlignment="0" applyProtection="0"/>
    <xf numFmtId="0" fontId="30" fillId="55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50" borderId="0" applyNumberFormat="0" applyBorder="0" applyAlignment="0" applyProtection="0"/>
    <xf numFmtId="0" fontId="33" fillId="65" borderId="0" applyNumberFormat="0" applyBorder="0" applyAlignment="0" applyProtection="0"/>
    <xf numFmtId="0" fontId="33" fillId="65" borderId="0" applyNumberFormat="0" applyBorder="0" applyAlignment="0" applyProtection="0"/>
    <xf numFmtId="0" fontId="24" fillId="65" borderId="0" applyNumberFormat="0" applyBorder="0" applyAlignment="0" applyProtection="0"/>
    <xf numFmtId="0" fontId="24" fillId="65" borderId="0" applyNumberFormat="0" applyBorder="0" applyAlignment="0" applyProtection="0"/>
    <xf numFmtId="0" fontId="24" fillId="65" borderId="0" applyNumberFormat="0" applyBorder="0" applyAlignment="0" applyProtection="0"/>
    <xf numFmtId="0" fontId="24" fillId="65" borderId="0" applyNumberFormat="0" applyBorder="0" applyAlignment="0" applyProtection="0"/>
    <xf numFmtId="0" fontId="33" fillId="65" borderId="0" applyNumberFormat="0" applyBorder="0" applyAlignment="0" applyProtection="0"/>
    <xf numFmtId="0" fontId="33" fillId="65" borderId="0" applyNumberFormat="0" applyBorder="0" applyAlignment="0" applyProtection="0"/>
    <xf numFmtId="0" fontId="33" fillId="65" borderId="0" applyNumberFormat="0" applyBorder="0" applyAlignment="0" applyProtection="0"/>
    <xf numFmtId="0" fontId="33" fillId="65" borderId="0" applyNumberFormat="0" applyBorder="0" applyAlignment="0" applyProtection="0"/>
    <xf numFmtId="0" fontId="33" fillId="65" borderId="0" applyNumberFormat="0" applyBorder="0" applyAlignment="0" applyProtection="0"/>
    <xf numFmtId="0" fontId="33" fillId="65" borderId="0" applyNumberFormat="0" applyBorder="0" applyAlignment="0" applyProtection="0"/>
    <xf numFmtId="0" fontId="33" fillId="65" borderId="0" applyNumberFormat="0" applyBorder="0" applyAlignment="0" applyProtection="0"/>
    <xf numFmtId="0" fontId="33" fillId="65" borderId="0" applyNumberFormat="0" applyBorder="0" applyAlignment="0" applyProtection="0"/>
    <xf numFmtId="0" fontId="33" fillId="65" borderId="0" applyNumberFormat="0" applyBorder="0" applyAlignment="0" applyProtection="0"/>
    <xf numFmtId="0" fontId="33" fillId="65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3" fillId="65" borderId="0" applyNumberFormat="0" applyBorder="0" applyAlignment="0" applyProtection="0"/>
    <xf numFmtId="0" fontId="33" fillId="65" borderId="0" applyNumberFormat="0" applyBorder="0" applyAlignment="0" applyProtection="0"/>
    <xf numFmtId="0" fontId="33" fillId="65" borderId="0" applyNumberFormat="0" applyBorder="0" applyAlignment="0" applyProtection="0"/>
    <xf numFmtId="0" fontId="33" fillId="65" borderId="0" applyNumberFormat="0" applyBorder="0" applyAlignment="0" applyProtection="0"/>
    <xf numFmtId="0" fontId="33" fillId="65" borderId="0" applyNumberFormat="0" applyBorder="0" applyAlignment="0" applyProtection="0"/>
    <xf numFmtId="0" fontId="33" fillId="65" borderId="0" applyNumberFormat="0" applyBorder="0" applyAlignment="0" applyProtection="0"/>
    <xf numFmtId="0" fontId="33" fillId="65" borderId="0" applyNumberFormat="0" applyBorder="0" applyAlignment="0" applyProtection="0"/>
    <xf numFmtId="0" fontId="33" fillId="65" borderId="0" applyNumberFormat="0" applyBorder="0" applyAlignment="0" applyProtection="0"/>
    <xf numFmtId="0" fontId="33" fillId="65" borderId="0" applyNumberFormat="0" applyBorder="0" applyAlignment="0" applyProtection="0"/>
    <xf numFmtId="0" fontId="33" fillId="65" borderId="0" applyNumberFormat="0" applyBorder="0" applyAlignment="0" applyProtection="0"/>
    <xf numFmtId="0" fontId="33" fillId="65" borderId="0" applyNumberFormat="0" applyBorder="0" applyAlignment="0" applyProtection="0"/>
    <xf numFmtId="0" fontId="33" fillId="51" borderId="0" applyNumberFormat="0" applyBorder="0" applyAlignment="0" applyProtection="0"/>
    <xf numFmtId="0" fontId="33" fillId="51" borderId="0" applyNumberFormat="0" applyBorder="0" applyAlignment="0" applyProtection="0"/>
    <xf numFmtId="0" fontId="33" fillId="51" borderId="0" applyNumberFormat="0" applyBorder="0" applyAlignment="0" applyProtection="0"/>
    <xf numFmtId="0" fontId="24" fillId="31" borderId="0" applyNumberFormat="0" applyBorder="0" applyAlignment="0" applyProtection="0"/>
    <xf numFmtId="0" fontId="33" fillId="51" borderId="0" applyNumberFormat="0" applyBorder="0" applyAlignment="0" applyProtection="0"/>
    <xf numFmtId="0" fontId="33" fillId="51" borderId="0" applyNumberFormat="0" applyBorder="0" applyAlignment="0" applyProtection="0"/>
    <xf numFmtId="0" fontId="33" fillId="51" borderId="0" applyNumberFormat="0" applyBorder="0" applyAlignment="0" applyProtection="0"/>
    <xf numFmtId="0" fontId="33" fillId="51" borderId="0" applyNumberFormat="0" applyBorder="0" applyAlignment="0" applyProtection="0"/>
    <xf numFmtId="0" fontId="33" fillId="51" borderId="0" applyNumberFormat="0" applyBorder="0" applyAlignment="0" applyProtection="0"/>
    <xf numFmtId="0" fontId="33" fillId="51" borderId="0" applyNumberFormat="0" applyBorder="0" applyAlignment="0" applyProtection="0"/>
    <xf numFmtId="0" fontId="33" fillId="51" borderId="0" applyNumberFormat="0" applyBorder="0" applyAlignment="0" applyProtection="0"/>
    <xf numFmtId="0" fontId="33" fillId="51" borderId="0" applyNumberFormat="0" applyBorder="0" applyAlignment="0" applyProtection="0"/>
    <xf numFmtId="0" fontId="33" fillId="51" borderId="0" applyNumberFormat="0" applyBorder="0" applyAlignment="0" applyProtection="0"/>
    <xf numFmtId="0" fontId="33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3" fillId="51" borderId="0" applyNumberFormat="0" applyBorder="0" applyAlignment="0" applyProtection="0"/>
    <xf numFmtId="0" fontId="33" fillId="51" borderId="0" applyNumberFormat="0" applyBorder="0" applyAlignment="0" applyProtection="0"/>
    <xf numFmtId="0" fontId="33" fillId="51" borderId="0" applyNumberFormat="0" applyBorder="0" applyAlignment="0" applyProtection="0"/>
    <xf numFmtId="0" fontId="33" fillId="51" borderId="0" applyNumberFormat="0" applyBorder="0" applyAlignment="0" applyProtection="0"/>
    <xf numFmtId="0" fontId="33" fillId="51" borderId="0" applyNumberFormat="0" applyBorder="0" applyAlignment="0" applyProtection="0"/>
    <xf numFmtId="0" fontId="33" fillId="51" borderId="0" applyNumberFormat="0" applyBorder="0" applyAlignment="0" applyProtection="0"/>
    <xf numFmtId="0" fontId="33" fillId="51" borderId="0" applyNumberFormat="0" applyBorder="0" applyAlignment="0" applyProtection="0"/>
    <xf numFmtId="0" fontId="33" fillId="51" borderId="0" applyNumberFormat="0" applyBorder="0" applyAlignment="0" applyProtection="0"/>
    <xf numFmtId="0" fontId="33" fillId="56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0" fillId="56" borderId="0" applyNumberFormat="0" applyBorder="0" applyAlignment="0" applyProtection="0"/>
    <xf numFmtId="0" fontId="30" fillId="56" borderId="0" applyNumberFormat="0" applyBorder="0" applyAlignment="0" applyProtection="0"/>
    <xf numFmtId="0" fontId="30" fillId="56" borderId="0" applyNumberFormat="0" applyBorder="0" applyAlignment="0" applyProtection="0"/>
    <xf numFmtId="0" fontId="30" fillId="56" borderId="0" applyNumberFormat="0" applyBorder="0" applyAlignment="0" applyProtection="0"/>
    <xf numFmtId="0" fontId="30" fillId="56" borderId="0" applyNumberFormat="0" applyBorder="0" applyAlignment="0" applyProtection="0"/>
    <xf numFmtId="0" fontId="30" fillId="56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4" fillId="40" borderId="0" applyNumberFormat="0" applyBorder="0" applyAlignment="0" applyProtection="0"/>
    <xf numFmtId="0" fontId="34" fillId="42" borderId="0" applyNumberFormat="0" applyBorder="0" applyAlignment="0" applyProtection="0"/>
    <xf numFmtId="0" fontId="34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34" fillId="42" borderId="0" applyNumberFormat="0" applyBorder="0" applyAlignment="0" applyProtection="0"/>
    <xf numFmtId="0" fontId="34" fillId="42" borderId="0" applyNumberFormat="0" applyBorder="0" applyAlignment="0" applyProtection="0"/>
    <xf numFmtId="0" fontId="34" fillId="42" borderId="0" applyNumberFormat="0" applyBorder="0" applyAlignment="0" applyProtection="0"/>
    <xf numFmtId="0" fontId="34" fillId="42" borderId="0" applyNumberFormat="0" applyBorder="0" applyAlignment="0" applyProtection="0"/>
    <xf numFmtId="0" fontId="34" fillId="42" borderId="0" applyNumberFormat="0" applyBorder="0" applyAlignment="0" applyProtection="0"/>
    <xf numFmtId="0" fontId="34" fillId="42" borderId="0" applyNumberFormat="0" applyBorder="0" applyAlignment="0" applyProtection="0"/>
    <xf numFmtId="0" fontId="34" fillId="42" borderId="0" applyNumberFormat="0" applyBorder="0" applyAlignment="0" applyProtection="0"/>
    <xf numFmtId="0" fontId="34" fillId="42" borderId="0" applyNumberFormat="0" applyBorder="0" applyAlignment="0" applyProtection="0"/>
    <xf numFmtId="0" fontId="34" fillId="42" borderId="0" applyNumberFormat="0" applyBorder="0" applyAlignment="0" applyProtection="0"/>
    <xf numFmtId="0" fontId="34" fillId="42" borderId="0" applyNumberFormat="0" applyBorder="0" applyAlignment="0" applyProtection="0"/>
    <xf numFmtId="0" fontId="34" fillId="42" borderId="0" applyNumberFormat="0" applyBorder="0" applyAlignment="0" applyProtection="0"/>
    <xf numFmtId="0" fontId="116" fillId="40" borderId="0" applyNumberFormat="0" applyBorder="0" applyAlignment="0" applyProtection="0"/>
    <xf numFmtId="0" fontId="116" fillId="40" borderId="0" applyNumberFormat="0" applyBorder="0" applyAlignment="0" applyProtection="0"/>
    <xf numFmtId="0" fontId="116" fillId="40" borderId="0" applyNumberFormat="0" applyBorder="0" applyAlignment="0" applyProtection="0"/>
    <xf numFmtId="0" fontId="116" fillId="40" borderId="0" applyNumberFormat="0" applyBorder="0" applyAlignment="0" applyProtection="0"/>
    <xf numFmtId="0" fontId="116" fillId="40" borderId="0" applyNumberFormat="0" applyBorder="0" applyAlignment="0" applyProtection="0"/>
    <xf numFmtId="0" fontId="116" fillId="40" borderId="0" applyNumberFormat="0" applyBorder="0" applyAlignment="0" applyProtection="0"/>
    <xf numFmtId="0" fontId="34" fillId="42" borderId="0" applyNumberFormat="0" applyBorder="0" applyAlignment="0" applyProtection="0"/>
    <xf numFmtId="0" fontId="34" fillId="42" borderId="0" applyNumberFormat="0" applyBorder="0" applyAlignment="0" applyProtection="0"/>
    <xf numFmtId="0" fontId="34" fillId="42" borderId="0" applyNumberFormat="0" applyBorder="0" applyAlignment="0" applyProtection="0"/>
    <xf numFmtId="0" fontId="34" fillId="42" borderId="0" applyNumberFormat="0" applyBorder="0" applyAlignment="0" applyProtection="0"/>
    <xf numFmtId="0" fontId="34" fillId="42" borderId="0" applyNumberFormat="0" applyBorder="0" applyAlignment="0" applyProtection="0"/>
    <xf numFmtId="0" fontId="34" fillId="42" borderId="0" applyNumberFormat="0" applyBorder="0" applyAlignment="0" applyProtection="0"/>
    <xf numFmtId="0" fontId="34" fillId="42" borderId="0" applyNumberFormat="0" applyBorder="0" applyAlignment="0" applyProtection="0"/>
    <xf numFmtId="0" fontId="34" fillId="42" borderId="0" applyNumberFormat="0" applyBorder="0" applyAlignment="0" applyProtection="0"/>
    <xf numFmtId="0" fontId="34" fillId="42" borderId="0" applyNumberFormat="0" applyBorder="0" applyAlignment="0" applyProtection="0"/>
    <xf numFmtId="0" fontId="34" fillId="42" borderId="0" applyNumberFormat="0" applyBorder="0" applyAlignment="0" applyProtection="0"/>
    <xf numFmtId="0" fontId="34" fillId="42" borderId="0" applyNumberFormat="0" applyBorder="0" applyAlignment="0" applyProtection="0"/>
    <xf numFmtId="0" fontId="35" fillId="57" borderId="24" applyNumberFormat="0" applyAlignment="0" applyProtection="0"/>
    <xf numFmtId="0" fontId="90" fillId="63" borderId="24" applyNumberFormat="0" applyAlignment="0" applyProtection="0"/>
    <xf numFmtId="0" fontId="90" fillId="63" borderId="24" applyNumberFormat="0" applyAlignment="0" applyProtection="0"/>
    <xf numFmtId="0" fontId="128" fillId="63" borderId="18" applyNumberFormat="0" applyAlignment="0" applyProtection="0"/>
    <xf numFmtId="0" fontId="128" fillId="63" borderId="18" applyNumberFormat="0" applyAlignment="0" applyProtection="0"/>
    <xf numFmtId="0" fontId="128" fillId="63" borderId="18" applyNumberFormat="0" applyAlignment="0" applyProtection="0"/>
    <xf numFmtId="0" fontId="128" fillId="63" borderId="18" applyNumberFormat="0" applyAlignment="0" applyProtection="0"/>
    <xf numFmtId="0" fontId="90" fillId="63" borderId="24" applyNumberFormat="0" applyAlignment="0" applyProtection="0"/>
    <xf numFmtId="0" fontId="90" fillId="63" borderId="24" applyNumberFormat="0" applyAlignment="0" applyProtection="0"/>
    <xf numFmtId="0" fontId="90" fillId="63" borderId="24" applyNumberFormat="0" applyAlignment="0" applyProtection="0"/>
    <xf numFmtId="0" fontId="90" fillId="63" borderId="24" applyNumberFormat="0" applyAlignment="0" applyProtection="0"/>
    <xf numFmtId="0" fontId="90" fillId="63" borderId="24" applyNumberFormat="0" applyAlignment="0" applyProtection="0"/>
    <xf numFmtId="0" fontId="90" fillId="63" borderId="24" applyNumberFormat="0" applyAlignment="0" applyProtection="0"/>
    <xf numFmtId="0" fontId="90" fillId="63" borderId="24" applyNumberFormat="0" applyAlignment="0" applyProtection="0"/>
    <xf numFmtId="0" fontId="90" fillId="63" borderId="24" applyNumberFormat="0" applyAlignment="0" applyProtection="0"/>
    <xf numFmtId="0" fontId="90" fillId="63" borderId="24" applyNumberFormat="0" applyAlignment="0" applyProtection="0"/>
    <xf numFmtId="0" fontId="90" fillId="63" borderId="24" applyNumberFormat="0" applyAlignment="0" applyProtection="0"/>
    <xf numFmtId="0" fontId="90" fillId="63" borderId="24" applyNumberFormat="0" applyAlignment="0" applyProtection="0"/>
    <xf numFmtId="0" fontId="117" fillId="57" borderId="24" applyNumberFormat="0" applyAlignment="0" applyProtection="0"/>
    <xf numFmtId="0" fontId="117" fillId="57" borderId="24" applyNumberFormat="0" applyAlignment="0" applyProtection="0"/>
    <xf numFmtId="0" fontId="117" fillId="57" borderId="24" applyNumberFormat="0" applyAlignment="0" applyProtection="0"/>
    <xf numFmtId="0" fontId="117" fillId="57" borderId="24" applyNumberFormat="0" applyAlignment="0" applyProtection="0"/>
    <xf numFmtId="0" fontId="117" fillId="57" borderId="24" applyNumberFormat="0" applyAlignment="0" applyProtection="0"/>
    <xf numFmtId="0" fontId="117" fillId="57" borderId="24" applyNumberFormat="0" applyAlignment="0" applyProtection="0"/>
    <xf numFmtId="0" fontId="90" fillId="63" borderId="24" applyNumberFormat="0" applyAlignment="0" applyProtection="0"/>
    <xf numFmtId="0" fontId="90" fillId="63" borderId="24" applyNumberFormat="0" applyAlignment="0" applyProtection="0"/>
    <xf numFmtId="0" fontId="90" fillId="63" borderId="24" applyNumberFormat="0" applyAlignment="0" applyProtection="0"/>
    <xf numFmtId="0" fontId="90" fillId="63" borderId="24" applyNumberFormat="0" applyAlignment="0" applyProtection="0"/>
    <xf numFmtId="0" fontId="90" fillId="63" borderId="24" applyNumberFormat="0" applyAlignment="0" applyProtection="0"/>
    <xf numFmtId="0" fontId="90" fillId="63" borderId="24" applyNumberFormat="0" applyAlignment="0" applyProtection="0"/>
    <xf numFmtId="0" fontId="90" fillId="63" borderId="24" applyNumberFormat="0" applyAlignment="0" applyProtection="0"/>
    <xf numFmtId="0" fontId="90" fillId="63" borderId="24" applyNumberFormat="0" applyAlignment="0" applyProtection="0"/>
    <xf numFmtId="0" fontId="90" fillId="63" borderId="24" applyNumberFormat="0" applyAlignment="0" applyProtection="0"/>
    <xf numFmtId="0" fontId="90" fillId="63" borderId="24" applyNumberFormat="0" applyAlignment="0" applyProtection="0"/>
    <xf numFmtId="0" fontId="90" fillId="63" borderId="24" applyNumberFormat="0" applyAlignment="0" applyProtection="0"/>
    <xf numFmtId="0" fontId="36" fillId="58" borderId="25" applyNumberFormat="0" applyAlignment="0" applyProtection="0"/>
    <xf numFmtId="0" fontId="6" fillId="0" borderId="0"/>
    <xf numFmtId="0" fontId="36" fillId="58" borderId="25" applyNumberFormat="0" applyAlignment="0" applyProtection="0"/>
    <xf numFmtId="0" fontId="36" fillId="58" borderId="25" applyNumberFormat="0" applyAlignment="0" applyProtection="0"/>
    <xf numFmtId="0" fontId="21" fillId="13" borderId="21" applyNumberFormat="0" applyAlignment="0" applyProtection="0"/>
    <xf numFmtId="0" fontId="36" fillId="58" borderId="25" applyNumberFormat="0" applyAlignment="0" applyProtection="0"/>
    <xf numFmtId="0" fontId="36" fillId="58" borderId="25" applyNumberFormat="0" applyAlignment="0" applyProtection="0"/>
    <xf numFmtId="0" fontId="36" fillId="58" borderId="25" applyNumberFormat="0" applyAlignment="0" applyProtection="0"/>
    <xf numFmtId="0" fontId="36" fillId="58" borderId="25" applyNumberFormat="0" applyAlignment="0" applyProtection="0"/>
    <xf numFmtId="0" fontId="36" fillId="58" borderId="25" applyNumberFormat="0" applyAlignment="0" applyProtection="0"/>
    <xf numFmtId="43" fontId="6" fillId="0" borderId="0" applyFont="0" applyFill="0" applyBorder="0" applyAlignment="0" applyProtection="0"/>
    <xf numFmtId="0" fontId="36" fillId="58" borderId="25" applyNumberFormat="0" applyAlignment="0" applyProtection="0"/>
    <xf numFmtId="0" fontId="36" fillId="58" borderId="25" applyNumberFormat="0" applyAlignment="0" applyProtection="0"/>
    <xf numFmtId="0" fontId="36" fillId="58" borderId="25" applyNumberFormat="0" applyAlignment="0" applyProtection="0"/>
    <xf numFmtId="0" fontId="36" fillId="58" borderId="25" applyNumberFormat="0" applyAlignment="0" applyProtection="0"/>
    <xf numFmtId="0" fontId="36" fillId="58" borderId="25" applyNumberFormat="0" applyAlignment="0" applyProtection="0"/>
    <xf numFmtId="0" fontId="118" fillId="58" borderId="25" applyNumberFormat="0" applyAlignment="0" applyProtection="0"/>
    <xf numFmtId="0" fontId="118" fillId="58" borderId="25" applyNumberFormat="0" applyAlignment="0" applyProtection="0"/>
    <xf numFmtId="0" fontId="118" fillId="58" borderId="25" applyNumberFormat="0" applyAlignment="0" applyProtection="0"/>
    <xf numFmtId="0" fontId="118" fillId="58" borderId="25" applyNumberFormat="0" applyAlignment="0" applyProtection="0"/>
    <xf numFmtId="0" fontId="118" fillId="58" borderId="25" applyNumberFormat="0" applyAlignment="0" applyProtection="0"/>
    <xf numFmtId="0" fontId="118" fillId="58" borderId="25" applyNumberFormat="0" applyAlignment="0" applyProtection="0"/>
    <xf numFmtId="0" fontId="36" fillId="58" borderId="25" applyNumberFormat="0" applyAlignment="0" applyProtection="0"/>
    <xf numFmtId="0" fontId="36" fillId="58" borderId="25" applyNumberFormat="0" applyAlignment="0" applyProtection="0"/>
    <xf numFmtId="0" fontId="36" fillId="58" borderId="25" applyNumberFormat="0" applyAlignment="0" applyProtection="0"/>
    <xf numFmtId="0" fontId="36" fillId="58" borderId="25" applyNumberFormat="0" applyAlignment="0" applyProtection="0"/>
    <xf numFmtId="0" fontId="36" fillId="58" borderId="25" applyNumberFormat="0" applyAlignment="0" applyProtection="0"/>
    <xf numFmtId="0" fontId="36" fillId="58" borderId="25" applyNumberFormat="0" applyAlignment="0" applyProtection="0"/>
    <xf numFmtId="0" fontId="36" fillId="58" borderId="25" applyNumberFormat="0" applyAlignment="0" applyProtection="0"/>
    <xf numFmtId="0" fontId="36" fillId="58" borderId="25" applyNumberFormat="0" applyAlignment="0" applyProtection="0"/>
    <xf numFmtId="43" fontId="30" fillId="0" borderId="0" applyFont="0" applyFill="0" applyBorder="0" applyAlignment="0" applyProtection="0">
      <alignment vertical="top"/>
    </xf>
    <xf numFmtId="43" fontId="30" fillId="0" borderId="0" applyFont="0" applyFill="0" applyBorder="0" applyAlignment="0" applyProtection="0">
      <alignment vertical="top"/>
    </xf>
    <xf numFmtId="43" fontId="30" fillId="0" borderId="0" applyFont="0" applyFill="0" applyBorder="0" applyAlignment="0" applyProtection="0">
      <alignment vertical="top"/>
    </xf>
    <xf numFmtId="43" fontId="30" fillId="0" borderId="0" applyFont="0" applyFill="0" applyBorder="0" applyAlignment="0" applyProtection="0">
      <alignment vertical="top"/>
    </xf>
    <xf numFmtId="43" fontId="27" fillId="0" borderId="0" applyFont="0" applyFill="0" applyBorder="0" applyAlignment="0" applyProtection="0">
      <alignment vertical="top"/>
    </xf>
    <xf numFmtId="43" fontId="27" fillId="0" borderId="0" applyFont="0" applyFill="0" applyBorder="0" applyAlignment="0" applyProtection="0">
      <alignment vertical="top"/>
    </xf>
    <xf numFmtId="43" fontId="27" fillId="0" borderId="0" applyFont="0" applyFill="0" applyBorder="0" applyAlignment="0" applyProtection="0">
      <alignment vertical="top"/>
    </xf>
    <xf numFmtId="43" fontId="27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/>
    <xf numFmtId="43" fontId="115" fillId="0" borderId="0" applyFont="0" applyFill="0" applyBorder="0" applyAlignment="0" applyProtection="0"/>
    <xf numFmtId="43" fontId="115" fillId="0" borderId="0" applyFont="0" applyFill="0" applyBorder="0" applyAlignment="0" applyProtection="0"/>
    <xf numFmtId="43" fontId="115" fillId="0" borderId="0" applyFont="0" applyFill="0" applyBorder="0" applyAlignment="0" applyProtection="0"/>
    <xf numFmtId="43" fontId="115" fillId="0" borderId="0" applyFont="0" applyFill="0" applyBorder="0" applyAlignment="0" applyProtection="0"/>
    <xf numFmtId="43" fontId="115" fillId="0" borderId="0" applyFont="0" applyFill="0" applyBorder="0" applyAlignment="0" applyProtection="0"/>
    <xf numFmtId="43" fontId="115" fillId="0" borderId="0" applyFont="0" applyFill="0" applyBorder="0" applyAlignment="0" applyProtection="0"/>
    <xf numFmtId="43" fontId="115" fillId="0" borderId="0" applyFont="0" applyFill="0" applyBorder="0" applyAlignment="0" applyProtection="0"/>
    <xf numFmtId="43" fontId="115" fillId="0" borderId="0" applyFont="0" applyFill="0" applyBorder="0" applyAlignment="0" applyProtection="0"/>
    <xf numFmtId="43" fontId="115" fillId="0" borderId="0" applyFont="0" applyFill="0" applyBorder="0" applyAlignment="0" applyProtection="0"/>
    <xf numFmtId="43" fontId="115" fillId="0" borderId="0" applyFont="0" applyFill="0" applyBorder="0" applyAlignment="0" applyProtection="0"/>
    <xf numFmtId="43" fontId="11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15" fillId="0" borderId="0" applyFont="0" applyFill="0" applyBorder="0" applyAlignment="0" applyProtection="0"/>
    <xf numFmtId="43" fontId="115" fillId="0" borderId="0" applyFont="0" applyFill="0" applyBorder="0" applyAlignment="0" applyProtection="0"/>
    <xf numFmtId="43" fontId="115" fillId="0" borderId="0" applyFont="0" applyFill="0" applyBorder="0" applyAlignment="0" applyProtection="0"/>
    <xf numFmtId="43" fontId="115" fillId="0" borderId="0" applyFont="0" applyFill="0" applyBorder="0" applyAlignment="0" applyProtection="0"/>
    <xf numFmtId="43" fontId="115" fillId="0" borderId="0" applyFont="0" applyFill="0" applyBorder="0" applyAlignment="0" applyProtection="0"/>
    <xf numFmtId="43" fontId="115" fillId="0" borderId="0" applyFont="0" applyFill="0" applyBorder="0" applyAlignment="0" applyProtection="0"/>
    <xf numFmtId="43" fontId="115" fillId="0" borderId="0" applyFont="0" applyFill="0" applyBorder="0" applyAlignment="0" applyProtection="0"/>
    <xf numFmtId="43" fontId="11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0" fillId="0" borderId="0" applyFont="0" applyFill="0" applyBorder="0" applyAlignment="0" applyProtection="0">
      <alignment vertical="top"/>
    </xf>
    <xf numFmtId="43" fontId="30" fillId="0" borderId="0" applyFont="0" applyFill="0" applyBorder="0" applyAlignment="0" applyProtection="0">
      <alignment vertical="top"/>
    </xf>
    <xf numFmtId="43" fontId="115" fillId="0" borderId="0" applyFont="0" applyFill="0" applyBorder="0" applyAlignment="0" applyProtection="0"/>
    <xf numFmtId="43" fontId="115" fillId="0" borderId="0" applyFont="0" applyFill="0" applyBorder="0" applyAlignment="0" applyProtection="0"/>
    <xf numFmtId="43" fontId="115" fillId="0" borderId="0" applyFont="0" applyFill="0" applyBorder="0" applyAlignment="0" applyProtection="0"/>
    <xf numFmtId="43" fontId="115" fillId="0" borderId="0" applyFont="0" applyFill="0" applyBorder="0" applyAlignment="0" applyProtection="0"/>
    <xf numFmtId="43" fontId="27" fillId="0" borderId="0" applyFont="0" applyFill="0" applyBorder="0" applyAlignment="0" applyProtection="0">
      <alignment vertical="top"/>
    </xf>
    <xf numFmtId="43" fontId="27" fillId="0" borderId="0" applyFont="0" applyFill="0" applyBorder="0" applyAlignment="0" applyProtection="0">
      <alignment vertical="top"/>
    </xf>
    <xf numFmtId="43" fontId="27" fillId="0" borderId="0" applyFont="0" applyFill="0" applyBorder="0" applyAlignment="0" applyProtection="0">
      <alignment vertical="top"/>
    </xf>
    <xf numFmtId="43" fontId="27" fillId="0" borderId="0" applyFont="0" applyFill="0" applyBorder="0" applyAlignment="0" applyProtection="0">
      <alignment vertical="top"/>
    </xf>
    <xf numFmtId="43" fontId="27" fillId="0" borderId="0" applyFont="0" applyFill="0" applyBorder="0" applyAlignment="0" applyProtection="0">
      <alignment vertical="top"/>
    </xf>
    <xf numFmtId="43" fontId="27" fillId="0" borderId="0" applyFont="0" applyFill="0" applyBorder="0" applyAlignment="0" applyProtection="0">
      <alignment vertical="top"/>
    </xf>
    <xf numFmtId="43" fontId="27" fillId="0" borderId="0" applyFont="0" applyFill="0" applyBorder="0" applyAlignment="0" applyProtection="0">
      <alignment vertical="top"/>
    </xf>
    <xf numFmtId="43" fontId="27" fillId="0" borderId="0" applyFont="0" applyFill="0" applyBorder="0" applyAlignment="0" applyProtection="0">
      <alignment vertical="top"/>
    </xf>
    <xf numFmtId="43" fontId="27" fillId="0" borderId="0" applyFont="0" applyFill="0" applyBorder="0" applyAlignment="0" applyProtection="0">
      <alignment vertical="top"/>
    </xf>
    <xf numFmtId="43" fontId="27" fillId="0" borderId="0" applyFont="0" applyFill="0" applyBorder="0" applyAlignment="0" applyProtection="0">
      <alignment vertical="top"/>
    </xf>
    <xf numFmtId="43" fontId="27" fillId="0" borderId="0" applyFont="0" applyFill="0" applyBorder="0" applyAlignment="0" applyProtection="0">
      <alignment vertical="top"/>
    </xf>
    <xf numFmtId="43" fontId="115" fillId="0" borderId="0" applyFont="0" applyFill="0" applyBorder="0" applyAlignment="0" applyProtection="0"/>
    <xf numFmtId="44" fontId="6" fillId="0" borderId="0" applyFont="0" applyFill="0" applyBorder="0" applyAlignment="0" applyProtection="0"/>
    <xf numFmtId="184" fontId="115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115" fillId="0" borderId="0" applyFont="0" applyFill="0" applyBorder="0" applyAlignment="0" applyProtection="0"/>
    <xf numFmtId="184" fontId="115" fillId="0" borderId="0" applyFont="0" applyFill="0" applyBorder="0" applyAlignment="0" applyProtection="0"/>
    <xf numFmtId="184" fontId="115" fillId="0" borderId="0" applyFont="0" applyFill="0" applyBorder="0" applyAlignment="0" applyProtection="0"/>
    <xf numFmtId="184" fontId="115" fillId="0" borderId="0" applyFont="0" applyFill="0" applyBorder="0" applyAlignment="0" applyProtection="0"/>
    <xf numFmtId="184" fontId="115" fillId="0" borderId="0" applyFont="0" applyFill="0" applyBorder="0" applyAlignment="0" applyProtection="0"/>
    <xf numFmtId="184" fontId="115" fillId="0" borderId="0" applyFont="0" applyFill="0" applyBorder="0" applyAlignment="0" applyProtection="0"/>
    <xf numFmtId="184" fontId="115" fillId="0" borderId="0" applyFont="0" applyFill="0" applyBorder="0" applyAlignment="0" applyProtection="0"/>
    <xf numFmtId="184" fontId="115" fillId="0" borderId="0" applyFont="0" applyFill="0" applyBorder="0" applyAlignment="0" applyProtection="0"/>
    <xf numFmtId="184" fontId="115" fillId="0" borderId="0" applyFont="0" applyFill="0" applyBorder="0" applyAlignment="0" applyProtection="0"/>
    <xf numFmtId="184" fontId="115" fillId="0" borderId="0" applyFont="0" applyFill="0" applyBorder="0" applyAlignment="0" applyProtection="0"/>
    <xf numFmtId="184" fontId="115" fillId="0" borderId="0" applyFont="0" applyFill="0" applyBorder="0" applyAlignment="0" applyProtection="0"/>
    <xf numFmtId="184" fontId="115" fillId="0" borderId="0" applyFont="0" applyFill="0" applyBorder="0" applyAlignment="0" applyProtection="0"/>
    <xf numFmtId="184" fontId="115" fillId="0" borderId="0" applyFont="0" applyFill="0" applyBorder="0" applyAlignment="0" applyProtection="0"/>
    <xf numFmtId="184" fontId="115" fillId="0" borderId="0" applyFont="0" applyFill="0" applyBorder="0" applyAlignment="0" applyProtection="0"/>
    <xf numFmtId="184" fontId="115" fillId="0" borderId="0" applyFont="0" applyFill="0" applyBorder="0" applyAlignment="0" applyProtection="0"/>
    <xf numFmtId="184" fontId="115" fillId="0" borderId="0" applyFont="0" applyFill="0" applyBorder="0" applyAlignment="0" applyProtection="0"/>
    <xf numFmtId="184" fontId="115" fillId="0" borderId="0" applyFont="0" applyFill="0" applyBorder="0" applyAlignment="0" applyProtection="0"/>
    <xf numFmtId="184" fontId="115" fillId="0" borderId="0" applyFont="0" applyFill="0" applyBorder="0" applyAlignment="0" applyProtection="0"/>
    <xf numFmtId="184" fontId="115" fillId="0" borderId="0" applyFon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41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120" fillId="41" borderId="0" applyNumberFormat="0" applyBorder="0" applyAlignment="0" applyProtection="0"/>
    <xf numFmtId="0" fontId="120" fillId="41" borderId="0" applyNumberFormat="0" applyBorder="0" applyAlignment="0" applyProtection="0"/>
    <xf numFmtId="0" fontId="120" fillId="41" borderId="0" applyNumberFormat="0" applyBorder="0" applyAlignment="0" applyProtection="0"/>
    <xf numFmtId="0" fontId="120" fillId="41" borderId="0" applyNumberFormat="0" applyBorder="0" applyAlignment="0" applyProtection="0"/>
    <xf numFmtId="0" fontId="120" fillId="41" borderId="0" applyNumberFormat="0" applyBorder="0" applyAlignment="0" applyProtection="0"/>
    <xf numFmtId="0" fontId="120" fillId="41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9" fillId="0" borderId="26" applyNumberFormat="0" applyFill="0" applyAlignment="0" applyProtection="0"/>
    <xf numFmtId="0" fontId="11" fillId="0" borderId="15" applyNumberFormat="0" applyFill="0" applyAlignment="0" applyProtection="0"/>
    <xf numFmtId="0" fontId="86" fillId="0" borderId="74" applyNumberFormat="0" applyFill="0" applyAlignment="0" applyProtection="0"/>
    <xf numFmtId="0" fontId="86" fillId="0" borderId="74" applyNumberFormat="0" applyFill="0" applyAlignment="0" applyProtection="0"/>
    <xf numFmtId="0" fontId="86" fillId="0" borderId="74" applyNumberFormat="0" applyFill="0" applyAlignment="0" applyProtection="0"/>
    <xf numFmtId="0" fontId="86" fillId="0" borderId="74" applyNumberFormat="0" applyFill="0" applyAlignment="0" applyProtection="0"/>
    <xf numFmtId="0" fontId="86" fillId="0" borderId="74" applyNumberFormat="0" applyFill="0" applyAlignment="0" applyProtection="0"/>
    <xf numFmtId="0" fontId="86" fillId="0" borderId="74" applyNumberFormat="0" applyFill="0" applyAlignment="0" applyProtection="0"/>
    <xf numFmtId="0" fontId="86" fillId="0" borderId="74" applyNumberFormat="0" applyFill="0" applyAlignment="0" applyProtection="0"/>
    <xf numFmtId="0" fontId="86" fillId="0" borderId="74" applyNumberFormat="0" applyFill="0" applyAlignment="0" applyProtection="0"/>
    <xf numFmtId="0" fontId="86" fillId="0" borderId="74" applyNumberFormat="0" applyFill="0" applyAlignment="0" applyProtection="0"/>
    <xf numFmtId="0" fontId="86" fillId="0" borderId="74" applyNumberFormat="0" applyFill="0" applyAlignment="0" applyProtection="0"/>
    <xf numFmtId="0" fontId="86" fillId="0" borderId="74" applyNumberFormat="0" applyFill="0" applyAlignment="0" applyProtection="0"/>
    <xf numFmtId="0" fontId="86" fillId="0" borderId="74" applyNumberFormat="0" applyFill="0" applyAlignment="0" applyProtection="0"/>
    <xf numFmtId="0" fontId="86" fillId="0" borderId="74" applyNumberFormat="0" applyFill="0" applyAlignment="0" applyProtection="0"/>
    <xf numFmtId="0" fontId="86" fillId="0" borderId="74" applyNumberFormat="0" applyFill="0" applyAlignment="0" applyProtection="0"/>
    <xf numFmtId="0" fontId="86" fillId="0" borderId="74" applyNumberFormat="0" applyFill="0" applyAlignment="0" applyProtection="0"/>
    <xf numFmtId="0" fontId="86" fillId="0" borderId="74" applyNumberFormat="0" applyFill="0" applyAlignment="0" applyProtection="0"/>
    <xf numFmtId="0" fontId="86" fillId="0" borderId="74" applyNumberFormat="0" applyFill="0" applyAlignment="0" applyProtection="0"/>
    <xf numFmtId="0" fontId="121" fillId="0" borderId="26" applyNumberFormat="0" applyFill="0" applyAlignment="0" applyProtection="0"/>
    <xf numFmtId="0" fontId="121" fillId="0" borderId="26" applyNumberFormat="0" applyFill="0" applyAlignment="0" applyProtection="0"/>
    <xf numFmtId="0" fontId="121" fillId="0" borderId="26" applyNumberFormat="0" applyFill="0" applyAlignment="0" applyProtection="0"/>
    <xf numFmtId="0" fontId="121" fillId="0" borderId="26" applyNumberFormat="0" applyFill="0" applyAlignment="0" applyProtection="0"/>
    <xf numFmtId="0" fontId="121" fillId="0" borderId="26" applyNumberFormat="0" applyFill="0" applyAlignment="0" applyProtection="0"/>
    <xf numFmtId="0" fontId="121" fillId="0" borderId="26" applyNumberFormat="0" applyFill="0" applyAlignment="0" applyProtection="0"/>
    <xf numFmtId="0" fontId="86" fillId="0" borderId="74" applyNumberFormat="0" applyFill="0" applyAlignment="0" applyProtection="0"/>
    <xf numFmtId="0" fontId="86" fillId="0" borderId="74" applyNumberFormat="0" applyFill="0" applyAlignment="0" applyProtection="0"/>
    <xf numFmtId="0" fontId="86" fillId="0" borderId="74" applyNumberFormat="0" applyFill="0" applyAlignment="0" applyProtection="0"/>
    <xf numFmtId="0" fontId="86" fillId="0" borderId="74" applyNumberFormat="0" applyFill="0" applyAlignment="0" applyProtection="0"/>
    <xf numFmtId="0" fontId="86" fillId="0" borderId="74" applyNumberFormat="0" applyFill="0" applyAlignment="0" applyProtection="0"/>
    <xf numFmtId="0" fontId="86" fillId="0" borderId="74" applyNumberFormat="0" applyFill="0" applyAlignment="0" applyProtection="0"/>
    <xf numFmtId="0" fontId="86" fillId="0" borderId="74" applyNumberFormat="0" applyFill="0" applyAlignment="0" applyProtection="0"/>
    <xf numFmtId="0" fontId="86" fillId="0" borderId="74" applyNumberFormat="0" applyFill="0" applyAlignment="0" applyProtection="0"/>
    <xf numFmtId="0" fontId="86" fillId="0" borderId="74" applyNumberFormat="0" applyFill="0" applyAlignment="0" applyProtection="0"/>
    <xf numFmtId="0" fontId="86" fillId="0" borderId="74" applyNumberFormat="0" applyFill="0" applyAlignment="0" applyProtection="0"/>
    <xf numFmtId="0" fontId="86" fillId="0" borderId="74" applyNumberFormat="0" applyFill="0" applyAlignment="0" applyProtection="0"/>
    <xf numFmtId="0" fontId="40" fillId="0" borderId="27" applyNumberFormat="0" applyFill="0" applyAlignment="0" applyProtection="0"/>
    <xf numFmtId="0" fontId="12" fillId="0" borderId="16" applyNumberFormat="0" applyFill="0" applyAlignment="0" applyProtection="0"/>
    <xf numFmtId="0" fontId="87" fillId="0" borderId="70" applyNumberFormat="0" applyFill="0" applyAlignment="0" applyProtection="0"/>
    <xf numFmtId="0" fontId="87" fillId="0" borderId="70" applyNumberFormat="0" applyFill="0" applyAlignment="0" applyProtection="0"/>
    <xf numFmtId="0" fontId="87" fillId="0" borderId="70" applyNumberFormat="0" applyFill="0" applyAlignment="0" applyProtection="0"/>
    <xf numFmtId="0" fontId="87" fillId="0" borderId="70" applyNumberFormat="0" applyFill="0" applyAlignment="0" applyProtection="0"/>
    <xf numFmtId="0" fontId="87" fillId="0" borderId="70" applyNumberFormat="0" applyFill="0" applyAlignment="0" applyProtection="0"/>
    <xf numFmtId="0" fontId="87" fillId="0" borderId="70" applyNumberFormat="0" applyFill="0" applyAlignment="0" applyProtection="0"/>
    <xf numFmtId="0" fontId="87" fillId="0" borderId="70" applyNumberFormat="0" applyFill="0" applyAlignment="0" applyProtection="0"/>
    <xf numFmtId="0" fontId="87" fillId="0" borderId="70" applyNumberFormat="0" applyFill="0" applyAlignment="0" applyProtection="0"/>
    <xf numFmtId="0" fontId="87" fillId="0" borderId="70" applyNumberFormat="0" applyFill="0" applyAlignment="0" applyProtection="0"/>
    <xf numFmtId="0" fontId="87" fillId="0" borderId="70" applyNumberFormat="0" applyFill="0" applyAlignment="0" applyProtection="0"/>
    <xf numFmtId="0" fontId="87" fillId="0" borderId="70" applyNumberFormat="0" applyFill="0" applyAlignment="0" applyProtection="0"/>
    <xf numFmtId="0" fontId="87" fillId="0" borderId="70" applyNumberFormat="0" applyFill="0" applyAlignment="0" applyProtection="0"/>
    <xf numFmtId="0" fontId="87" fillId="0" borderId="70" applyNumberFormat="0" applyFill="0" applyAlignment="0" applyProtection="0"/>
    <xf numFmtId="0" fontId="87" fillId="0" borderId="70" applyNumberFormat="0" applyFill="0" applyAlignment="0" applyProtection="0"/>
    <xf numFmtId="0" fontId="87" fillId="0" borderId="70" applyNumberFormat="0" applyFill="0" applyAlignment="0" applyProtection="0"/>
    <xf numFmtId="0" fontId="87" fillId="0" borderId="70" applyNumberFormat="0" applyFill="0" applyAlignment="0" applyProtection="0"/>
    <xf numFmtId="0" fontId="87" fillId="0" borderId="70" applyNumberFormat="0" applyFill="0" applyAlignment="0" applyProtection="0"/>
    <xf numFmtId="0" fontId="122" fillId="0" borderId="27" applyNumberFormat="0" applyFill="0" applyAlignment="0" applyProtection="0"/>
    <xf numFmtId="0" fontId="122" fillId="0" borderId="27" applyNumberFormat="0" applyFill="0" applyAlignment="0" applyProtection="0"/>
    <xf numFmtId="0" fontId="122" fillId="0" borderId="27" applyNumberFormat="0" applyFill="0" applyAlignment="0" applyProtection="0"/>
    <xf numFmtId="0" fontId="122" fillId="0" borderId="27" applyNumberFormat="0" applyFill="0" applyAlignment="0" applyProtection="0"/>
    <xf numFmtId="0" fontId="122" fillId="0" borderId="27" applyNumberFormat="0" applyFill="0" applyAlignment="0" applyProtection="0"/>
    <xf numFmtId="0" fontId="122" fillId="0" borderId="27" applyNumberFormat="0" applyFill="0" applyAlignment="0" applyProtection="0"/>
    <xf numFmtId="0" fontId="87" fillId="0" borderId="70" applyNumberFormat="0" applyFill="0" applyAlignment="0" applyProtection="0"/>
    <xf numFmtId="0" fontId="87" fillId="0" borderId="70" applyNumberFormat="0" applyFill="0" applyAlignment="0" applyProtection="0"/>
    <xf numFmtId="0" fontId="87" fillId="0" borderId="70" applyNumberFormat="0" applyFill="0" applyAlignment="0" applyProtection="0"/>
    <xf numFmtId="0" fontId="87" fillId="0" borderId="70" applyNumberFormat="0" applyFill="0" applyAlignment="0" applyProtection="0"/>
    <xf numFmtId="0" fontId="87" fillId="0" borderId="70" applyNumberFormat="0" applyFill="0" applyAlignment="0" applyProtection="0"/>
    <xf numFmtId="0" fontId="87" fillId="0" borderId="70" applyNumberFormat="0" applyFill="0" applyAlignment="0" applyProtection="0"/>
    <xf numFmtId="0" fontId="87" fillId="0" borderId="70" applyNumberFormat="0" applyFill="0" applyAlignment="0" applyProtection="0"/>
    <xf numFmtId="0" fontId="87" fillId="0" borderId="70" applyNumberFormat="0" applyFill="0" applyAlignment="0" applyProtection="0"/>
    <xf numFmtId="0" fontId="87" fillId="0" borderId="70" applyNumberFormat="0" applyFill="0" applyAlignment="0" applyProtection="0"/>
    <xf numFmtId="0" fontId="87" fillId="0" borderId="70" applyNumberFormat="0" applyFill="0" applyAlignment="0" applyProtection="0"/>
    <xf numFmtId="0" fontId="87" fillId="0" borderId="70" applyNumberFormat="0" applyFill="0" applyAlignment="0" applyProtection="0"/>
    <xf numFmtId="0" fontId="41" fillId="0" borderId="28" applyNumberFormat="0" applyFill="0" applyAlignment="0" applyProtection="0"/>
    <xf numFmtId="0" fontId="13" fillId="0" borderId="17" applyNumberFormat="0" applyFill="0" applyAlignment="0" applyProtection="0"/>
    <xf numFmtId="0" fontId="88" fillId="0" borderId="71" applyNumberFormat="0" applyFill="0" applyAlignment="0" applyProtection="0"/>
    <xf numFmtId="0" fontId="88" fillId="0" borderId="71" applyNumberFormat="0" applyFill="0" applyAlignment="0" applyProtection="0"/>
    <xf numFmtId="0" fontId="88" fillId="0" borderId="71" applyNumberFormat="0" applyFill="0" applyAlignment="0" applyProtection="0"/>
    <xf numFmtId="0" fontId="88" fillId="0" borderId="71" applyNumberFormat="0" applyFill="0" applyAlignment="0" applyProtection="0"/>
    <xf numFmtId="0" fontId="88" fillId="0" borderId="71" applyNumberFormat="0" applyFill="0" applyAlignment="0" applyProtection="0"/>
    <xf numFmtId="0" fontId="88" fillId="0" borderId="71" applyNumberFormat="0" applyFill="0" applyAlignment="0" applyProtection="0"/>
    <xf numFmtId="0" fontId="88" fillId="0" borderId="71" applyNumberFormat="0" applyFill="0" applyAlignment="0" applyProtection="0"/>
    <xf numFmtId="0" fontId="88" fillId="0" borderId="71" applyNumberFormat="0" applyFill="0" applyAlignment="0" applyProtection="0"/>
    <xf numFmtId="0" fontId="88" fillId="0" borderId="71" applyNumberFormat="0" applyFill="0" applyAlignment="0" applyProtection="0"/>
    <xf numFmtId="0" fontId="88" fillId="0" borderId="71" applyNumberFormat="0" applyFill="0" applyAlignment="0" applyProtection="0"/>
    <xf numFmtId="0" fontId="88" fillId="0" borderId="71" applyNumberFormat="0" applyFill="0" applyAlignment="0" applyProtection="0"/>
    <xf numFmtId="0" fontId="88" fillId="0" borderId="71" applyNumberFormat="0" applyFill="0" applyAlignment="0" applyProtection="0"/>
    <xf numFmtId="0" fontId="88" fillId="0" borderId="71" applyNumberFormat="0" applyFill="0" applyAlignment="0" applyProtection="0"/>
    <xf numFmtId="0" fontId="88" fillId="0" borderId="71" applyNumberFormat="0" applyFill="0" applyAlignment="0" applyProtection="0"/>
    <xf numFmtId="0" fontId="88" fillId="0" borderId="71" applyNumberFormat="0" applyFill="0" applyAlignment="0" applyProtection="0"/>
    <xf numFmtId="0" fontId="88" fillId="0" borderId="71" applyNumberFormat="0" applyFill="0" applyAlignment="0" applyProtection="0"/>
    <xf numFmtId="0" fontId="88" fillId="0" borderId="71" applyNumberFormat="0" applyFill="0" applyAlignment="0" applyProtection="0"/>
    <xf numFmtId="0" fontId="123" fillId="0" borderId="28" applyNumberFormat="0" applyFill="0" applyAlignment="0" applyProtection="0"/>
    <xf numFmtId="0" fontId="123" fillId="0" borderId="28" applyNumberFormat="0" applyFill="0" applyAlignment="0" applyProtection="0"/>
    <xf numFmtId="0" fontId="123" fillId="0" borderId="28" applyNumberFormat="0" applyFill="0" applyAlignment="0" applyProtection="0"/>
    <xf numFmtId="0" fontId="123" fillId="0" borderId="28" applyNumberFormat="0" applyFill="0" applyAlignment="0" applyProtection="0"/>
    <xf numFmtId="0" fontId="123" fillId="0" borderId="28" applyNumberFormat="0" applyFill="0" applyAlignment="0" applyProtection="0"/>
    <xf numFmtId="0" fontId="123" fillId="0" borderId="28" applyNumberFormat="0" applyFill="0" applyAlignment="0" applyProtection="0"/>
    <xf numFmtId="0" fontId="88" fillId="0" borderId="71" applyNumberFormat="0" applyFill="0" applyAlignment="0" applyProtection="0"/>
    <xf numFmtId="0" fontId="88" fillId="0" borderId="71" applyNumberFormat="0" applyFill="0" applyAlignment="0" applyProtection="0"/>
    <xf numFmtId="0" fontId="88" fillId="0" borderId="71" applyNumberFormat="0" applyFill="0" applyAlignment="0" applyProtection="0"/>
    <xf numFmtId="0" fontId="88" fillId="0" borderId="71" applyNumberFormat="0" applyFill="0" applyAlignment="0" applyProtection="0"/>
    <xf numFmtId="0" fontId="88" fillId="0" borderId="71" applyNumberFormat="0" applyFill="0" applyAlignment="0" applyProtection="0"/>
    <xf numFmtId="0" fontId="88" fillId="0" borderId="71" applyNumberFormat="0" applyFill="0" applyAlignment="0" applyProtection="0"/>
    <xf numFmtId="0" fontId="88" fillId="0" borderId="71" applyNumberFormat="0" applyFill="0" applyAlignment="0" applyProtection="0"/>
    <xf numFmtId="0" fontId="88" fillId="0" borderId="71" applyNumberFormat="0" applyFill="0" applyAlignment="0" applyProtection="0"/>
    <xf numFmtId="0" fontId="88" fillId="0" borderId="71" applyNumberFormat="0" applyFill="0" applyAlignment="0" applyProtection="0"/>
    <xf numFmtId="0" fontId="88" fillId="0" borderId="71" applyNumberFormat="0" applyFill="0" applyAlignment="0" applyProtection="0"/>
    <xf numFmtId="0" fontId="88" fillId="0" borderId="71" applyNumberFormat="0" applyFill="0" applyAlignment="0" applyProtection="0"/>
    <xf numFmtId="0" fontId="41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42" fillId="44" borderId="24" applyNumberFormat="0" applyAlignment="0" applyProtection="0"/>
    <xf numFmtId="0" fontId="42" fillId="59" borderId="24" applyNumberFormat="0" applyAlignment="0" applyProtection="0"/>
    <xf numFmtId="0" fontId="42" fillId="59" borderId="24" applyNumberFormat="0" applyAlignment="0" applyProtection="0"/>
    <xf numFmtId="0" fontId="17" fillId="59" borderId="18" applyNumberFormat="0" applyAlignment="0" applyProtection="0"/>
    <xf numFmtId="0" fontId="17" fillId="59" borderId="18" applyNumberFormat="0" applyAlignment="0" applyProtection="0"/>
    <xf numFmtId="0" fontId="17" fillId="59" borderId="18" applyNumberFormat="0" applyAlignment="0" applyProtection="0"/>
    <xf numFmtId="0" fontId="17" fillId="59" borderId="18" applyNumberFormat="0" applyAlignment="0" applyProtection="0"/>
    <xf numFmtId="0" fontId="42" fillId="59" borderId="24" applyNumberFormat="0" applyAlignment="0" applyProtection="0"/>
    <xf numFmtId="0" fontId="42" fillId="59" borderId="24" applyNumberFormat="0" applyAlignment="0" applyProtection="0"/>
    <xf numFmtId="0" fontId="42" fillId="59" borderId="24" applyNumberFormat="0" applyAlignment="0" applyProtection="0"/>
    <xf numFmtId="0" fontId="42" fillId="59" borderId="24" applyNumberFormat="0" applyAlignment="0" applyProtection="0"/>
    <xf numFmtId="0" fontId="42" fillId="59" borderId="24" applyNumberFormat="0" applyAlignment="0" applyProtection="0"/>
    <xf numFmtId="0" fontId="42" fillId="59" borderId="24" applyNumberFormat="0" applyAlignment="0" applyProtection="0"/>
    <xf numFmtId="0" fontId="42" fillId="59" borderId="24" applyNumberFormat="0" applyAlignment="0" applyProtection="0"/>
    <xf numFmtId="0" fontId="42" fillId="59" borderId="24" applyNumberFormat="0" applyAlignment="0" applyProtection="0"/>
    <xf numFmtId="0" fontId="42" fillId="59" borderId="24" applyNumberFormat="0" applyAlignment="0" applyProtection="0"/>
    <xf numFmtId="0" fontId="42" fillId="59" borderId="24" applyNumberFormat="0" applyAlignment="0" applyProtection="0"/>
    <xf numFmtId="0" fontId="42" fillId="59" borderId="24" applyNumberFormat="0" applyAlignment="0" applyProtection="0"/>
    <xf numFmtId="0" fontId="124" fillId="44" borderId="24" applyNumberFormat="0" applyAlignment="0" applyProtection="0"/>
    <xf numFmtId="0" fontId="124" fillId="44" borderId="24" applyNumberFormat="0" applyAlignment="0" applyProtection="0"/>
    <xf numFmtId="0" fontId="124" fillId="44" borderId="24" applyNumberFormat="0" applyAlignment="0" applyProtection="0"/>
    <xf numFmtId="0" fontId="124" fillId="44" borderId="24" applyNumberFormat="0" applyAlignment="0" applyProtection="0"/>
    <xf numFmtId="0" fontId="124" fillId="44" borderId="24" applyNumberFormat="0" applyAlignment="0" applyProtection="0"/>
    <xf numFmtId="0" fontId="124" fillId="44" borderId="24" applyNumberFormat="0" applyAlignment="0" applyProtection="0"/>
    <xf numFmtId="0" fontId="42" fillId="59" borderId="24" applyNumberFormat="0" applyAlignment="0" applyProtection="0"/>
    <xf numFmtId="0" fontId="42" fillId="59" borderId="24" applyNumberFormat="0" applyAlignment="0" applyProtection="0"/>
    <xf numFmtId="0" fontId="42" fillId="59" borderId="24" applyNumberFormat="0" applyAlignment="0" applyProtection="0"/>
    <xf numFmtId="0" fontId="42" fillId="59" borderId="24" applyNumberFormat="0" applyAlignment="0" applyProtection="0"/>
    <xf numFmtId="0" fontId="42" fillId="59" borderId="24" applyNumberFormat="0" applyAlignment="0" applyProtection="0"/>
    <xf numFmtId="0" fontId="42" fillId="59" borderId="24" applyNumberFormat="0" applyAlignment="0" applyProtection="0"/>
    <xf numFmtId="0" fontId="42" fillId="59" borderId="24" applyNumberFormat="0" applyAlignment="0" applyProtection="0"/>
    <xf numFmtId="0" fontId="42" fillId="59" borderId="24" applyNumberFormat="0" applyAlignment="0" applyProtection="0"/>
    <xf numFmtId="0" fontId="42" fillId="59" borderId="24" applyNumberFormat="0" applyAlignment="0" applyProtection="0"/>
    <xf numFmtId="0" fontId="42" fillId="59" borderId="24" applyNumberFormat="0" applyAlignment="0" applyProtection="0"/>
    <xf numFmtId="0" fontId="42" fillId="59" borderId="24" applyNumberFormat="0" applyAlignment="0" applyProtection="0"/>
    <xf numFmtId="0" fontId="43" fillId="0" borderId="29" applyNumberFormat="0" applyFill="0" applyAlignment="0" applyProtection="0"/>
    <xf numFmtId="0" fontId="48" fillId="0" borderId="75" applyNumberFormat="0" applyFill="0" applyAlignment="0" applyProtection="0"/>
    <xf numFmtId="0" fontId="48" fillId="0" borderId="75" applyNumberFormat="0" applyFill="0" applyAlignment="0" applyProtection="0"/>
    <xf numFmtId="0" fontId="48" fillId="0" borderId="75" applyNumberFormat="0" applyFill="0" applyAlignment="0" applyProtection="0"/>
    <xf numFmtId="0" fontId="48" fillId="0" borderId="75" applyNumberFormat="0" applyFill="0" applyAlignment="0" applyProtection="0"/>
    <xf numFmtId="0" fontId="48" fillId="0" borderId="75" applyNumberFormat="0" applyFill="0" applyAlignment="0" applyProtection="0"/>
    <xf numFmtId="0" fontId="48" fillId="0" borderId="75" applyNumberFormat="0" applyFill="0" applyAlignment="0" applyProtection="0"/>
    <xf numFmtId="0" fontId="48" fillId="0" borderId="75" applyNumberFormat="0" applyFill="0" applyAlignment="0" applyProtection="0"/>
    <xf numFmtId="0" fontId="48" fillId="0" borderId="75" applyNumberFormat="0" applyFill="0" applyAlignment="0" applyProtection="0"/>
    <xf numFmtId="0" fontId="48" fillId="0" borderId="75" applyNumberFormat="0" applyFill="0" applyAlignment="0" applyProtection="0"/>
    <xf numFmtId="0" fontId="48" fillId="0" borderId="75" applyNumberFormat="0" applyFill="0" applyAlignment="0" applyProtection="0"/>
    <xf numFmtId="0" fontId="48" fillId="0" borderId="75" applyNumberFormat="0" applyFill="0" applyAlignment="0" applyProtection="0"/>
    <xf numFmtId="0" fontId="48" fillId="0" borderId="75" applyNumberFormat="0" applyFill="0" applyAlignment="0" applyProtection="0"/>
    <xf numFmtId="0" fontId="48" fillId="0" borderId="75" applyNumberFormat="0" applyFill="0" applyAlignment="0" applyProtection="0"/>
    <xf numFmtId="0" fontId="48" fillId="0" borderId="75" applyNumberFormat="0" applyFill="0" applyAlignment="0" applyProtection="0"/>
    <xf numFmtId="0" fontId="48" fillId="0" borderId="75" applyNumberFormat="0" applyFill="0" applyAlignment="0" applyProtection="0"/>
    <xf numFmtId="0" fontId="48" fillId="0" borderId="75" applyNumberFormat="0" applyFill="0" applyAlignment="0" applyProtection="0"/>
    <xf numFmtId="0" fontId="48" fillId="0" borderId="75" applyNumberFormat="0" applyFill="0" applyAlignment="0" applyProtection="0"/>
    <xf numFmtId="0" fontId="125" fillId="0" borderId="29" applyNumberFormat="0" applyFill="0" applyAlignment="0" applyProtection="0"/>
    <xf numFmtId="0" fontId="125" fillId="0" borderId="29" applyNumberFormat="0" applyFill="0" applyAlignment="0" applyProtection="0"/>
    <xf numFmtId="0" fontId="125" fillId="0" borderId="29" applyNumberFormat="0" applyFill="0" applyAlignment="0" applyProtection="0"/>
    <xf numFmtId="0" fontId="125" fillId="0" borderId="29" applyNumberFormat="0" applyFill="0" applyAlignment="0" applyProtection="0"/>
    <xf numFmtId="0" fontId="125" fillId="0" borderId="29" applyNumberFormat="0" applyFill="0" applyAlignment="0" applyProtection="0"/>
    <xf numFmtId="0" fontId="125" fillId="0" borderId="29" applyNumberFormat="0" applyFill="0" applyAlignment="0" applyProtection="0"/>
    <xf numFmtId="0" fontId="48" fillId="0" borderId="75" applyNumberFormat="0" applyFill="0" applyAlignment="0" applyProtection="0"/>
    <xf numFmtId="0" fontId="48" fillId="0" borderId="75" applyNumberFormat="0" applyFill="0" applyAlignment="0" applyProtection="0"/>
    <xf numFmtId="0" fontId="48" fillId="0" borderId="75" applyNumberFormat="0" applyFill="0" applyAlignment="0" applyProtection="0"/>
    <xf numFmtId="0" fontId="48" fillId="0" borderId="75" applyNumberFormat="0" applyFill="0" applyAlignment="0" applyProtection="0"/>
    <xf numFmtId="0" fontId="48" fillId="0" borderId="75" applyNumberFormat="0" applyFill="0" applyAlignment="0" applyProtection="0"/>
    <xf numFmtId="0" fontId="48" fillId="0" borderId="75" applyNumberFormat="0" applyFill="0" applyAlignment="0" applyProtection="0"/>
    <xf numFmtId="0" fontId="48" fillId="0" borderId="75" applyNumberFormat="0" applyFill="0" applyAlignment="0" applyProtection="0"/>
    <xf numFmtId="0" fontId="48" fillId="0" borderId="75" applyNumberFormat="0" applyFill="0" applyAlignment="0" applyProtection="0"/>
    <xf numFmtId="0" fontId="48" fillId="0" borderId="75" applyNumberFormat="0" applyFill="0" applyAlignment="0" applyProtection="0"/>
    <xf numFmtId="0" fontId="48" fillId="0" borderId="75" applyNumberFormat="0" applyFill="0" applyAlignment="0" applyProtection="0"/>
    <xf numFmtId="0" fontId="48" fillId="0" borderId="75" applyNumberFormat="0" applyFill="0" applyAlignment="0" applyProtection="0"/>
    <xf numFmtId="0" fontId="44" fillId="59" borderId="0" applyNumberFormat="0" applyBorder="0" applyAlignment="0" applyProtection="0"/>
    <xf numFmtId="0" fontId="89" fillId="59" borderId="0" applyNumberFormat="0" applyBorder="0" applyAlignment="0" applyProtection="0"/>
    <xf numFmtId="0" fontId="89" fillId="59" borderId="0" applyNumberFormat="0" applyBorder="0" applyAlignment="0" applyProtection="0"/>
    <xf numFmtId="0" fontId="129" fillId="10" borderId="0" applyNumberFormat="0" applyBorder="0" applyAlignment="0" applyProtection="0"/>
    <xf numFmtId="0" fontId="129" fillId="10" borderId="0" applyNumberFormat="0" applyBorder="0" applyAlignment="0" applyProtection="0"/>
    <xf numFmtId="0" fontId="129" fillId="10" borderId="0" applyNumberFormat="0" applyBorder="0" applyAlignment="0" applyProtection="0"/>
    <xf numFmtId="0" fontId="129" fillId="10" borderId="0" applyNumberFormat="0" applyBorder="0" applyAlignment="0" applyProtection="0"/>
    <xf numFmtId="0" fontId="89" fillId="59" borderId="0" applyNumberFormat="0" applyBorder="0" applyAlignment="0" applyProtection="0"/>
    <xf numFmtId="0" fontId="89" fillId="59" borderId="0" applyNumberFormat="0" applyBorder="0" applyAlignment="0" applyProtection="0"/>
    <xf numFmtId="0" fontId="89" fillId="59" borderId="0" applyNumberFormat="0" applyBorder="0" applyAlignment="0" applyProtection="0"/>
    <xf numFmtId="0" fontId="89" fillId="59" borderId="0" applyNumberFormat="0" applyBorder="0" applyAlignment="0" applyProtection="0"/>
    <xf numFmtId="0" fontId="89" fillId="59" borderId="0" applyNumberFormat="0" applyBorder="0" applyAlignment="0" applyProtection="0"/>
    <xf numFmtId="0" fontId="89" fillId="59" borderId="0" applyNumberFormat="0" applyBorder="0" applyAlignment="0" applyProtection="0"/>
    <xf numFmtId="0" fontId="89" fillId="59" borderId="0" applyNumberFormat="0" applyBorder="0" applyAlignment="0" applyProtection="0"/>
    <xf numFmtId="0" fontId="89" fillId="59" borderId="0" applyNumberFormat="0" applyBorder="0" applyAlignment="0" applyProtection="0"/>
    <xf numFmtId="0" fontId="89" fillId="59" borderId="0" applyNumberFormat="0" applyBorder="0" applyAlignment="0" applyProtection="0"/>
    <xf numFmtId="0" fontId="89" fillId="59" borderId="0" applyNumberFormat="0" applyBorder="0" applyAlignment="0" applyProtection="0"/>
    <xf numFmtId="0" fontId="89" fillId="59" borderId="0" applyNumberFormat="0" applyBorder="0" applyAlignment="0" applyProtection="0"/>
    <xf numFmtId="0" fontId="126" fillId="59" borderId="0" applyNumberFormat="0" applyBorder="0" applyAlignment="0" applyProtection="0"/>
    <xf numFmtId="0" fontId="126" fillId="59" borderId="0" applyNumberFormat="0" applyBorder="0" applyAlignment="0" applyProtection="0"/>
    <xf numFmtId="0" fontId="126" fillId="59" borderId="0" applyNumberFormat="0" applyBorder="0" applyAlignment="0" applyProtection="0"/>
    <xf numFmtId="0" fontId="126" fillId="59" borderId="0" applyNumberFormat="0" applyBorder="0" applyAlignment="0" applyProtection="0"/>
    <xf numFmtId="0" fontId="126" fillId="59" borderId="0" applyNumberFormat="0" applyBorder="0" applyAlignment="0" applyProtection="0"/>
    <xf numFmtId="0" fontId="126" fillId="59" borderId="0" applyNumberFormat="0" applyBorder="0" applyAlignment="0" applyProtection="0"/>
    <xf numFmtId="0" fontId="89" fillId="59" borderId="0" applyNumberFormat="0" applyBorder="0" applyAlignment="0" applyProtection="0"/>
    <xf numFmtId="0" fontId="89" fillId="59" borderId="0" applyNumberFormat="0" applyBorder="0" applyAlignment="0" applyProtection="0"/>
    <xf numFmtId="0" fontId="89" fillId="59" borderId="0" applyNumberFormat="0" applyBorder="0" applyAlignment="0" applyProtection="0"/>
    <xf numFmtId="0" fontId="89" fillId="59" borderId="0" applyNumberFormat="0" applyBorder="0" applyAlignment="0" applyProtection="0"/>
    <xf numFmtId="0" fontId="89" fillId="59" borderId="0" applyNumberFormat="0" applyBorder="0" applyAlignment="0" applyProtection="0"/>
    <xf numFmtId="0" fontId="89" fillId="59" borderId="0" applyNumberFormat="0" applyBorder="0" applyAlignment="0" applyProtection="0"/>
    <xf numFmtId="0" fontId="89" fillId="59" borderId="0" applyNumberFormat="0" applyBorder="0" applyAlignment="0" applyProtection="0"/>
    <xf numFmtId="0" fontId="89" fillId="59" borderId="0" applyNumberFormat="0" applyBorder="0" applyAlignment="0" applyProtection="0"/>
    <xf numFmtId="0" fontId="89" fillId="59" borderId="0" applyNumberFormat="0" applyBorder="0" applyAlignment="0" applyProtection="0"/>
    <xf numFmtId="0" fontId="89" fillId="59" borderId="0" applyNumberFormat="0" applyBorder="0" applyAlignment="0" applyProtection="0"/>
    <xf numFmtId="0" fontId="89" fillId="59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115" fillId="0" borderId="0"/>
    <xf numFmtId="0" fontId="30" fillId="0" borderId="0">
      <alignment vertical="top"/>
    </xf>
    <xf numFmtId="0" fontId="30" fillId="0" borderId="0">
      <alignment vertical="top"/>
    </xf>
    <xf numFmtId="0" fontId="115" fillId="0" borderId="0"/>
    <xf numFmtId="0" fontId="115" fillId="0" borderId="0"/>
    <xf numFmtId="0" fontId="27" fillId="0" borderId="0">
      <alignment vertical="top"/>
    </xf>
    <xf numFmtId="0" fontId="6" fillId="0" borderId="0"/>
    <xf numFmtId="0" fontId="6" fillId="0" borderId="0"/>
    <xf numFmtId="0" fontId="6" fillId="0" borderId="0"/>
    <xf numFmtId="0" fontId="115" fillId="0" borderId="0"/>
    <xf numFmtId="0" fontId="6" fillId="0" borderId="0"/>
    <xf numFmtId="0" fontId="6" fillId="0" borderId="0"/>
    <xf numFmtId="0" fontId="32" fillId="60" borderId="30" applyNumberFormat="0" applyFont="0" applyAlignment="0" applyProtection="0"/>
    <xf numFmtId="0" fontId="32" fillId="14" borderId="22" applyNumberFormat="0" applyFont="0" applyAlignment="0" applyProtection="0"/>
    <xf numFmtId="0" fontId="115" fillId="60" borderId="30" applyNumberFormat="0" applyFont="0" applyAlignment="0" applyProtection="0"/>
    <xf numFmtId="0" fontId="32" fillId="14" borderId="22" applyNumberFormat="0" applyFont="0" applyAlignment="0" applyProtection="0"/>
    <xf numFmtId="0" fontId="115" fillId="60" borderId="30" applyNumberFormat="0" applyFont="0" applyAlignment="0" applyProtection="0"/>
    <xf numFmtId="0" fontId="32" fillId="14" borderId="22" applyNumberFormat="0" applyFont="0" applyAlignment="0" applyProtection="0"/>
    <xf numFmtId="0" fontId="32" fillId="14" borderId="22" applyNumberFormat="0" applyFont="0" applyAlignment="0" applyProtection="0"/>
    <xf numFmtId="0" fontId="32" fillId="14" borderId="22" applyNumberFormat="0" applyFont="0" applyAlignment="0" applyProtection="0"/>
    <xf numFmtId="0" fontId="115" fillId="60" borderId="30" applyNumberFormat="0" applyFont="0" applyAlignment="0" applyProtection="0"/>
    <xf numFmtId="0" fontId="32" fillId="14" borderId="22" applyNumberFormat="0" applyFont="0" applyAlignment="0" applyProtection="0"/>
    <xf numFmtId="0" fontId="32" fillId="14" borderId="22" applyNumberFormat="0" applyFont="0" applyAlignment="0" applyProtection="0"/>
    <xf numFmtId="0" fontId="32" fillId="14" borderId="22" applyNumberFormat="0" applyFont="0" applyAlignment="0" applyProtection="0"/>
    <xf numFmtId="0" fontId="32" fillId="14" borderId="22" applyNumberFormat="0" applyFont="0" applyAlignment="0" applyProtection="0"/>
    <xf numFmtId="0" fontId="32" fillId="14" borderId="22" applyNumberFormat="0" applyFont="0" applyAlignment="0" applyProtection="0"/>
    <xf numFmtId="0" fontId="32" fillId="14" borderId="22" applyNumberFormat="0" applyFont="0" applyAlignment="0" applyProtection="0"/>
    <xf numFmtId="0" fontId="32" fillId="14" borderId="22" applyNumberFormat="0" applyFont="0" applyAlignment="0" applyProtection="0"/>
    <xf numFmtId="0" fontId="32" fillId="14" borderId="22" applyNumberFormat="0" applyFont="0" applyAlignment="0" applyProtection="0"/>
    <xf numFmtId="0" fontId="115" fillId="60" borderId="30" applyNumberFormat="0" applyFont="0" applyAlignment="0" applyProtection="0"/>
    <xf numFmtId="0" fontId="32" fillId="14" borderId="22" applyNumberFormat="0" applyFont="0" applyAlignment="0" applyProtection="0"/>
    <xf numFmtId="0" fontId="32" fillId="14" borderId="22" applyNumberFormat="0" applyFont="0" applyAlignment="0" applyProtection="0"/>
    <xf numFmtId="0" fontId="32" fillId="14" borderId="22" applyNumberFormat="0" applyFont="0" applyAlignment="0" applyProtection="0"/>
    <xf numFmtId="0" fontId="32" fillId="14" borderId="22" applyNumberFormat="0" applyFont="0" applyAlignment="0" applyProtection="0"/>
    <xf numFmtId="0" fontId="32" fillId="14" borderId="22" applyNumberFormat="0" applyFont="0" applyAlignment="0" applyProtection="0"/>
    <xf numFmtId="0" fontId="32" fillId="14" borderId="22" applyNumberFormat="0" applyFont="0" applyAlignment="0" applyProtection="0"/>
    <xf numFmtId="0" fontId="32" fillId="14" borderId="22" applyNumberFormat="0" applyFont="0" applyAlignment="0" applyProtection="0"/>
    <xf numFmtId="0" fontId="32" fillId="14" borderId="22" applyNumberFormat="0" applyFont="0" applyAlignment="0" applyProtection="0"/>
    <xf numFmtId="0" fontId="32" fillId="14" borderId="22" applyNumberFormat="0" applyFont="0" applyAlignment="0" applyProtection="0"/>
    <xf numFmtId="0" fontId="32" fillId="14" borderId="22" applyNumberFormat="0" applyFont="0" applyAlignment="0" applyProtection="0"/>
    <xf numFmtId="0" fontId="32" fillId="14" borderId="22" applyNumberFormat="0" applyFont="0" applyAlignment="0" applyProtection="0"/>
    <xf numFmtId="0" fontId="32" fillId="14" borderId="22" applyNumberFormat="0" applyFont="0" applyAlignment="0" applyProtection="0"/>
    <xf numFmtId="0" fontId="32" fillId="14" borderId="22" applyNumberFormat="0" applyFont="0" applyAlignment="0" applyProtection="0"/>
    <xf numFmtId="0" fontId="32" fillId="14" borderId="22" applyNumberFormat="0" applyFont="0" applyAlignment="0" applyProtection="0"/>
    <xf numFmtId="0" fontId="32" fillId="14" borderId="22" applyNumberFormat="0" applyFont="0" applyAlignment="0" applyProtection="0"/>
    <xf numFmtId="0" fontId="32" fillId="14" borderId="22" applyNumberFormat="0" applyFont="0" applyAlignment="0" applyProtection="0"/>
    <xf numFmtId="0" fontId="32" fillId="14" borderId="22" applyNumberFormat="0" applyFont="0" applyAlignment="0" applyProtection="0"/>
    <xf numFmtId="0" fontId="32" fillId="14" borderId="22" applyNumberFormat="0" applyFont="0" applyAlignment="0" applyProtection="0"/>
    <xf numFmtId="0" fontId="32" fillId="14" borderId="22" applyNumberFormat="0" applyFont="0" applyAlignment="0" applyProtection="0"/>
    <xf numFmtId="0" fontId="115" fillId="60" borderId="30" applyNumberFormat="0" applyFont="0" applyAlignment="0" applyProtection="0"/>
    <xf numFmtId="0" fontId="115" fillId="60" borderId="30" applyNumberFormat="0" applyFont="0" applyAlignment="0" applyProtection="0"/>
    <xf numFmtId="0" fontId="115" fillId="60" borderId="30" applyNumberFormat="0" applyFont="0" applyAlignment="0" applyProtection="0"/>
    <xf numFmtId="0" fontId="115" fillId="60" borderId="30" applyNumberFormat="0" applyFont="0" applyAlignment="0" applyProtection="0"/>
    <xf numFmtId="0" fontId="115" fillId="60" borderId="30" applyNumberFormat="0" applyFont="0" applyAlignment="0" applyProtection="0"/>
    <xf numFmtId="0" fontId="115" fillId="60" borderId="30" applyNumberFormat="0" applyFont="0" applyAlignment="0" applyProtection="0"/>
    <xf numFmtId="0" fontId="115" fillId="60" borderId="30" applyNumberFormat="0" applyFont="0" applyAlignment="0" applyProtection="0"/>
    <xf numFmtId="0" fontId="115" fillId="60" borderId="30" applyNumberFormat="0" applyFont="0" applyAlignment="0" applyProtection="0"/>
    <xf numFmtId="0" fontId="115" fillId="60" borderId="30" applyNumberFormat="0" applyFont="0" applyAlignment="0" applyProtection="0"/>
    <xf numFmtId="0" fontId="115" fillId="60" borderId="30" applyNumberFormat="0" applyFont="0" applyAlignment="0" applyProtection="0"/>
    <xf numFmtId="0" fontId="115" fillId="60" borderId="30" applyNumberFormat="0" applyFont="0" applyAlignment="0" applyProtection="0"/>
    <xf numFmtId="0" fontId="115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27" fillId="60" borderId="30" applyNumberFormat="0" applyFont="0" applyAlignment="0" applyProtection="0"/>
    <xf numFmtId="0" fontId="115" fillId="60" borderId="30" applyNumberFormat="0" applyFont="0" applyAlignment="0" applyProtection="0"/>
    <xf numFmtId="0" fontId="115" fillId="60" borderId="30" applyNumberFormat="0" applyFont="0" applyAlignment="0" applyProtection="0"/>
    <xf numFmtId="0" fontId="115" fillId="60" borderId="30" applyNumberFormat="0" applyFont="0" applyAlignment="0" applyProtection="0"/>
    <xf numFmtId="0" fontId="115" fillId="60" borderId="30" applyNumberFormat="0" applyFont="0" applyAlignment="0" applyProtection="0"/>
    <xf numFmtId="0" fontId="115" fillId="60" borderId="30" applyNumberFormat="0" applyFont="0" applyAlignment="0" applyProtection="0"/>
    <xf numFmtId="0" fontId="115" fillId="60" borderId="30" applyNumberFormat="0" applyFont="0" applyAlignment="0" applyProtection="0"/>
    <xf numFmtId="0" fontId="115" fillId="60" borderId="30" applyNumberFormat="0" applyFont="0" applyAlignment="0" applyProtection="0"/>
    <xf numFmtId="0" fontId="115" fillId="60" borderId="30" applyNumberFormat="0" applyFont="0" applyAlignment="0" applyProtection="0"/>
    <xf numFmtId="0" fontId="115" fillId="60" borderId="30" applyNumberFormat="0" applyFont="0" applyAlignment="0" applyProtection="0"/>
    <xf numFmtId="0" fontId="115" fillId="60" borderId="30" applyNumberFormat="0" applyFont="0" applyAlignment="0" applyProtection="0"/>
    <xf numFmtId="0" fontId="115" fillId="60" borderId="30" applyNumberFormat="0" applyFont="0" applyAlignment="0" applyProtection="0"/>
    <xf numFmtId="0" fontId="45" fillId="57" borderId="31" applyNumberFormat="0" applyAlignment="0" applyProtection="0"/>
    <xf numFmtId="0" fontId="45" fillId="63" borderId="31" applyNumberFormat="0" applyAlignment="0" applyProtection="0"/>
    <xf numFmtId="0" fontId="45" fillId="63" borderId="31" applyNumberFormat="0" applyAlignment="0" applyProtection="0"/>
    <xf numFmtId="0" fontId="18" fillId="63" borderId="19" applyNumberFormat="0" applyAlignment="0" applyProtection="0"/>
    <xf numFmtId="0" fontId="18" fillId="63" borderId="19" applyNumberFormat="0" applyAlignment="0" applyProtection="0"/>
    <xf numFmtId="0" fontId="18" fillId="63" borderId="19" applyNumberFormat="0" applyAlignment="0" applyProtection="0"/>
    <xf numFmtId="0" fontId="18" fillId="63" borderId="19" applyNumberFormat="0" applyAlignment="0" applyProtection="0"/>
    <xf numFmtId="0" fontId="45" fillId="63" borderId="31" applyNumberFormat="0" applyAlignment="0" applyProtection="0"/>
    <xf numFmtId="0" fontId="45" fillId="63" borderId="31" applyNumberFormat="0" applyAlignment="0" applyProtection="0"/>
    <xf numFmtId="0" fontId="45" fillId="63" borderId="31" applyNumberFormat="0" applyAlignment="0" applyProtection="0"/>
    <xf numFmtId="0" fontId="45" fillId="63" borderId="31" applyNumberFormat="0" applyAlignment="0" applyProtection="0"/>
    <xf numFmtId="0" fontId="45" fillId="63" borderId="31" applyNumberFormat="0" applyAlignment="0" applyProtection="0"/>
    <xf numFmtId="0" fontId="45" fillId="63" borderId="31" applyNumberFormat="0" applyAlignment="0" applyProtection="0"/>
    <xf numFmtId="0" fontId="45" fillId="63" borderId="31" applyNumberFormat="0" applyAlignment="0" applyProtection="0"/>
    <xf numFmtId="0" fontId="45" fillId="63" borderId="31" applyNumberFormat="0" applyAlignment="0" applyProtection="0"/>
    <xf numFmtId="0" fontId="45" fillId="63" borderId="31" applyNumberFormat="0" applyAlignment="0" applyProtection="0"/>
    <xf numFmtId="0" fontId="45" fillId="63" borderId="31" applyNumberFormat="0" applyAlignment="0" applyProtection="0"/>
    <xf numFmtId="0" fontId="127" fillId="57" borderId="31" applyNumberFormat="0" applyAlignment="0" applyProtection="0"/>
    <xf numFmtId="0" fontId="127" fillId="57" borderId="31" applyNumberFormat="0" applyAlignment="0" applyProtection="0"/>
    <xf numFmtId="0" fontId="127" fillId="57" borderId="31" applyNumberFormat="0" applyAlignment="0" applyProtection="0"/>
    <xf numFmtId="0" fontId="127" fillId="57" borderId="31" applyNumberFormat="0" applyAlignment="0" applyProtection="0"/>
    <xf numFmtId="0" fontId="127" fillId="57" borderId="31" applyNumberFormat="0" applyAlignment="0" applyProtection="0"/>
    <xf numFmtId="0" fontId="127" fillId="57" borderId="31" applyNumberFormat="0" applyAlignment="0" applyProtection="0"/>
    <xf numFmtId="0" fontId="45" fillId="63" borderId="31" applyNumberFormat="0" applyAlignment="0" applyProtection="0"/>
    <xf numFmtId="0" fontId="45" fillId="63" borderId="31" applyNumberFormat="0" applyAlignment="0" applyProtection="0"/>
    <xf numFmtId="0" fontId="45" fillId="63" borderId="31" applyNumberFormat="0" applyAlignment="0" applyProtection="0"/>
    <xf numFmtId="0" fontId="45" fillId="63" borderId="31" applyNumberFormat="0" applyAlignment="0" applyProtection="0"/>
    <xf numFmtId="0" fontId="45" fillId="63" borderId="31" applyNumberFormat="0" applyAlignment="0" applyProtection="0"/>
    <xf numFmtId="0" fontId="45" fillId="63" borderId="31" applyNumberFormat="0" applyAlignment="0" applyProtection="0"/>
    <xf numFmtId="0" fontId="45" fillId="63" borderId="31" applyNumberFormat="0" applyAlignment="0" applyProtection="0"/>
    <xf numFmtId="0" fontId="45" fillId="63" borderId="31" applyNumberFormat="0" applyAlignment="0" applyProtection="0"/>
    <xf numFmtId="0" fontId="45" fillId="63" borderId="31" applyNumberFormat="0" applyAlignment="0" applyProtection="0"/>
    <xf numFmtId="0" fontId="45" fillId="63" borderId="31" applyNumberFormat="0" applyAlignment="0" applyProtection="0"/>
    <xf numFmtId="0" fontId="45" fillId="63" borderId="31" applyNumberFormat="0" applyAlignment="0" applyProtection="0"/>
    <xf numFmtId="9" fontId="11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15" fillId="0" borderId="0" applyFont="0" applyFill="0" applyBorder="0" applyAlignment="0" applyProtection="0"/>
    <xf numFmtId="9" fontId="115" fillId="0" borderId="0" applyFont="0" applyFill="0" applyBorder="0" applyAlignment="0" applyProtection="0"/>
    <xf numFmtId="0" fontId="46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47" fillId="0" borderId="32" applyNumberFormat="0" applyFill="0" applyAlignment="0" applyProtection="0"/>
    <xf numFmtId="0" fontId="47" fillId="0" borderId="76" applyNumberFormat="0" applyFill="0" applyAlignment="0" applyProtection="0"/>
    <xf numFmtId="0" fontId="47" fillId="0" borderId="76" applyNumberFormat="0" applyFill="0" applyAlignment="0" applyProtection="0"/>
    <xf numFmtId="0" fontId="2" fillId="0" borderId="76" applyNumberFormat="0" applyFill="0" applyAlignment="0" applyProtection="0"/>
    <xf numFmtId="0" fontId="2" fillId="0" borderId="76" applyNumberFormat="0" applyFill="0" applyAlignment="0" applyProtection="0"/>
    <xf numFmtId="0" fontId="2" fillId="0" borderId="76" applyNumberFormat="0" applyFill="0" applyAlignment="0" applyProtection="0"/>
    <xf numFmtId="0" fontId="2" fillId="0" borderId="76" applyNumberFormat="0" applyFill="0" applyAlignment="0" applyProtection="0"/>
    <xf numFmtId="0" fontId="47" fillId="0" borderId="76" applyNumberFormat="0" applyFill="0" applyAlignment="0" applyProtection="0"/>
    <xf numFmtId="0" fontId="47" fillId="0" borderId="76" applyNumberFormat="0" applyFill="0" applyAlignment="0" applyProtection="0"/>
    <xf numFmtId="0" fontId="47" fillId="0" borderId="76" applyNumberFormat="0" applyFill="0" applyAlignment="0" applyProtection="0"/>
    <xf numFmtId="0" fontId="47" fillId="0" borderId="76" applyNumberFormat="0" applyFill="0" applyAlignment="0" applyProtection="0"/>
    <xf numFmtId="0" fontId="47" fillId="0" borderId="76" applyNumberFormat="0" applyFill="0" applyAlignment="0" applyProtection="0"/>
    <xf numFmtId="0" fontId="47" fillId="0" borderId="76" applyNumberFormat="0" applyFill="0" applyAlignment="0" applyProtection="0"/>
    <xf numFmtId="0" fontId="47" fillId="0" borderId="76" applyNumberFormat="0" applyFill="0" applyAlignment="0" applyProtection="0"/>
    <xf numFmtId="0" fontId="47" fillId="0" borderId="76" applyNumberFormat="0" applyFill="0" applyAlignment="0" applyProtection="0"/>
    <xf numFmtId="0" fontId="47" fillId="0" borderId="76" applyNumberFormat="0" applyFill="0" applyAlignment="0" applyProtection="0"/>
    <xf numFmtId="0" fontId="47" fillId="0" borderId="76" applyNumberFormat="0" applyFill="0" applyAlignment="0" applyProtection="0"/>
    <xf numFmtId="0" fontId="47" fillId="0" borderId="76" applyNumberFormat="0" applyFill="0" applyAlignment="0" applyProtection="0"/>
    <xf numFmtId="0" fontId="26" fillId="0" borderId="32" applyNumberFormat="0" applyFill="0" applyAlignment="0" applyProtection="0"/>
    <xf numFmtId="0" fontId="26" fillId="0" borderId="32" applyNumberFormat="0" applyFill="0" applyAlignment="0" applyProtection="0"/>
    <xf numFmtId="0" fontId="26" fillId="0" borderId="32" applyNumberFormat="0" applyFill="0" applyAlignment="0" applyProtection="0"/>
    <xf numFmtId="0" fontId="26" fillId="0" borderId="32" applyNumberFormat="0" applyFill="0" applyAlignment="0" applyProtection="0"/>
    <xf numFmtId="0" fontId="26" fillId="0" borderId="32" applyNumberFormat="0" applyFill="0" applyAlignment="0" applyProtection="0"/>
    <xf numFmtId="0" fontId="26" fillId="0" borderId="32" applyNumberFormat="0" applyFill="0" applyAlignment="0" applyProtection="0"/>
    <xf numFmtId="0" fontId="47" fillId="0" borderId="76" applyNumberFormat="0" applyFill="0" applyAlignment="0" applyProtection="0"/>
    <xf numFmtId="0" fontId="47" fillId="0" borderId="76" applyNumberFormat="0" applyFill="0" applyAlignment="0" applyProtection="0"/>
    <xf numFmtId="0" fontId="47" fillId="0" borderId="76" applyNumberFormat="0" applyFill="0" applyAlignment="0" applyProtection="0"/>
    <xf numFmtId="0" fontId="47" fillId="0" borderId="76" applyNumberFormat="0" applyFill="0" applyAlignment="0" applyProtection="0"/>
    <xf numFmtId="0" fontId="47" fillId="0" borderId="76" applyNumberFormat="0" applyFill="0" applyAlignment="0" applyProtection="0"/>
    <xf numFmtId="0" fontId="47" fillId="0" borderId="76" applyNumberFormat="0" applyFill="0" applyAlignment="0" applyProtection="0"/>
    <xf numFmtId="0" fontId="47" fillId="0" borderId="76" applyNumberFormat="0" applyFill="0" applyAlignment="0" applyProtection="0"/>
    <xf numFmtId="0" fontId="47" fillId="0" borderId="76" applyNumberFormat="0" applyFill="0" applyAlignment="0" applyProtection="0"/>
    <xf numFmtId="0" fontId="47" fillId="0" borderId="76" applyNumberFormat="0" applyFill="0" applyAlignment="0" applyProtection="0"/>
    <xf numFmtId="0" fontId="47" fillId="0" borderId="76" applyNumberFormat="0" applyFill="0" applyAlignment="0" applyProtection="0"/>
    <xf numFmtId="0" fontId="47" fillId="0" borderId="76" applyNumberFormat="0" applyFill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43" fontId="6" fillId="0" borderId="0" applyFon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6" fillId="0" borderId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32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" fillId="0" borderId="0"/>
    <xf numFmtId="43" fontId="6" fillId="0" borderId="0" applyFont="0" applyFill="0" applyBorder="0" applyAlignment="0" applyProtection="0"/>
    <xf numFmtId="0" fontId="1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27" fillId="0" borderId="0"/>
    <xf numFmtId="0" fontId="42" fillId="59" borderId="24" applyNumberFormat="0" applyAlignment="0" applyProtection="0"/>
    <xf numFmtId="0" fontId="42" fillId="59" borderId="24" applyNumberFormat="0" applyAlignment="0" applyProtection="0"/>
    <xf numFmtId="0" fontId="42" fillId="59" borderId="24" applyNumberFormat="0" applyAlignment="0" applyProtection="0"/>
    <xf numFmtId="168" fontId="27" fillId="0" borderId="0" applyFont="0" applyFill="0" applyBorder="0" applyAlignment="0" applyProtection="0"/>
    <xf numFmtId="168" fontId="27" fillId="0" borderId="0" applyFont="0" applyFill="0" applyBorder="0" applyAlignment="0" applyProtection="0"/>
    <xf numFmtId="168" fontId="27" fillId="0" borderId="0" applyFont="0" applyFill="0" applyBorder="0" applyAlignment="0" applyProtection="0"/>
    <xf numFmtId="168" fontId="27" fillId="0" borderId="0" applyFont="0" applyFill="0" applyBorder="0" applyAlignment="0" applyProtection="0"/>
    <xf numFmtId="168" fontId="27" fillId="0" borderId="0" applyFont="0" applyFill="0" applyBorder="0" applyAlignment="0" applyProtection="0"/>
    <xf numFmtId="168" fontId="27" fillId="0" borderId="0" applyFont="0" applyFill="0" applyBorder="0" applyAlignment="0" applyProtection="0"/>
    <xf numFmtId="168" fontId="27" fillId="0" borderId="0" applyFont="0" applyFill="0" applyBorder="0" applyAlignment="0" applyProtection="0"/>
    <xf numFmtId="168" fontId="27" fillId="0" borderId="0" applyFont="0" applyFill="0" applyBorder="0" applyAlignment="0" applyProtection="0"/>
    <xf numFmtId="168" fontId="27" fillId="0" borderId="0" applyFont="0" applyFill="0" applyBorder="0" applyAlignment="0" applyProtection="0"/>
    <xf numFmtId="168" fontId="27" fillId="0" borderId="0" applyFont="0" applyFill="0" applyBorder="0" applyAlignment="0" applyProtection="0"/>
    <xf numFmtId="0" fontId="42" fillId="59" borderId="24" applyNumberFormat="0" applyAlignment="0" applyProtection="0"/>
    <xf numFmtId="0" fontId="42" fillId="59" borderId="24" applyNumberFormat="0" applyAlignment="0" applyProtection="0"/>
    <xf numFmtId="0" fontId="42" fillId="59" borderId="24" applyNumberFormat="0" applyAlignment="0" applyProtection="0"/>
    <xf numFmtId="0" fontId="42" fillId="59" borderId="24" applyNumberFormat="0" applyAlignment="0" applyProtection="0"/>
    <xf numFmtId="0" fontId="27" fillId="0" borderId="0"/>
    <xf numFmtId="0" fontId="42" fillId="59" borderId="24" applyNumberFormat="0" applyAlignment="0" applyProtection="0"/>
    <xf numFmtId="0" fontId="27" fillId="0" borderId="0"/>
    <xf numFmtId="0" fontId="42" fillId="59" borderId="24" applyNumberFormat="0" applyAlignment="0" applyProtection="0"/>
    <xf numFmtId="0" fontId="27" fillId="0" borderId="0"/>
    <xf numFmtId="0" fontId="42" fillId="59" borderId="24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27" fillId="0" borderId="0"/>
    <xf numFmtId="0" fontId="42" fillId="59" borderId="24" applyNumberFormat="0" applyAlignment="0" applyProtection="0"/>
    <xf numFmtId="168" fontId="27" fillId="0" borderId="0" applyFont="0" applyFill="0" applyBorder="0" applyAlignment="0" applyProtection="0"/>
    <xf numFmtId="168" fontId="27" fillId="0" borderId="0" applyFont="0" applyFill="0" applyBorder="0" applyAlignment="0" applyProtection="0"/>
    <xf numFmtId="0" fontId="42" fillId="59" borderId="24" applyNumberFormat="0" applyAlignment="0" applyProtection="0"/>
    <xf numFmtId="0" fontId="2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8" fontId="6" fillId="0" borderId="0" applyFont="0" applyFill="0" applyBorder="0" applyAlignment="0" applyProtection="0"/>
    <xf numFmtId="0" fontId="1" fillId="0" borderId="0"/>
    <xf numFmtId="0" fontId="1" fillId="0" borderId="0"/>
    <xf numFmtId="168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0" fontId="6" fillId="0" borderId="0"/>
    <xf numFmtId="168" fontId="6" fillId="0" borderId="0" applyFont="0" applyFill="0" applyBorder="0" applyAlignment="0" applyProtection="0"/>
    <xf numFmtId="0" fontId="6" fillId="0" borderId="0"/>
    <xf numFmtId="168" fontId="6" fillId="0" borderId="0" applyFont="0" applyFill="0" applyBorder="0" applyAlignment="0" applyProtection="0"/>
    <xf numFmtId="0" fontId="6" fillId="0" borderId="0"/>
    <xf numFmtId="168" fontId="6" fillId="0" borderId="0" applyFont="0" applyFill="0" applyBorder="0" applyAlignment="0" applyProtection="0"/>
    <xf numFmtId="0" fontId="6" fillId="0" borderId="0"/>
    <xf numFmtId="168" fontId="6" fillId="0" borderId="0" applyFont="0" applyFill="0" applyBorder="0" applyAlignment="0" applyProtection="0"/>
    <xf numFmtId="0" fontId="6" fillId="0" borderId="0"/>
    <xf numFmtId="168" fontId="6" fillId="0" borderId="0" applyFont="0" applyFill="0" applyBorder="0" applyAlignment="0" applyProtection="0"/>
    <xf numFmtId="0" fontId="6" fillId="0" borderId="0"/>
    <xf numFmtId="168" fontId="6" fillId="0" borderId="0" applyFont="0" applyFill="0" applyBorder="0" applyAlignment="0" applyProtection="0"/>
    <xf numFmtId="0" fontId="6" fillId="0" borderId="0"/>
    <xf numFmtId="168" fontId="6" fillId="0" borderId="0" applyFont="0" applyFill="0" applyBorder="0" applyAlignment="0" applyProtection="0"/>
    <xf numFmtId="0" fontId="6" fillId="0" borderId="0"/>
    <xf numFmtId="168" fontId="6" fillId="0" borderId="0" applyFont="0" applyFill="0" applyBorder="0" applyAlignment="0" applyProtection="0"/>
    <xf numFmtId="0" fontId="6" fillId="0" borderId="0"/>
    <xf numFmtId="168" fontId="6" fillId="0" borderId="0" applyFont="0" applyFill="0" applyBorder="0" applyAlignment="0" applyProtection="0"/>
    <xf numFmtId="0" fontId="6" fillId="0" borderId="0"/>
    <xf numFmtId="168" fontId="6" fillId="0" borderId="0" applyFont="0" applyFill="0" applyBorder="0" applyAlignment="0" applyProtection="0"/>
    <xf numFmtId="0" fontId="6" fillId="0" borderId="0"/>
    <xf numFmtId="168" fontId="6" fillId="0" borderId="0" applyFont="0" applyFill="0" applyBorder="0" applyAlignment="0" applyProtection="0"/>
    <xf numFmtId="0" fontId="6" fillId="0" borderId="0"/>
    <xf numFmtId="168" fontId="6" fillId="0" borderId="0" applyFont="0" applyFill="0" applyBorder="0" applyAlignment="0" applyProtection="0"/>
    <xf numFmtId="0" fontId="6" fillId="0" borderId="0"/>
    <xf numFmtId="168" fontId="6" fillId="0" borderId="0" applyFont="0" applyFill="0" applyBorder="0" applyAlignment="0" applyProtection="0"/>
    <xf numFmtId="0" fontId="6" fillId="0" borderId="0"/>
    <xf numFmtId="168" fontId="6" fillId="0" borderId="0" applyFont="0" applyFill="0" applyBorder="0" applyAlignment="0" applyProtection="0"/>
    <xf numFmtId="0" fontId="6" fillId="0" borderId="0"/>
    <xf numFmtId="168" fontId="6" fillId="0" borderId="0" applyFont="0" applyFill="0" applyBorder="0" applyAlignment="0" applyProtection="0"/>
    <xf numFmtId="0" fontId="6" fillId="0" borderId="0"/>
    <xf numFmtId="168" fontId="6" fillId="0" borderId="0" applyFont="0" applyFill="0" applyBorder="0" applyAlignment="0" applyProtection="0"/>
    <xf numFmtId="0" fontId="6" fillId="0" borderId="0"/>
    <xf numFmtId="168" fontId="6" fillId="0" borderId="0" applyFont="0" applyFill="0" applyBorder="0" applyAlignment="0" applyProtection="0"/>
    <xf numFmtId="0" fontId="6" fillId="0" borderId="0"/>
    <xf numFmtId="168" fontId="6" fillId="0" borderId="0" applyFont="0" applyFill="0" applyBorder="0" applyAlignment="0" applyProtection="0"/>
    <xf numFmtId="0" fontId="6" fillId="0" borderId="0"/>
    <xf numFmtId="168" fontId="6" fillId="0" borderId="0" applyFont="0" applyFill="0" applyBorder="0" applyAlignment="0" applyProtection="0"/>
    <xf numFmtId="0" fontId="6" fillId="0" borderId="0"/>
    <xf numFmtId="168" fontId="6" fillId="0" borderId="0" applyFont="0" applyFill="0" applyBorder="0" applyAlignment="0" applyProtection="0"/>
    <xf numFmtId="0" fontId="6" fillId="0" borderId="0"/>
    <xf numFmtId="168" fontId="6" fillId="0" borderId="0" applyFont="0" applyFill="0" applyBorder="0" applyAlignment="0" applyProtection="0"/>
    <xf numFmtId="0" fontId="6" fillId="0" borderId="0"/>
    <xf numFmtId="168" fontId="6" fillId="0" borderId="0" applyFont="0" applyFill="0" applyBorder="0" applyAlignment="0" applyProtection="0"/>
    <xf numFmtId="0" fontId="6" fillId="0" borderId="0"/>
    <xf numFmtId="168" fontId="6" fillId="0" borderId="0" applyFont="0" applyFill="0" applyBorder="0" applyAlignment="0" applyProtection="0"/>
    <xf numFmtId="0" fontId="6" fillId="0" borderId="0"/>
    <xf numFmtId="168" fontId="6" fillId="0" borderId="0" applyFont="0" applyFill="0" applyBorder="0" applyAlignment="0" applyProtection="0"/>
    <xf numFmtId="0" fontId="6" fillId="0" borderId="0"/>
    <xf numFmtId="168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3" fillId="0" borderId="0"/>
    <xf numFmtId="168" fontId="63" fillId="0" borderId="0" applyFont="0" applyFill="0" applyBorder="0" applyAlignment="0" applyProtection="0"/>
    <xf numFmtId="168" fontId="63" fillId="0" borderId="0" applyFont="0" applyFill="0" applyBorder="0" applyAlignment="0" applyProtection="0"/>
    <xf numFmtId="0" fontId="63" fillId="0" borderId="0"/>
    <xf numFmtId="166" fontId="49" fillId="0" borderId="0" applyFont="0" applyFill="0" applyBorder="0" applyAlignment="0" applyProtection="0"/>
    <xf numFmtId="168" fontId="63" fillId="0" borderId="0" applyFont="0" applyFill="0" applyBorder="0" applyAlignment="0" applyProtection="0"/>
    <xf numFmtId="0" fontId="63" fillId="0" borderId="0"/>
    <xf numFmtId="168" fontId="63" fillId="0" borderId="0" applyFont="0" applyFill="0" applyBorder="0" applyAlignment="0" applyProtection="0"/>
    <xf numFmtId="0" fontId="63" fillId="0" borderId="0"/>
    <xf numFmtId="168" fontId="63" fillId="0" borderId="0" applyFont="0" applyFill="0" applyBorder="0" applyAlignment="0" applyProtection="0"/>
    <xf numFmtId="0" fontId="63" fillId="0" borderId="0"/>
    <xf numFmtId="168" fontId="63" fillId="0" borderId="0" applyFont="0" applyFill="0" applyBorder="0" applyAlignment="0" applyProtection="0"/>
    <xf numFmtId="0" fontId="63" fillId="0" borderId="0"/>
    <xf numFmtId="168" fontId="63" fillId="0" borderId="0" applyFont="0" applyFill="0" applyBorder="0" applyAlignment="0" applyProtection="0"/>
    <xf numFmtId="0" fontId="63" fillId="0" borderId="0"/>
    <xf numFmtId="168" fontId="63" fillId="0" borderId="0" applyFont="0" applyFill="0" applyBorder="0" applyAlignment="0" applyProtection="0"/>
    <xf numFmtId="0" fontId="63" fillId="0" borderId="0"/>
    <xf numFmtId="168" fontId="63" fillId="0" borderId="0" applyFont="0" applyFill="0" applyBorder="0" applyAlignment="0" applyProtection="0"/>
    <xf numFmtId="0" fontId="63" fillId="0" borderId="0"/>
    <xf numFmtId="168" fontId="63" fillId="0" borderId="0" applyFont="0" applyFill="0" applyBorder="0" applyAlignment="0" applyProtection="0"/>
    <xf numFmtId="0" fontId="63" fillId="0" borderId="0"/>
    <xf numFmtId="168" fontId="63" fillId="0" borderId="0" applyFont="0" applyFill="0" applyBorder="0" applyAlignment="0" applyProtection="0"/>
    <xf numFmtId="0" fontId="63" fillId="0" borderId="0"/>
    <xf numFmtId="168" fontId="63" fillId="0" borderId="0" applyFont="0" applyFill="0" applyBorder="0" applyAlignment="0" applyProtection="0"/>
    <xf numFmtId="0" fontId="63" fillId="0" borderId="0"/>
    <xf numFmtId="168" fontId="63" fillId="0" borderId="0" applyFont="0" applyFill="0" applyBorder="0" applyAlignment="0" applyProtection="0"/>
    <xf numFmtId="0" fontId="63" fillId="0" borderId="0"/>
    <xf numFmtId="168" fontId="63" fillId="0" borderId="0" applyFont="0" applyFill="0" applyBorder="0" applyAlignment="0" applyProtection="0"/>
    <xf numFmtId="0" fontId="63" fillId="0" borderId="0"/>
    <xf numFmtId="168" fontId="63" fillId="0" borderId="0" applyFont="0" applyFill="0" applyBorder="0" applyAlignment="0" applyProtection="0"/>
    <xf numFmtId="0" fontId="63" fillId="0" borderId="0"/>
    <xf numFmtId="168" fontId="63" fillId="0" borderId="0" applyFont="0" applyFill="0" applyBorder="0" applyAlignment="0" applyProtection="0"/>
    <xf numFmtId="0" fontId="63" fillId="0" borderId="0"/>
    <xf numFmtId="168" fontId="63" fillId="0" borderId="0" applyFont="0" applyFill="0" applyBorder="0" applyAlignment="0" applyProtection="0"/>
    <xf numFmtId="0" fontId="63" fillId="0" borderId="0"/>
    <xf numFmtId="168" fontId="63" fillId="0" borderId="0" applyFont="0" applyFill="0" applyBorder="0" applyAlignment="0" applyProtection="0"/>
    <xf numFmtId="0" fontId="63" fillId="0" borderId="0"/>
    <xf numFmtId="168" fontId="63" fillId="0" borderId="0" applyFont="0" applyFill="0" applyBorder="0" applyAlignment="0" applyProtection="0"/>
    <xf numFmtId="0" fontId="63" fillId="0" borderId="0"/>
    <xf numFmtId="168" fontId="63" fillId="0" borderId="0" applyFont="0" applyFill="0" applyBorder="0" applyAlignment="0" applyProtection="0"/>
    <xf numFmtId="0" fontId="63" fillId="0" borderId="0"/>
    <xf numFmtId="168" fontId="63" fillId="0" borderId="0" applyFont="0" applyFill="0" applyBorder="0" applyAlignment="0" applyProtection="0"/>
    <xf numFmtId="0" fontId="63" fillId="0" borderId="0"/>
    <xf numFmtId="168" fontId="63" fillId="0" borderId="0" applyFont="0" applyFill="0" applyBorder="0" applyAlignment="0" applyProtection="0"/>
    <xf numFmtId="0" fontId="63" fillId="0" borderId="0"/>
    <xf numFmtId="168" fontId="63" fillId="0" borderId="0" applyFont="0" applyFill="0" applyBorder="0" applyAlignment="0" applyProtection="0"/>
    <xf numFmtId="0" fontId="63" fillId="0" borderId="0"/>
    <xf numFmtId="168" fontId="63" fillId="0" borderId="0" applyFont="0" applyFill="0" applyBorder="0" applyAlignment="0" applyProtection="0"/>
    <xf numFmtId="0" fontId="63" fillId="0" borderId="0"/>
    <xf numFmtId="168" fontId="63" fillId="0" borderId="0" applyFont="0" applyFill="0" applyBorder="0" applyAlignment="0" applyProtection="0"/>
    <xf numFmtId="0" fontId="63" fillId="0" borderId="0"/>
    <xf numFmtId="168" fontId="6" fillId="0" borderId="0" applyFont="0" applyFill="0" applyBorder="0" applyAlignment="0" applyProtection="0"/>
    <xf numFmtId="0" fontId="6" fillId="0" borderId="0"/>
    <xf numFmtId="0" fontId="6" fillId="0" borderId="0"/>
    <xf numFmtId="168" fontId="6" fillId="0" borderId="0" applyFont="0" applyFill="0" applyBorder="0" applyAlignment="0" applyProtection="0"/>
    <xf numFmtId="0" fontId="6" fillId="0" borderId="0"/>
    <xf numFmtId="168" fontId="6" fillId="0" borderId="0" applyFont="0" applyFill="0" applyBorder="0" applyAlignment="0" applyProtection="0"/>
    <xf numFmtId="0" fontId="6" fillId="0" borderId="0"/>
    <xf numFmtId="168" fontId="6" fillId="0" borderId="0" applyFont="0" applyFill="0" applyBorder="0" applyAlignment="0" applyProtection="0"/>
    <xf numFmtId="0" fontId="6" fillId="0" borderId="0"/>
    <xf numFmtId="168" fontId="6" fillId="0" borderId="0" applyFont="0" applyFill="0" applyBorder="0" applyAlignment="0" applyProtection="0"/>
    <xf numFmtId="0" fontId="6" fillId="0" borderId="0"/>
    <xf numFmtId="168" fontId="6" fillId="0" borderId="0" applyFont="0" applyFill="0" applyBorder="0" applyAlignment="0" applyProtection="0"/>
    <xf numFmtId="0" fontId="6" fillId="0" borderId="0"/>
    <xf numFmtId="168" fontId="6" fillId="0" borderId="0" applyFont="0" applyFill="0" applyBorder="0" applyAlignment="0" applyProtection="0"/>
    <xf numFmtId="0" fontId="6" fillId="0" borderId="0"/>
    <xf numFmtId="168" fontId="6" fillId="0" borderId="0" applyFont="0" applyFill="0" applyBorder="0" applyAlignment="0" applyProtection="0"/>
    <xf numFmtId="0" fontId="6" fillId="0" borderId="0"/>
    <xf numFmtId="168" fontId="6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168" fontId="6" fillId="0" borderId="0" applyFont="0" applyFill="0" applyBorder="0" applyAlignment="0" applyProtection="0"/>
    <xf numFmtId="0" fontId="1" fillId="0" borderId="0"/>
    <xf numFmtId="0" fontId="1" fillId="0" borderId="0"/>
    <xf numFmtId="168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8" fontId="6" fillId="0" borderId="0" applyFont="0" applyFill="0" applyBorder="0" applyAlignment="0" applyProtection="0"/>
    <xf numFmtId="168" fontId="63" fillId="0" borderId="0" applyFont="0" applyFill="0" applyBorder="0" applyAlignment="0" applyProtection="0"/>
    <xf numFmtId="0" fontId="63" fillId="0" borderId="0"/>
    <xf numFmtId="168" fontId="63" fillId="0" borderId="0" applyFont="0" applyFill="0" applyBorder="0" applyAlignment="0" applyProtection="0"/>
    <xf numFmtId="0" fontId="63" fillId="0" borderId="0"/>
    <xf numFmtId="168" fontId="63" fillId="0" borderId="0" applyFont="0" applyFill="0" applyBorder="0" applyAlignment="0" applyProtection="0"/>
    <xf numFmtId="168" fontId="63" fillId="0" borderId="0" applyFont="0" applyFill="0" applyBorder="0" applyAlignment="0" applyProtection="0"/>
    <xf numFmtId="0" fontId="63" fillId="0" borderId="0"/>
    <xf numFmtId="0" fontId="63" fillId="0" borderId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130" fillId="0" borderId="0"/>
    <xf numFmtId="168" fontId="131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168" fontId="6" fillId="0" borderId="0" applyFont="0" applyFill="0" applyBorder="0" applyAlignment="0" applyProtection="0"/>
    <xf numFmtId="0" fontId="6" fillId="0" borderId="0"/>
    <xf numFmtId="168" fontId="6" fillId="0" borderId="0" applyFont="0" applyFill="0" applyBorder="0" applyAlignment="0" applyProtection="0"/>
    <xf numFmtId="0" fontId="6" fillId="0" borderId="0"/>
    <xf numFmtId="168" fontId="6" fillId="0" borderId="0" applyFont="0" applyFill="0" applyBorder="0" applyAlignment="0" applyProtection="0"/>
  </cellStyleXfs>
  <cellXfs count="132">
    <xf numFmtId="0" fontId="0" fillId="0" borderId="0" xfId="0"/>
    <xf numFmtId="167" fontId="2" fillId="2" borderId="1" xfId="1" applyNumberFormat="1" applyFont="1" applyFill="1" applyBorder="1"/>
    <xf numFmtId="166" fontId="2" fillId="2" borderId="1" xfId="1" applyFont="1" applyFill="1" applyBorder="1"/>
    <xf numFmtId="167" fontId="2" fillId="3" borderId="1" xfId="1" applyNumberFormat="1" applyFont="1" applyFill="1" applyBorder="1"/>
    <xf numFmtId="166" fontId="2" fillId="3" borderId="1" xfId="1" applyFont="1" applyFill="1" applyBorder="1"/>
    <xf numFmtId="0" fontId="2" fillId="0" borderId="2" xfId="0" applyFont="1" applyBorder="1"/>
    <xf numFmtId="166" fontId="4" fillId="2" borderId="3" xfId="1" applyFont="1" applyFill="1" applyBorder="1" applyProtection="1">
      <protection locked="0"/>
    </xf>
    <xf numFmtId="166" fontId="4" fillId="3" borderId="3" xfId="1" applyFont="1" applyFill="1" applyBorder="1" applyProtection="1">
      <protection locked="0"/>
    </xf>
    <xf numFmtId="0" fontId="4" fillId="3" borderId="3" xfId="0" applyFont="1" applyFill="1" applyBorder="1" applyProtection="1">
      <protection locked="0"/>
    </xf>
    <xf numFmtId="0" fontId="0" fillId="0" borderId="4" xfId="0" applyBorder="1" applyAlignment="1">
      <alignment horizontal="center"/>
    </xf>
    <xf numFmtId="0" fontId="2" fillId="0" borderId="0" xfId="0" applyFont="1"/>
    <xf numFmtId="166" fontId="2" fillId="0" borderId="2" xfId="1" applyFont="1" applyBorder="1"/>
    <xf numFmtId="0" fontId="2" fillId="4" borderId="8" xfId="0" applyFont="1" applyFill="1" applyBorder="1"/>
    <xf numFmtId="0" fontId="2" fillId="4" borderId="9" xfId="0" applyFont="1" applyFill="1" applyBorder="1"/>
    <xf numFmtId="0" fontId="2" fillId="4" borderId="10" xfId="0" applyFont="1" applyFill="1" applyBorder="1" applyAlignment="1"/>
    <xf numFmtId="0" fontId="2" fillId="0" borderId="0" xfId="0" quotePrefix="1" applyFont="1"/>
    <xf numFmtId="0" fontId="3" fillId="0" borderId="0" xfId="0" applyFont="1" applyAlignment="1">
      <alignment horizontal="left"/>
    </xf>
    <xf numFmtId="0" fontId="7" fillId="0" borderId="0" xfId="0" applyFont="1"/>
    <xf numFmtId="0" fontId="8" fillId="6" borderId="12" xfId="0" applyFont="1" applyFill="1" applyBorder="1" applyAlignment="1">
      <alignment vertical="center"/>
    </xf>
    <xf numFmtId="0" fontId="8" fillId="7" borderId="12" xfId="0" applyFont="1" applyFill="1" applyBorder="1" applyAlignment="1">
      <alignment vertical="center"/>
    </xf>
    <xf numFmtId="166" fontId="0" fillId="0" borderId="0" xfId="0" applyNumberFormat="1"/>
    <xf numFmtId="0" fontId="4" fillId="3" borderId="14" xfId="0" applyFont="1" applyFill="1" applyBorder="1" applyProtection="1">
      <protection locked="0"/>
    </xf>
    <xf numFmtId="166" fontId="4" fillId="3" borderId="14" xfId="1" applyFont="1" applyFill="1" applyBorder="1" applyProtection="1">
      <protection locked="0"/>
    </xf>
    <xf numFmtId="166" fontId="4" fillId="2" borderId="14" xfId="1" applyFont="1" applyFill="1" applyBorder="1" applyProtection="1">
      <protection locked="0"/>
    </xf>
    <xf numFmtId="0" fontId="9" fillId="3" borderId="1" xfId="0" applyFont="1" applyFill="1" applyBorder="1" applyProtection="1">
      <protection locked="0"/>
    </xf>
    <xf numFmtId="166" fontId="9" fillId="3" borderId="1" xfId="1" applyFont="1" applyFill="1" applyBorder="1" applyProtection="1">
      <protection locked="0"/>
    </xf>
    <xf numFmtId="166" fontId="9" fillId="2" borderId="1" xfId="1" applyFont="1" applyFill="1" applyBorder="1" applyProtection="1">
      <protection locked="0"/>
    </xf>
    <xf numFmtId="0" fontId="4" fillId="3" borderId="10" xfId="0" applyFont="1" applyFill="1" applyBorder="1" applyProtection="1">
      <protection locked="0"/>
    </xf>
    <xf numFmtId="166" fontId="4" fillId="3" borderId="10" xfId="1" applyFont="1" applyFill="1" applyBorder="1" applyProtection="1">
      <protection locked="0"/>
    </xf>
    <xf numFmtId="166" fontId="4" fillId="2" borderId="10" xfId="1" applyFont="1" applyFill="1" applyBorder="1" applyProtection="1">
      <protection locked="0"/>
    </xf>
    <xf numFmtId="49" fontId="2" fillId="4" borderId="13" xfId="0" quotePrefix="1" applyNumberFormat="1" applyFont="1" applyFill="1" applyBorder="1" applyAlignment="1">
      <alignment horizontal="center"/>
    </xf>
    <xf numFmtId="0" fontId="2" fillId="4" borderId="5" xfId="0" quotePrefix="1" applyFont="1" applyFill="1" applyBorder="1" applyAlignment="1">
      <alignment horizontal="center"/>
    </xf>
    <xf numFmtId="0" fontId="0" fillId="0" borderId="0" xfId="0" applyAlignment="1">
      <alignment horizontal="left"/>
    </xf>
    <xf numFmtId="0" fontId="6" fillId="0" borderId="0" xfId="4"/>
    <xf numFmtId="0" fontId="6" fillId="0" borderId="0" xfId="4" applyFont="1" applyAlignment="1"/>
    <xf numFmtId="0" fontId="27" fillId="0" borderId="0" xfId="4" applyFont="1" applyAlignment="1"/>
    <xf numFmtId="0" fontId="29" fillId="0" borderId="0" xfId="4" applyFont="1" applyAlignment="1"/>
    <xf numFmtId="0" fontId="26" fillId="0" borderId="0" xfId="4" applyFont="1" applyAlignment="1"/>
    <xf numFmtId="0" fontId="26" fillId="0" borderId="9" xfId="4" applyFont="1" applyBorder="1" applyAlignment="1"/>
    <xf numFmtId="0" fontId="26" fillId="0" borderId="36" xfId="4" applyFont="1" applyBorder="1" applyAlignment="1"/>
    <xf numFmtId="0" fontId="6" fillId="0" borderId="0" xfId="4" applyFont="1" applyBorder="1" applyAlignment="1"/>
    <xf numFmtId="0" fontId="29" fillId="0" borderId="0" xfId="4" applyFont="1" applyAlignment="1">
      <alignment horizontal="left"/>
    </xf>
    <xf numFmtId="0" fontId="26" fillId="0" borderId="42" xfId="4" applyFont="1" applyBorder="1" applyAlignment="1">
      <alignment horizontal="center"/>
    </xf>
    <xf numFmtId="0" fontId="26" fillId="0" borderId="43" xfId="4" applyFont="1" applyBorder="1" applyAlignment="1">
      <alignment horizontal="center"/>
    </xf>
    <xf numFmtId="0" fontId="26" fillId="0" borderId="39" xfId="4" applyFont="1" applyBorder="1" applyAlignment="1">
      <alignment horizontal="center"/>
    </xf>
    <xf numFmtId="169" fontId="26" fillId="0" borderId="44" xfId="32" applyNumberFormat="1" applyFont="1" applyBorder="1" applyAlignment="1">
      <alignment horizontal="center"/>
    </xf>
    <xf numFmtId="0" fontId="26" fillId="0" borderId="45" xfId="4" applyFont="1" applyBorder="1" applyAlignment="1">
      <alignment horizontal="center"/>
    </xf>
    <xf numFmtId="0" fontId="26" fillId="0" borderId="46" xfId="4" applyFont="1" applyBorder="1" applyAlignment="1">
      <alignment horizontal="center"/>
    </xf>
    <xf numFmtId="0" fontId="26" fillId="0" borderId="33" xfId="4" applyFont="1" applyBorder="1" applyAlignment="1">
      <alignment horizontal="center"/>
    </xf>
    <xf numFmtId="169" fontId="26" fillId="0" borderId="47" xfId="32" applyNumberFormat="1" applyFont="1" applyBorder="1" applyAlignment="1">
      <alignment horizontal="center"/>
    </xf>
    <xf numFmtId="0" fontId="26" fillId="0" borderId="8" xfId="4" applyFont="1" applyBorder="1" applyAlignment="1"/>
    <xf numFmtId="0" fontId="26" fillId="0" borderId="48" xfId="4" applyFont="1" applyBorder="1" applyAlignment="1">
      <alignment horizontal="center"/>
    </xf>
    <xf numFmtId="0" fontId="26" fillId="0" borderId="49" xfId="4" applyFont="1" applyBorder="1" applyAlignment="1">
      <alignment horizontal="center"/>
    </xf>
    <xf numFmtId="0" fontId="26" fillId="0" borderId="50" xfId="4" applyFont="1" applyBorder="1" applyAlignment="1">
      <alignment horizontal="center"/>
    </xf>
    <xf numFmtId="169" fontId="26" fillId="0" borderId="51" xfId="32" applyNumberFormat="1" applyFont="1" applyBorder="1" applyAlignment="1">
      <alignment horizontal="center"/>
    </xf>
    <xf numFmtId="1" fontId="26" fillId="0" borderId="52" xfId="4" applyNumberFormat="1" applyFont="1" applyBorder="1" applyAlignment="1">
      <alignment horizontal="center"/>
    </xf>
    <xf numFmtId="0" fontId="26" fillId="0" borderId="53" xfId="4" applyFont="1" applyBorder="1" applyAlignment="1">
      <alignment horizontal="center"/>
    </xf>
    <xf numFmtId="0" fontId="26" fillId="0" borderId="54" xfId="4" applyFont="1" applyBorder="1" applyAlignment="1">
      <alignment horizontal="center"/>
    </xf>
    <xf numFmtId="0" fontId="26" fillId="0" borderId="55" xfId="4" applyFont="1" applyBorder="1" applyAlignment="1">
      <alignment horizontal="center"/>
    </xf>
    <xf numFmtId="169" fontId="26" fillId="0" borderId="56" xfId="32" applyNumberFormat="1" applyFont="1" applyBorder="1" applyAlignment="1">
      <alignment horizontal="center"/>
    </xf>
    <xf numFmtId="0" fontId="26" fillId="0" borderId="37" xfId="4" applyFont="1" applyBorder="1" applyAlignment="1">
      <alignment horizontal="center"/>
    </xf>
    <xf numFmtId="0" fontId="26" fillId="0" borderId="35" xfId="4" applyFont="1" applyBorder="1" applyAlignment="1">
      <alignment horizontal="center"/>
    </xf>
    <xf numFmtId="170" fontId="27" fillId="0" borderId="37" xfId="32" applyNumberFormat="1" applyFont="1" applyBorder="1" applyAlignment="1"/>
    <xf numFmtId="170" fontId="27" fillId="0" borderId="33" xfId="32" applyNumberFormat="1" applyFont="1" applyBorder="1" applyAlignment="1"/>
    <xf numFmtId="170" fontId="6" fillId="0" borderId="35" xfId="32" applyNumberFormat="1" applyFont="1" applyBorder="1" applyAlignment="1"/>
    <xf numFmtId="170" fontId="27" fillId="0" borderId="33" xfId="32" applyNumberFormat="1" applyFont="1" applyBorder="1" applyAlignment="1">
      <alignment horizontal="right"/>
    </xf>
    <xf numFmtId="169" fontId="27" fillId="0" borderId="47" xfId="32" applyNumberFormat="1" applyFont="1" applyBorder="1" applyAlignment="1"/>
    <xf numFmtId="170" fontId="27" fillId="0" borderId="57" xfId="32" applyNumberFormat="1" applyFont="1" applyBorder="1" applyAlignment="1"/>
    <xf numFmtId="170" fontId="27" fillId="0" borderId="58" xfId="32" applyNumberFormat="1" applyFont="1" applyBorder="1" applyAlignment="1"/>
    <xf numFmtId="170" fontId="27" fillId="0" borderId="59" xfId="32" applyNumberFormat="1" applyFont="1" applyBorder="1" applyAlignment="1"/>
    <xf numFmtId="169" fontId="27" fillId="0" borderId="60" xfId="32" applyNumberFormat="1" applyFont="1" applyBorder="1" applyAlignment="1"/>
    <xf numFmtId="170" fontId="6" fillId="0" borderId="0" xfId="4" applyNumberFormat="1" applyFont="1" applyAlignment="1"/>
    <xf numFmtId="170" fontId="28" fillId="0" borderId="33" xfId="32" applyNumberFormat="1" applyFont="1" applyBorder="1" applyAlignment="1">
      <alignment horizontal="right"/>
    </xf>
    <xf numFmtId="170" fontId="27" fillId="0" borderId="40" xfId="32" applyNumberFormat="1" applyFont="1" applyBorder="1" applyAlignment="1"/>
    <xf numFmtId="170" fontId="27" fillId="0" borderId="38" xfId="32" applyNumberFormat="1" applyFont="1" applyBorder="1" applyAlignment="1"/>
    <xf numFmtId="170" fontId="27" fillId="0" borderId="41" xfId="32" applyNumberFormat="1" applyFont="1" applyBorder="1" applyAlignment="1"/>
    <xf numFmtId="169" fontId="27" fillId="0" borderId="61" xfId="32" applyNumberFormat="1" applyFont="1" applyBorder="1" applyAlignment="1"/>
    <xf numFmtId="170" fontId="6" fillId="0" borderId="37" xfId="32" applyNumberFormat="1" applyFont="1" applyBorder="1" applyAlignment="1"/>
    <xf numFmtId="170" fontId="6" fillId="0" borderId="33" xfId="32" applyNumberFormat="1" applyFont="1" applyBorder="1" applyAlignment="1"/>
    <xf numFmtId="169" fontId="6" fillId="0" borderId="47" xfId="32" applyNumberFormat="1" applyFont="1" applyBorder="1" applyAlignment="1"/>
    <xf numFmtId="170" fontId="27" fillId="0" borderId="62" xfId="32" applyNumberFormat="1" applyFont="1" applyBorder="1" applyAlignment="1"/>
    <xf numFmtId="169" fontId="27" fillId="0" borderId="63" xfId="32" applyNumberFormat="1" applyFont="1" applyBorder="1" applyAlignment="1"/>
    <xf numFmtId="169" fontId="6" fillId="0" borderId="64" xfId="32" applyNumberFormat="1" applyFont="1" applyBorder="1" applyAlignment="1"/>
    <xf numFmtId="169" fontId="27" fillId="0" borderId="65" xfId="32" applyNumberFormat="1" applyFont="1" applyBorder="1" applyAlignment="1"/>
    <xf numFmtId="0" fontId="6" fillId="0" borderId="0" xfId="4" applyFont="1" applyFill="1" applyAlignment="1"/>
    <xf numFmtId="170" fontId="6" fillId="0" borderId="33" xfId="32" applyNumberFormat="1" applyFont="1" applyBorder="1" applyAlignment="1">
      <alignment horizontal="right"/>
    </xf>
    <xf numFmtId="4" fontId="6" fillId="0" borderId="0" xfId="4" applyNumberFormat="1" applyFont="1" applyAlignment="1"/>
    <xf numFmtId="170" fontId="27" fillId="0" borderId="34" xfId="32" applyNumberFormat="1" applyFont="1" applyBorder="1" applyAlignment="1"/>
    <xf numFmtId="169" fontId="27" fillId="0" borderId="64" xfId="32" applyNumberFormat="1" applyFont="1" applyBorder="1" applyAlignment="1"/>
    <xf numFmtId="0" fontId="26" fillId="0" borderId="66" xfId="4" applyFont="1" applyBorder="1" applyAlignment="1"/>
    <xf numFmtId="170" fontId="27" fillId="0" borderId="67" xfId="32" applyNumberFormat="1" applyFont="1" applyBorder="1" applyAlignment="1"/>
    <xf numFmtId="170" fontId="27" fillId="0" borderId="49" xfId="32" applyNumberFormat="1" applyFont="1" applyBorder="1" applyAlignment="1"/>
    <xf numFmtId="169" fontId="27" fillId="0" borderId="68" xfId="32" applyNumberFormat="1" applyFont="1" applyBorder="1" applyAlignment="1"/>
    <xf numFmtId="170" fontId="27" fillId="0" borderId="48" xfId="32" applyNumberFormat="1" applyFont="1" applyBorder="1" applyAlignment="1"/>
    <xf numFmtId="170" fontId="6" fillId="3" borderId="37" xfId="32" applyNumberFormat="1" applyFont="1" applyFill="1" applyBorder="1" applyAlignment="1"/>
    <xf numFmtId="170" fontId="6" fillId="3" borderId="33" xfId="32" applyNumberFormat="1" applyFont="1" applyFill="1" applyBorder="1" applyAlignment="1"/>
    <xf numFmtId="4" fontId="6" fillId="3" borderId="0" xfId="4" applyNumberFormat="1" applyFont="1" applyFill="1" applyAlignment="1"/>
    <xf numFmtId="169" fontId="6" fillId="3" borderId="64" xfId="32" applyNumberFormat="1" applyFont="1" applyFill="1" applyBorder="1" applyAlignment="1"/>
    <xf numFmtId="0" fontId="26" fillId="3" borderId="36" xfId="4" applyFont="1" applyFill="1" applyBorder="1" applyAlignment="1"/>
    <xf numFmtId="0" fontId="26" fillId="2" borderId="36" xfId="4" applyFont="1" applyFill="1" applyBorder="1" applyAlignment="1"/>
    <xf numFmtId="170" fontId="6" fillId="2" borderId="37" xfId="32" applyNumberFormat="1" applyFont="1" applyFill="1" applyBorder="1" applyAlignment="1"/>
    <xf numFmtId="170" fontId="6" fillId="2" borderId="33" xfId="32" applyNumberFormat="1" applyFont="1" applyFill="1" applyBorder="1" applyAlignment="1"/>
    <xf numFmtId="4" fontId="6" fillId="2" borderId="0" xfId="4" applyNumberFormat="1" applyFont="1" applyFill="1" applyAlignment="1"/>
    <xf numFmtId="169" fontId="6" fillId="2" borderId="64" xfId="32" applyNumberFormat="1" applyFont="1" applyFill="1" applyBorder="1" applyAlignment="1"/>
    <xf numFmtId="0" fontId="26" fillId="4" borderId="36" xfId="4" applyFont="1" applyFill="1" applyBorder="1" applyAlignment="1"/>
    <xf numFmtId="170" fontId="27" fillId="4" borderId="48" xfId="32" applyNumberFormat="1" applyFont="1" applyFill="1" applyBorder="1" applyAlignment="1"/>
    <xf numFmtId="170" fontId="27" fillId="4" borderId="49" xfId="32" applyNumberFormat="1" applyFont="1" applyFill="1" applyBorder="1" applyAlignment="1"/>
    <xf numFmtId="169" fontId="27" fillId="4" borderId="68" xfId="32" applyNumberFormat="1" applyFont="1" applyFill="1" applyBorder="1" applyAlignment="1"/>
    <xf numFmtId="0" fontId="132" fillId="4" borderId="77" xfId="0" applyFont="1" applyFill="1" applyBorder="1" applyAlignment="1">
      <alignment horizontal="center"/>
    </xf>
    <xf numFmtId="0" fontId="132" fillId="4" borderId="78" xfId="0" applyFont="1" applyFill="1" applyBorder="1" applyAlignment="1">
      <alignment horizontal="center"/>
    </xf>
    <xf numFmtId="0" fontId="9" fillId="3" borderId="3" xfId="0" applyFont="1" applyFill="1" applyBorder="1" applyProtection="1">
      <protection locked="0"/>
    </xf>
    <xf numFmtId="166" fontId="9" fillId="3" borderId="3" xfId="1" applyFont="1" applyFill="1" applyBorder="1" applyProtection="1">
      <protection locked="0"/>
    </xf>
    <xf numFmtId="166" fontId="9" fillId="2" borderId="3" xfId="1" applyFont="1" applyFill="1" applyBorder="1" applyProtection="1">
      <protection locked="0"/>
    </xf>
    <xf numFmtId="0" fontId="133" fillId="3" borderId="3" xfId="0" applyFont="1" applyFill="1" applyBorder="1" applyProtection="1">
      <protection locked="0"/>
    </xf>
    <xf numFmtId="0" fontId="9" fillId="3" borderId="79" xfId="0" applyFont="1" applyFill="1" applyBorder="1" applyProtection="1">
      <protection locked="0"/>
    </xf>
    <xf numFmtId="166" fontId="9" fillId="3" borderId="79" xfId="1" applyFont="1" applyFill="1" applyBorder="1" applyProtection="1">
      <protection locked="0"/>
    </xf>
    <xf numFmtId="166" fontId="9" fillId="3" borderId="10" xfId="1" applyFont="1" applyFill="1" applyBorder="1" applyProtection="1">
      <protection locked="0"/>
    </xf>
    <xf numFmtId="166" fontId="9" fillId="2" borderId="10" xfId="1" applyFont="1" applyFill="1" applyBorder="1" applyProtection="1">
      <protection locked="0"/>
    </xf>
    <xf numFmtId="166" fontId="0" fillId="0" borderId="0" xfId="1" applyFont="1"/>
    <xf numFmtId="0" fontId="2" fillId="0" borderId="0" xfId="0" applyFont="1" applyAlignment="1">
      <alignment horizontal="left"/>
    </xf>
    <xf numFmtId="0" fontId="2" fillId="4" borderId="6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4" borderId="5" xfId="0" applyFont="1" applyFill="1" applyBorder="1" applyAlignment="1">
      <alignment horizontal="center"/>
    </xf>
    <xf numFmtId="0" fontId="2" fillId="4" borderId="6" xfId="0" quotePrefix="1" applyFont="1" applyFill="1" applyBorder="1" applyAlignment="1">
      <alignment horizontal="center"/>
    </xf>
    <xf numFmtId="0" fontId="8" fillId="5" borderId="6" xfId="0" applyFont="1" applyFill="1" applyBorder="1" applyAlignment="1">
      <alignment horizontal="center" vertical="center"/>
    </xf>
    <xf numFmtId="0" fontId="8" fillId="5" borderId="11" xfId="0" applyFont="1" applyFill="1" applyBorder="1" applyAlignment="1">
      <alignment horizontal="center" vertical="center"/>
    </xf>
    <xf numFmtId="0" fontId="3" fillId="0" borderId="0" xfId="0" applyFont="1" applyAlignment="1">
      <alignment horizontal="left"/>
    </xf>
    <xf numFmtId="0" fontId="2" fillId="0" borderId="0" xfId="0" quotePrefix="1" applyFont="1" applyAlignment="1">
      <alignment horizontal="left"/>
    </xf>
    <xf numFmtId="0" fontId="2" fillId="4" borderId="9" xfId="0" applyFont="1" applyFill="1" applyBorder="1" applyAlignment="1">
      <alignment horizontal="center" vertical="center"/>
    </xf>
    <xf numFmtId="0" fontId="2" fillId="4" borderId="8" xfId="0" applyFont="1" applyFill="1" applyBorder="1" applyAlignment="1">
      <alignment horizontal="center" vertical="center"/>
    </xf>
    <xf numFmtId="0" fontId="2" fillId="4" borderId="9" xfId="0" applyFont="1" applyFill="1" applyBorder="1" applyAlignment="1">
      <alignment horizontal="center" wrapText="1"/>
    </xf>
    <xf numFmtId="0" fontId="2" fillId="4" borderId="8" xfId="0" applyFont="1" applyFill="1" applyBorder="1" applyAlignment="1">
      <alignment horizontal="center" wrapText="1"/>
    </xf>
  </cellXfs>
  <cellStyles count="42698">
    <cellStyle name="%" xfId="568"/>
    <cellStyle name="% 2" xfId="569"/>
    <cellStyle name="% 2 2" xfId="570"/>
    <cellStyle name="% 3" xfId="571"/>
    <cellStyle name="_31-03-2009" xfId="19775"/>
    <cellStyle name="_31-03-2009 2" xfId="19776"/>
    <cellStyle name="_31-03-2009_Monthly performance calculations" xfId="19777"/>
    <cellStyle name="_new bond " xfId="39153"/>
    <cellStyle name="_new bond  10" xfId="39154"/>
    <cellStyle name="_new bond  11" xfId="39155"/>
    <cellStyle name="_new bond  12" xfId="39156"/>
    <cellStyle name="_new bond  13" xfId="39157"/>
    <cellStyle name="_new bond  14" xfId="39158"/>
    <cellStyle name="_new bond  15" xfId="39159"/>
    <cellStyle name="_new bond  16" xfId="39160"/>
    <cellStyle name="_new bond  17" xfId="39161"/>
    <cellStyle name="_new bond  18" xfId="39162"/>
    <cellStyle name="_new bond  19" xfId="39163"/>
    <cellStyle name="_new bond  2" xfId="39164"/>
    <cellStyle name="_new bond  20" xfId="39165"/>
    <cellStyle name="_new bond  21" xfId="39166"/>
    <cellStyle name="_new bond  22" xfId="39167"/>
    <cellStyle name="_new bond  23" xfId="39168"/>
    <cellStyle name="_new bond  24" xfId="39169"/>
    <cellStyle name="_new bond  25" xfId="39170"/>
    <cellStyle name="_new bond  26" xfId="39171"/>
    <cellStyle name="_new bond  27" xfId="39172"/>
    <cellStyle name="_new bond  28" xfId="39173"/>
    <cellStyle name="_new bond  29" xfId="39174"/>
    <cellStyle name="_new bond  3" xfId="39175"/>
    <cellStyle name="_new bond  30" xfId="39176"/>
    <cellStyle name="_new bond  31" xfId="39177"/>
    <cellStyle name="_new bond  32" xfId="39178"/>
    <cellStyle name="_new bond  33" xfId="39179"/>
    <cellStyle name="_new bond  34" xfId="39180"/>
    <cellStyle name="_new bond  35" xfId="39181"/>
    <cellStyle name="_new bond  36" xfId="39182"/>
    <cellStyle name="_new bond  37" xfId="39183"/>
    <cellStyle name="_new bond  38" xfId="39184"/>
    <cellStyle name="_new bond  39" xfId="39185"/>
    <cellStyle name="_new bond  4" xfId="39186"/>
    <cellStyle name="_new bond  40" xfId="39187"/>
    <cellStyle name="_new bond  41" xfId="39188"/>
    <cellStyle name="_new bond  42" xfId="39189"/>
    <cellStyle name="_new bond  43" xfId="39190"/>
    <cellStyle name="_new bond  44" xfId="39191"/>
    <cellStyle name="_new bond  45" xfId="39192"/>
    <cellStyle name="_new bond  46" xfId="39193"/>
    <cellStyle name="_new bond  47" xfId="39194"/>
    <cellStyle name="_new bond  48" xfId="39195"/>
    <cellStyle name="_new bond  49" xfId="39196"/>
    <cellStyle name="_new bond  5" xfId="39197"/>
    <cellStyle name="_new bond  50" xfId="39198"/>
    <cellStyle name="_new bond  51" xfId="39199"/>
    <cellStyle name="_new bond  52" xfId="39200"/>
    <cellStyle name="_new bond  53" xfId="39201"/>
    <cellStyle name="_new bond  6" xfId="39202"/>
    <cellStyle name="_new bond  7" xfId="39203"/>
    <cellStyle name="_new bond  8" xfId="39204"/>
    <cellStyle name="_new bond  9" xfId="39205"/>
    <cellStyle name="_new bond _Contrarius Global Absolute Fund (Ireland) NAV Jan 6 V2" xfId="39206"/>
    <cellStyle name="_new bond _Copy of TFO Bondvest Ltd 20-03-09 JM" xfId="39207"/>
    <cellStyle name="_new bond _TFO Bondvest Ltd 27-03-09" xfId="39208"/>
    <cellStyle name="_new bond _TFO Bondvest Ltd 27-03-2009" xfId="39209"/>
    <cellStyle name="_new bond _The Family Shariah Fund 07.31.08" xfId="39210"/>
    <cellStyle name="_SGMF Compliance" xfId="19778"/>
    <cellStyle name="_SGMF Compliance 2" xfId="19779"/>
    <cellStyle name="_SGMF Compliance 2_28-02-11" xfId="19780"/>
    <cellStyle name="_SGMF Compliance 2_30-06-2011" xfId="19781"/>
    <cellStyle name="_SGMF Compliance 2_31-08-2011" xfId="19782"/>
    <cellStyle name="_SGMF Compliance 2_31-12-2011" xfId="19783"/>
    <cellStyle name="_SGMF Compliance 2_Client Reporting Monthly Data" xfId="19784"/>
    <cellStyle name="_SGMF Compliance 3" xfId="19785"/>
    <cellStyle name="_SGMF Compliance 3_30-06-2011" xfId="19786"/>
    <cellStyle name="_SGMF Compliance 3_Client Reporting Monthly Data" xfId="19787"/>
    <cellStyle name="_SGMF Compliance 3_Client Reporting Monthly Data 2" xfId="19788"/>
    <cellStyle name="_SGMF Compliance 3_Client Reporting Monthly Data_1" xfId="19789"/>
    <cellStyle name="_SGMF Compliance 3_Client Reporting Monthly Data_Monthly performance calculations" xfId="19790"/>
    <cellStyle name="_SGMF Compliance_28-02-11" xfId="19791"/>
    <cellStyle name="_SGMF Compliance_28-02-11 2" xfId="19792"/>
    <cellStyle name="_SGMF Compliance_28-02-11_Monthly performance calculations" xfId="19793"/>
    <cellStyle name="_SGMF Compliance_31-08-2011" xfId="19794"/>
    <cellStyle name="_SGMF Compliance_31-08-2011 2" xfId="19795"/>
    <cellStyle name="_SGMF Compliance_31-12-10" xfId="19796"/>
    <cellStyle name="_SGMF Compliance_31-12-10 2" xfId="19797"/>
    <cellStyle name="_SGMF Compliance_31-12-10_Monthly performance calculations" xfId="19798"/>
    <cellStyle name="_SGMF Compliance_31-12-2011" xfId="19799"/>
    <cellStyle name="_SGMF Compliance_31-12-2011 2" xfId="19800"/>
    <cellStyle name="_SGMF Compliance_Summary" xfId="19801"/>
    <cellStyle name="_SGMF Compliance_Summary 2" xfId="19802"/>
    <cellStyle name="_SGMF Compliance_SUMMARY_1" xfId="19803"/>
    <cellStyle name="_SGMF Compliance_SUMMARY_1 2" xfId="19804"/>
    <cellStyle name="_SGMF Compliance_Summary_Monthly performance calculations" xfId="19805"/>
    <cellStyle name="=C:\WINNT35\SYSTEM32\COMMAND.COM" xfId="19806"/>
    <cellStyle name="20% - Accent1 10" xfId="38887"/>
    <cellStyle name="20% - Accent1 11" xfId="5"/>
    <cellStyle name="20% - Accent1 2" xfId="99"/>
    <cellStyle name="20% - Accent1 2 2" xfId="100"/>
    <cellStyle name="20% - Accent1 2 2 2" xfId="281"/>
    <cellStyle name="20% - Accent1 2 2 2 2" xfId="40223"/>
    <cellStyle name="20% - Accent1 2 2 3" xfId="423"/>
    <cellStyle name="20% - Accent1 2 2 4" xfId="513"/>
    <cellStyle name="20% - Accent1 2 2 5" xfId="539"/>
    <cellStyle name="20% - Accent1 2 2 6" xfId="572"/>
    <cellStyle name="20% - Accent1 2 2 7" xfId="19807"/>
    <cellStyle name="20% - Accent1 2 2 8" xfId="40242"/>
    <cellStyle name="20% - Accent1 2 3" xfId="573"/>
    <cellStyle name="20% - Accent1 2 3 2" xfId="19808"/>
    <cellStyle name="20% - Accent1 2 3 3" xfId="40238"/>
    <cellStyle name="20% - Accent1 2 4" xfId="574"/>
    <cellStyle name="20% - Accent1 2 4 2" xfId="40279"/>
    <cellStyle name="20% - Accent1 2 5" xfId="575"/>
    <cellStyle name="20% - Accent1 2 5 2" xfId="40220"/>
    <cellStyle name="20% - Accent1 2 6" xfId="40266"/>
    <cellStyle name="20% - Accent1 2 7" xfId="40225"/>
    <cellStyle name="20% - Accent1 2 8" xfId="40196"/>
    <cellStyle name="20% - Accent1 3" xfId="196"/>
    <cellStyle name="20% - Accent1 3 2" xfId="19809"/>
    <cellStyle name="20% - Accent1 3 2 2" xfId="40236"/>
    <cellStyle name="20% - Accent1 3 3" xfId="19810"/>
    <cellStyle name="20% - Accent1 3 3 2" xfId="40260"/>
    <cellStyle name="20% - Accent1 3 4" xfId="40226"/>
    <cellStyle name="20% - Accent1 3 5" xfId="40263"/>
    <cellStyle name="20% - Accent1 3 6" xfId="40264"/>
    <cellStyle name="20% - Accent1 3 7" xfId="40276"/>
    <cellStyle name="20% - Accent1 3 8" xfId="40154"/>
    <cellStyle name="20% - Accent1 4" xfId="19811"/>
    <cellStyle name="20% - Accent1 4 2" xfId="40269"/>
    <cellStyle name="20% - Accent1 4 3" xfId="40278"/>
    <cellStyle name="20% - Accent1 4 4" xfId="40257"/>
    <cellStyle name="20% - Accent1 4 5" xfId="40270"/>
    <cellStyle name="20% - Accent1 4 6" xfId="40251"/>
    <cellStyle name="20% - Accent1 4 7" xfId="40271"/>
    <cellStyle name="20% - Accent1 5" xfId="19812"/>
    <cellStyle name="20% - Accent1 5 2" xfId="40280"/>
    <cellStyle name="20% - Accent1 5 3" xfId="40256"/>
    <cellStyle name="20% - Accent1 5 4" xfId="40245"/>
    <cellStyle name="20% - Accent1 5 5" xfId="40239"/>
    <cellStyle name="20% - Accent1 5 6" xfId="40243"/>
    <cellStyle name="20% - Accent1 5 7" xfId="40261"/>
    <cellStyle name="20% - Accent1 6" xfId="19813"/>
    <cellStyle name="20% - Accent1 6 2" xfId="40250"/>
    <cellStyle name="20% - Accent1 6 3" xfId="40246"/>
    <cellStyle name="20% - Accent1 6 4" xfId="40281"/>
    <cellStyle name="20% - Accent1 6 5" xfId="40228"/>
    <cellStyle name="20% - Accent1 7" xfId="19814"/>
    <cellStyle name="20% - Accent1 7 2" xfId="40248"/>
    <cellStyle name="20% - Accent1 7 3" xfId="40244"/>
    <cellStyle name="20% - Accent1 7 4" xfId="40230"/>
    <cellStyle name="20% - Accent1 7 5" xfId="40275"/>
    <cellStyle name="20% - Accent1 8" xfId="19815"/>
    <cellStyle name="20% - Accent1 8 2" xfId="40254"/>
    <cellStyle name="20% - Accent1 8 3" xfId="40237"/>
    <cellStyle name="20% - Accent1 8 4" xfId="40240"/>
    <cellStyle name="20% - Accent1 9" xfId="38593"/>
    <cellStyle name="20% - Accent2 10" xfId="38891"/>
    <cellStyle name="20% - Accent2 11" xfId="6"/>
    <cellStyle name="20% - Accent2 2" xfId="101"/>
    <cellStyle name="20% - Accent2 2 2" xfId="102"/>
    <cellStyle name="20% - Accent2 2 2 2" xfId="282"/>
    <cellStyle name="20% - Accent2 2 2 2 2" xfId="40258"/>
    <cellStyle name="20% - Accent2 2 2 3" xfId="424"/>
    <cellStyle name="20% - Accent2 2 2 4" xfId="514"/>
    <cellStyle name="20% - Accent2 2 2 5" xfId="540"/>
    <cellStyle name="20% - Accent2 2 2 6" xfId="576"/>
    <cellStyle name="20% - Accent2 2 2 7" xfId="19816"/>
    <cellStyle name="20% - Accent2 2 2 8" xfId="40222"/>
    <cellStyle name="20% - Accent2 2 3" xfId="577"/>
    <cellStyle name="20% - Accent2 2 3 2" xfId="19817"/>
    <cellStyle name="20% - Accent2 2 3 3" xfId="40229"/>
    <cellStyle name="20% - Accent2 2 4" xfId="578"/>
    <cellStyle name="20% - Accent2 2 4 2" xfId="40247"/>
    <cellStyle name="20% - Accent2 2 5" xfId="579"/>
    <cellStyle name="20% - Accent2 2 5 2" xfId="40235"/>
    <cellStyle name="20% - Accent2 2 6" xfId="40219"/>
    <cellStyle name="20% - Accent2 2 7" xfId="40273"/>
    <cellStyle name="20% - Accent2 2 8" xfId="40200"/>
    <cellStyle name="20% - Accent2 3" xfId="197"/>
    <cellStyle name="20% - Accent2 3 2" xfId="19818"/>
    <cellStyle name="20% - Accent2 3 2 2" xfId="40267"/>
    <cellStyle name="20% - Accent2 3 3" xfId="19819"/>
    <cellStyle name="20% - Accent2 3 3 2" xfId="40227"/>
    <cellStyle name="20% - Accent2 3 4" xfId="40221"/>
    <cellStyle name="20% - Accent2 3 5" xfId="40255"/>
    <cellStyle name="20% - Accent2 3 6" xfId="40268"/>
    <cellStyle name="20% - Accent2 3 7" xfId="40283"/>
    <cellStyle name="20% - Accent2 3 8" xfId="40158"/>
    <cellStyle name="20% - Accent2 4" xfId="19820"/>
    <cellStyle name="20% - Accent2 4 2" xfId="40252"/>
    <cellStyle name="20% - Accent2 4 3" xfId="40282"/>
    <cellStyle name="20% - Accent2 4 4" xfId="40234"/>
    <cellStyle name="20% - Accent2 4 5" xfId="40249"/>
    <cellStyle name="20% - Accent2 4 6" xfId="40224"/>
    <cellStyle name="20% - Accent2 4 7" xfId="40232"/>
    <cellStyle name="20% - Accent2 5" xfId="19821"/>
    <cellStyle name="20% - Accent2 5 2" xfId="40262"/>
    <cellStyle name="20% - Accent2 5 3" xfId="40265"/>
    <cellStyle name="20% - Accent2 5 4" xfId="40231"/>
    <cellStyle name="20% - Accent2 5 5" xfId="40272"/>
    <cellStyle name="20% - Accent2 5 6" xfId="40274"/>
    <cellStyle name="20% - Accent2 5 7" xfId="40241"/>
    <cellStyle name="20% - Accent2 6" xfId="19822"/>
    <cellStyle name="20% - Accent2 6 2" xfId="40233"/>
    <cellStyle name="20% - Accent2 6 3" xfId="40259"/>
    <cellStyle name="20% - Accent2 6 4" xfId="40277"/>
    <cellStyle name="20% - Accent2 6 5" xfId="40253"/>
    <cellStyle name="20% - Accent2 7" xfId="19823"/>
    <cellStyle name="20% - Accent2 7 2" xfId="40285"/>
    <cellStyle name="20% - Accent2 7 3" xfId="40286"/>
    <cellStyle name="20% - Accent2 7 4" xfId="40287"/>
    <cellStyle name="20% - Accent2 7 5" xfId="40284"/>
    <cellStyle name="20% - Accent2 8" xfId="19824"/>
    <cellStyle name="20% - Accent2 8 2" xfId="40289"/>
    <cellStyle name="20% - Accent2 8 3" xfId="40290"/>
    <cellStyle name="20% - Accent2 8 4" xfId="40288"/>
    <cellStyle name="20% - Accent2 9" xfId="38586"/>
    <cellStyle name="20% - Accent3 10" xfId="38895"/>
    <cellStyle name="20% - Accent3 11" xfId="7"/>
    <cellStyle name="20% - Accent3 2" xfId="103"/>
    <cellStyle name="20% - Accent3 2 2" xfId="104"/>
    <cellStyle name="20% - Accent3 2 2 2" xfId="284"/>
    <cellStyle name="20% - Accent3 2 2 2 2" xfId="40293"/>
    <cellStyle name="20% - Accent3 2 2 3" xfId="425"/>
    <cellStyle name="20% - Accent3 2 2 4" xfId="515"/>
    <cellStyle name="20% - Accent3 2 2 5" xfId="541"/>
    <cellStyle name="20% - Accent3 2 2 6" xfId="580"/>
    <cellStyle name="20% - Accent3 2 2 7" xfId="19825"/>
    <cellStyle name="20% - Accent3 2 2 8" xfId="40292"/>
    <cellStyle name="20% - Accent3 2 3" xfId="581"/>
    <cellStyle name="20% - Accent3 2 3 2" xfId="19826"/>
    <cellStyle name="20% - Accent3 2 3 3" xfId="40294"/>
    <cellStyle name="20% - Accent3 2 4" xfId="582"/>
    <cellStyle name="20% - Accent3 2 4 2" xfId="40295"/>
    <cellStyle name="20% - Accent3 2 5" xfId="583"/>
    <cellStyle name="20% - Accent3 2 5 2" xfId="40296"/>
    <cellStyle name="20% - Accent3 2 6" xfId="40297"/>
    <cellStyle name="20% - Accent3 2 7" xfId="40291"/>
    <cellStyle name="20% - Accent3 2 8" xfId="40204"/>
    <cellStyle name="20% - Accent3 3" xfId="198"/>
    <cellStyle name="20% - Accent3 3 2" xfId="19827"/>
    <cellStyle name="20% - Accent3 3 2 2" xfId="40299"/>
    <cellStyle name="20% - Accent3 3 3" xfId="19828"/>
    <cellStyle name="20% - Accent3 3 3 2" xfId="40300"/>
    <cellStyle name="20% - Accent3 3 4" xfId="40301"/>
    <cellStyle name="20% - Accent3 3 5" xfId="40302"/>
    <cellStyle name="20% - Accent3 3 6" xfId="40303"/>
    <cellStyle name="20% - Accent3 3 7" xfId="40298"/>
    <cellStyle name="20% - Accent3 3 8" xfId="40162"/>
    <cellStyle name="20% - Accent3 4" xfId="19829"/>
    <cellStyle name="20% - Accent3 4 2" xfId="40305"/>
    <cellStyle name="20% - Accent3 4 3" xfId="40306"/>
    <cellStyle name="20% - Accent3 4 4" xfId="40307"/>
    <cellStyle name="20% - Accent3 4 5" xfId="40308"/>
    <cellStyle name="20% - Accent3 4 6" xfId="40309"/>
    <cellStyle name="20% - Accent3 4 7" xfId="40304"/>
    <cellStyle name="20% - Accent3 5" xfId="19830"/>
    <cellStyle name="20% - Accent3 5 2" xfId="40311"/>
    <cellStyle name="20% - Accent3 5 3" xfId="40312"/>
    <cellStyle name="20% - Accent3 5 4" xfId="40313"/>
    <cellStyle name="20% - Accent3 5 5" xfId="40314"/>
    <cellStyle name="20% - Accent3 5 6" xfId="40315"/>
    <cellStyle name="20% - Accent3 5 7" xfId="40310"/>
    <cellStyle name="20% - Accent3 6" xfId="19831"/>
    <cellStyle name="20% - Accent3 6 2" xfId="40317"/>
    <cellStyle name="20% - Accent3 6 3" xfId="40318"/>
    <cellStyle name="20% - Accent3 6 4" xfId="40319"/>
    <cellStyle name="20% - Accent3 6 5" xfId="40316"/>
    <cellStyle name="20% - Accent3 7" xfId="19832"/>
    <cellStyle name="20% - Accent3 7 2" xfId="40321"/>
    <cellStyle name="20% - Accent3 7 3" xfId="40322"/>
    <cellStyle name="20% - Accent3 7 4" xfId="40323"/>
    <cellStyle name="20% - Accent3 7 5" xfId="40320"/>
    <cellStyle name="20% - Accent3 8" xfId="19833"/>
    <cellStyle name="20% - Accent3 8 2" xfId="40325"/>
    <cellStyle name="20% - Accent3 8 3" xfId="40326"/>
    <cellStyle name="20% - Accent3 8 4" xfId="40324"/>
    <cellStyle name="20% - Accent3 9" xfId="38595"/>
    <cellStyle name="20% - Accent4 10" xfId="38899"/>
    <cellStyle name="20% - Accent4 11" xfId="8"/>
    <cellStyle name="20% - Accent4 2" xfId="105"/>
    <cellStyle name="20% - Accent4 2 2" xfId="106"/>
    <cellStyle name="20% - Accent4 2 2 2" xfId="285"/>
    <cellStyle name="20% - Accent4 2 2 2 2" xfId="40329"/>
    <cellStyle name="20% - Accent4 2 2 3" xfId="426"/>
    <cellStyle name="20% - Accent4 2 2 4" xfId="516"/>
    <cellStyle name="20% - Accent4 2 2 5" xfId="542"/>
    <cellStyle name="20% - Accent4 2 2 6" xfId="584"/>
    <cellStyle name="20% - Accent4 2 2 7" xfId="19834"/>
    <cellStyle name="20% - Accent4 2 2 8" xfId="40328"/>
    <cellStyle name="20% - Accent4 2 3" xfId="585"/>
    <cellStyle name="20% - Accent4 2 3 2" xfId="19835"/>
    <cellStyle name="20% - Accent4 2 3 3" xfId="40330"/>
    <cellStyle name="20% - Accent4 2 4" xfId="586"/>
    <cellStyle name="20% - Accent4 2 4 2" xfId="40331"/>
    <cellStyle name="20% - Accent4 2 5" xfId="587"/>
    <cellStyle name="20% - Accent4 2 5 2" xfId="40332"/>
    <cellStyle name="20% - Accent4 2 6" xfId="40333"/>
    <cellStyle name="20% - Accent4 2 7" xfId="40327"/>
    <cellStyle name="20% - Accent4 2 8" xfId="40208"/>
    <cellStyle name="20% - Accent4 3" xfId="199"/>
    <cellStyle name="20% - Accent4 3 2" xfId="19836"/>
    <cellStyle name="20% - Accent4 3 2 2" xfId="40335"/>
    <cellStyle name="20% - Accent4 3 3" xfId="19837"/>
    <cellStyle name="20% - Accent4 3 3 2" xfId="40336"/>
    <cellStyle name="20% - Accent4 3 4" xfId="40337"/>
    <cellStyle name="20% - Accent4 3 5" xfId="40338"/>
    <cellStyle name="20% - Accent4 3 6" xfId="40339"/>
    <cellStyle name="20% - Accent4 3 7" xfId="40334"/>
    <cellStyle name="20% - Accent4 3 8" xfId="40166"/>
    <cellStyle name="20% - Accent4 4" xfId="19838"/>
    <cellStyle name="20% - Accent4 4 2" xfId="40341"/>
    <cellStyle name="20% - Accent4 4 3" xfId="40342"/>
    <cellStyle name="20% - Accent4 4 4" xfId="40343"/>
    <cellStyle name="20% - Accent4 4 5" xfId="40344"/>
    <cellStyle name="20% - Accent4 4 6" xfId="40345"/>
    <cellStyle name="20% - Accent4 4 7" xfId="40340"/>
    <cellStyle name="20% - Accent4 5" xfId="19839"/>
    <cellStyle name="20% - Accent4 5 2" xfId="40347"/>
    <cellStyle name="20% - Accent4 5 3" xfId="40348"/>
    <cellStyle name="20% - Accent4 5 4" xfId="40349"/>
    <cellStyle name="20% - Accent4 5 5" xfId="40350"/>
    <cellStyle name="20% - Accent4 5 6" xfId="40351"/>
    <cellStyle name="20% - Accent4 5 7" xfId="40346"/>
    <cellStyle name="20% - Accent4 6" xfId="19840"/>
    <cellStyle name="20% - Accent4 6 2" xfId="40353"/>
    <cellStyle name="20% - Accent4 6 3" xfId="40354"/>
    <cellStyle name="20% - Accent4 6 4" xfId="40355"/>
    <cellStyle name="20% - Accent4 6 5" xfId="40352"/>
    <cellStyle name="20% - Accent4 7" xfId="19841"/>
    <cellStyle name="20% - Accent4 7 2" xfId="40357"/>
    <cellStyle name="20% - Accent4 7 3" xfId="40358"/>
    <cellStyle name="20% - Accent4 7 4" xfId="40359"/>
    <cellStyle name="20% - Accent4 7 5" xfId="40356"/>
    <cellStyle name="20% - Accent4 8" xfId="19842"/>
    <cellStyle name="20% - Accent4 8 2" xfId="40361"/>
    <cellStyle name="20% - Accent4 8 3" xfId="40362"/>
    <cellStyle name="20% - Accent4 8 4" xfId="40360"/>
    <cellStyle name="20% - Accent4 9" xfId="38596"/>
    <cellStyle name="20% - Accent5 10" xfId="9"/>
    <cellStyle name="20% - Accent5 2" xfId="107"/>
    <cellStyle name="20% - Accent5 2 2" xfId="108"/>
    <cellStyle name="20% - Accent5 2 2 2" xfId="286"/>
    <cellStyle name="20% - Accent5 2 2 2 2" xfId="40365"/>
    <cellStyle name="20% - Accent5 2 2 3" xfId="427"/>
    <cellStyle name="20% - Accent5 2 2 4" xfId="517"/>
    <cellStyle name="20% - Accent5 2 2 5" xfId="543"/>
    <cellStyle name="20% - Accent5 2 2 6" xfId="588"/>
    <cellStyle name="20% - Accent5 2 2 7" xfId="19843"/>
    <cellStyle name="20% - Accent5 2 2 8" xfId="40364"/>
    <cellStyle name="20% - Accent5 2 3" xfId="589"/>
    <cellStyle name="20% - Accent5 2 3 2" xfId="19844"/>
    <cellStyle name="20% - Accent5 2 3 3" xfId="40366"/>
    <cellStyle name="20% - Accent5 2 4" xfId="590"/>
    <cellStyle name="20% - Accent5 2 4 2" xfId="40367"/>
    <cellStyle name="20% - Accent5 2 5" xfId="591"/>
    <cellStyle name="20% - Accent5 2 5 2" xfId="40363"/>
    <cellStyle name="20% - Accent5 2 6" xfId="40212"/>
    <cellStyle name="20% - Accent5 3" xfId="200"/>
    <cellStyle name="20% - Accent5 3 2" xfId="19845"/>
    <cellStyle name="20% - Accent5 3 3" xfId="19846"/>
    <cellStyle name="20% - Accent5 3 3 2" xfId="40369"/>
    <cellStyle name="20% - Accent5 3 4" xfId="40370"/>
    <cellStyle name="20% - Accent5 3 5" xfId="40371"/>
    <cellStyle name="20% - Accent5 3 6" xfId="40372"/>
    <cellStyle name="20% - Accent5 3 7" xfId="40368"/>
    <cellStyle name="20% - Accent5 3 8" xfId="40170"/>
    <cellStyle name="20% - Accent5 4" xfId="19847"/>
    <cellStyle name="20% - Accent5 4 2" xfId="40373"/>
    <cellStyle name="20% - Accent5 4 3" xfId="40374"/>
    <cellStyle name="20% - Accent5 4 4" xfId="40375"/>
    <cellStyle name="20% - Accent5 4 5" xfId="40376"/>
    <cellStyle name="20% - Accent5 4 6" xfId="40377"/>
    <cellStyle name="20% - Accent5 5" xfId="19848"/>
    <cellStyle name="20% - Accent5 5 2" xfId="40379"/>
    <cellStyle name="20% - Accent5 5 3" xfId="40380"/>
    <cellStyle name="20% - Accent5 5 4" xfId="40381"/>
    <cellStyle name="20% - Accent5 5 5" xfId="40382"/>
    <cellStyle name="20% - Accent5 5 6" xfId="40383"/>
    <cellStyle name="20% - Accent5 5 7" xfId="40378"/>
    <cellStyle name="20% - Accent5 6" xfId="19849"/>
    <cellStyle name="20% - Accent5 6 2" xfId="40384"/>
    <cellStyle name="20% - Accent5 6 3" xfId="40385"/>
    <cellStyle name="20% - Accent5 6 4" xfId="40386"/>
    <cellStyle name="20% - Accent5 7" xfId="19850"/>
    <cellStyle name="20% - Accent5 7 2" xfId="40387"/>
    <cellStyle name="20% - Accent5 7 3" xfId="40388"/>
    <cellStyle name="20% - Accent5 7 4" xfId="40389"/>
    <cellStyle name="20% - Accent5 8" xfId="19851"/>
    <cellStyle name="20% - Accent5 8 2" xfId="40390"/>
    <cellStyle name="20% - Accent5 8 3" xfId="40391"/>
    <cellStyle name="20% - Accent5 9" xfId="38902"/>
    <cellStyle name="20% - Accent6 10" xfId="38906"/>
    <cellStyle name="20% - Accent6 11" xfId="10"/>
    <cellStyle name="20% - Accent6 2" xfId="109"/>
    <cellStyle name="20% - Accent6 2 2" xfId="110"/>
    <cellStyle name="20% - Accent6 2 2 2" xfId="287"/>
    <cellStyle name="20% - Accent6 2 2 2 2" xfId="40394"/>
    <cellStyle name="20% - Accent6 2 2 3" xfId="428"/>
    <cellStyle name="20% - Accent6 2 2 4" xfId="518"/>
    <cellStyle name="20% - Accent6 2 2 5" xfId="544"/>
    <cellStyle name="20% - Accent6 2 2 6" xfId="592"/>
    <cellStyle name="20% - Accent6 2 2 7" xfId="19852"/>
    <cellStyle name="20% - Accent6 2 2 8" xfId="40393"/>
    <cellStyle name="20% - Accent6 2 3" xfId="593"/>
    <cellStyle name="20% - Accent6 2 3 2" xfId="19853"/>
    <cellStyle name="20% - Accent6 2 3 3" xfId="40395"/>
    <cellStyle name="20% - Accent6 2 4" xfId="594"/>
    <cellStyle name="20% - Accent6 2 4 2" xfId="40396"/>
    <cellStyle name="20% - Accent6 2 5" xfId="595"/>
    <cellStyle name="20% - Accent6 2 5 2" xfId="40397"/>
    <cellStyle name="20% - Accent6 2 6" xfId="40398"/>
    <cellStyle name="20% - Accent6 2 7" xfId="40392"/>
    <cellStyle name="20% - Accent6 2 8" xfId="40216"/>
    <cellStyle name="20% - Accent6 3" xfId="201"/>
    <cellStyle name="20% - Accent6 3 2" xfId="19854"/>
    <cellStyle name="20% - Accent6 3 2 2" xfId="40400"/>
    <cellStyle name="20% - Accent6 3 3" xfId="40401"/>
    <cellStyle name="20% - Accent6 3 4" xfId="40402"/>
    <cellStyle name="20% - Accent6 3 5" xfId="40403"/>
    <cellStyle name="20% - Accent6 3 6" xfId="40404"/>
    <cellStyle name="20% - Accent6 3 7" xfId="40399"/>
    <cellStyle name="20% - Accent6 3 8" xfId="40174"/>
    <cellStyle name="20% - Accent6 4" xfId="19855"/>
    <cellStyle name="20% - Accent6 4 2" xfId="40406"/>
    <cellStyle name="20% - Accent6 4 3" xfId="40407"/>
    <cellStyle name="20% - Accent6 4 4" xfId="40408"/>
    <cellStyle name="20% - Accent6 4 5" xfId="40409"/>
    <cellStyle name="20% - Accent6 4 6" xfId="40410"/>
    <cellStyle name="20% - Accent6 4 7" xfId="40405"/>
    <cellStyle name="20% - Accent6 5" xfId="19856"/>
    <cellStyle name="20% - Accent6 5 2" xfId="40412"/>
    <cellStyle name="20% - Accent6 5 3" xfId="40413"/>
    <cellStyle name="20% - Accent6 5 4" xfId="40414"/>
    <cellStyle name="20% - Accent6 5 5" xfId="40415"/>
    <cellStyle name="20% - Accent6 5 6" xfId="40416"/>
    <cellStyle name="20% - Accent6 5 7" xfId="40411"/>
    <cellStyle name="20% - Accent6 6" xfId="19857"/>
    <cellStyle name="20% - Accent6 6 2" xfId="40418"/>
    <cellStyle name="20% - Accent6 6 3" xfId="40419"/>
    <cellStyle name="20% - Accent6 6 4" xfId="40420"/>
    <cellStyle name="20% - Accent6 6 5" xfId="40417"/>
    <cellStyle name="20% - Accent6 7" xfId="19858"/>
    <cellStyle name="20% - Accent6 7 2" xfId="40422"/>
    <cellStyle name="20% - Accent6 7 3" xfId="40423"/>
    <cellStyle name="20% - Accent6 7 4" xfId="40424"/>
    <cellStyle name="20% - Accent6 7 5" xfId="40421"/>
    <cellStyle name="20% - Accent6 8" xfId="19859"/>
    <cellStyle name="20% - Accent6 8 2" xfId="40426"/>
    <cellStyle name="20% - Accent6 8 3" xfId="40427"/>
    <cellStyle name="20% - Accent6 8 4" xfId="40425"/>
    <cellStyle name="20% - Accent6 9" xfId="38597"/>
    <cellStyle name="40% - Accent1 10" xfId="11"/>
    <cellStyle name="40% - Accent1 2" xfId="111"/>
    <cellStyle name="40% - Accent1 2 2" xfId="112"/>
    <cellStyle name="40% - Accent1 2 2 2" xfId="288"/>
    <cellStyle name="40% - Accent1 2 2 2 2" xfId="40430"/>
    <cellStyle name="40% - Accent1 2 2 3" xfId="429"/>
    <cellStyle name="40% - Accent1 2 2 4" xfId="519"/>
    <cellStyle name="40% - Accent1 2 2 5" xfId="545"/>
    <cellStyle name="40% - Accent1 2 2 6" xfId="596"/>
    <cellStyle name="40% - Accent1 2 2 7" xfId="19860"/>
    <cellStyle name="40% - Accent1 2 2 8" xfId="40429"/>
    <cellStyle name="40% - Accent1 2 3" xfId="597"/>
    <cellStyle name="40% - Accent1 2 3 2" xfId="19861"/>
    <cellStyle name="40% - Accent1 2 3 3" xfId="40431"/>
    <cellStyle name="40% - Accent1 2 4" xfId="598"/>
    <cellStyle name="40% - Accent1 2 4 2" xfId="40432"/>
    <cellStyle name="40% - Accent1 2 5" xfId="599"/>
    <cellStyle name="40% - Accent1 2 5 2" xfId="40433"/>
    <cellStyle name="40% - Accent1 2 6" xfId="40434"/>
    <cellStyle name="40% - Accent1 2 7" xfId="40428"/>
    <cellStyle name="40% - Accent1 2 8" xfId="40197"/>
    <cellStyle name="40% - Accent1 3" xfId="202"/>
    <cellStyle name="40% - Accent1 3 2" xfId="19862"/>
    <cellStyle name="40% - Accent1 3 2 2" xfId="40436"/>
    <cellStyle name="40% - Accent1 3 3" xfId="19863"/>
    <cellStyle name="40% - Accent1 3 4" xfId="40437"/>
    <cellStyle name="40% - Accent1 3 5" xfId="40438"/>
    <cellStyle name="40% - Accent1 3 6" xfId="40439"/>
    <cellStyle name="40% - Accent1 3 7" xfId="40435"/>
    <cellStyle name="40% - Accent1 3 8" xfId="40155"/>
    <cellStyle name="40% - Accent1 4" xfId="19864"/>
    <cellStyle name="40% - Accent1 4 2" xfId="40441"/>
    <cellStyle name="40% - Accent1 4 3" xfId="40442"/>
    <cellStyle name="40% - Accent1 4 4" xfId="40443"/>
    <cellStyle name="40% - Accent1 4 5" xfId="40444"/>
    <cellStyle name="40% - Accent1 4 6" xfId="40445"/>
    <cellStyle name="40% - Accent1 4 7" xfId="40440"/>
    <cellStyle name="40% - Accent1 5" xfId="19865"/>
    <cellStyle name="40% - Accent1 5 2" xfId="40447"/>
    <cellStyle name="40% - Accent1 5 3" xfId="40448"/>
    <cellStyle name="40% - Accent1 5 4" xfId="40449"/>
    <cellStyle name="40% - Accent1 5 5" xfId="40450"/>
    <cellStyle name="40% - Accent1 5 6" xfId="40451"/>
    <cellStyle name="40% - Accent1 5 7" xfId="40446"/>
    <cellStyle name="40% - Accent1 6" xfId="19866"/>
    <cellStyle name="40% - Accent1 6 2" xfId="40453"/>
    <cellStyle name="40% - Accent1 6 3" xfId="40454"/>
    <cellStyle name="40% - Accent1 6 4" xfId="40455"/>
    <cellStyle name="40% - Accent1 6 5" xfId="40452"/>
    <cellStyle name="40% - Accent1 7" xfId="19867"/>
    <cellStyle name="40% - Accent1 7 2" xfId="40457"/>
    <cellStyle name="40% - Accent1 7 3" xfId="40458"/>
    <cellStyle name="40% - Accent1 7 4" xfId="40459"/>
    <cellStyle name="40% - Accent1 7 5" xfId="40456"/>
    <cellStyle name="40% - Accent1 8" xfId="19868"/>
    <cellStyle name="40% - Accent1 8 2" xfId="40461"/>
    <cellStyle name="40% - Accent1 8 3" xfId="40462"/>
    <cellStyle name="40% - Accent1 8 4" xfId="40460"/>
    <cellStyle name="40% - Accent1 9" xfId="38888"/>
    <cellStyle name="40% - Accent2 10" xfId="12"/>
    <cellStyle name="40% - Accent2 2" xfId="113"/>
    <cellStyle name="40% - Accent2 2 2" xfId="114"/>
    <cellStyle name="40% - Accent2 2 2 2" xfId="289"/>
    <cellStyle name="40% - Accent2 2 2 2 2" xfId="40465"/>
    <cellStyle name="40% - Accent2 2 2 3" xfId="430"/>
    <cellStyle name="40% - Accent2 2 2 4" xfId="520"/>
    <cellStyle name="40% - Accent2 2 2 5" xfId="546"/>
    <cellStyle name="40% - Accent2 2 2 6" xfId="600"/>
    <cellStyle name="40% - Accent2 2 2 7" xfId="19869"/>
    <cellStyle name="40% - Accent2 2 2 8" xfId="40464"/>
    <cellStyle name="40% - Accent2 2 3" xfId="601"/>
    <cellStyle name="40% - Accent2 2 3 2" xfId="19870"/>
    <cellStyle name="40% - Accent2 2 3 3" xfId="40466"/>
    <cellStyle name="40% - Accent2 2 4" xfId="602"/>
    <cellStyle name="40% - Accent2 2 4 2" xfId="40467"/>
    <cellStyle name="40% - Accent2 2 5" xfId="603"/>
    <cellStyle name="40% - Accent2 2 5 2" xfId="40463"/>
    <cellStyle name="40% - Accent2 2 6" xfId="40201"/>
    <cellStyle name="40% - Accent2 3" xfId="203"/>
    <cellStyle name="40% - Accent2 3 2" xfId="19871"/>
    <cellStyle name="40% - Accent2 3 3" xfId="19872"/>
    <cellStyle name="40% - Accent2 3 3 2" xfId="40469"/>
    <cellStyle name="40% - Accent2 3 4" xfId="40470"/>
    <cellStyle name="40% - Accent2 3 5" xfId="40471"/>
    <cellStyle name="40% - Accent2 3 6" xfId="40472"/>
    <cellStyle name="40% - Accent2 3 7" xfId="40468"/>
    <cellStyle name="40% - Accent2 3 8" xfId="40159"/>
    <cellStyle name="40% - Accent2 4" xfId="19873"/>
    <cellStyle name="40% - Accent2 4 2" xfId="40473"/>
    <cellStyle name="40% - Accent2 4 3" xfId="40474"/>
    <cellStyle name="40% - Accent2 4 4" xfId="40475"/>
    <cellStyle name="40% - Accent2 4 5" xfId="40476"/>
    <cellStyle name="40% - Accent2 4 6" xfId="40477"/>
    <cellStyle name="40% - Accent2 5" xfId="19874"/>
    <cellStyle name="40% - Accent2 5 2" xfId="40479"/>
    <cellStyle name="40% - Accent2 5 3" xfId="40480"/>
    <cellStyle name="40% - Accent2 5 4" xfId="40481"/>
    <cellStyle name="40% - Accent2 5 5" xfId="40482"/>
    <cellStyle name="40% - Accent2 5 6" xfId="40483"/>
    <cellStyle name="40% - Accent2 5 7" xfId="40478"/>
    <cellStyle name="40% - Accent2 6" xfId="19875"/>
    <cellStyle name="40% - Accent2 6 2" xfId="40485"/>
    <cellStyle name="40% - Accent2 6 3" xfId="40486"/>
    <cellStyle name="40% - Accent2 6 4" xfId="40487"/>
    <cellStyle name="40% - Accent2 7" xfId="19876"/>
    <cellStyle name="40% - Accent2 7 2" xfId="40488"/>
    <cellStyle name="40% - Accent2 7 3" xfId="40489"/>
    <cellStyle name="40% - Accent2 7 4" xfId="40490"/>
    <cellStyle name="40% - Accent2 8" xfId="19877"/>
    <cellStyle name="40% - Accent2 8 2" xfId="40491"/>
    <cellStyle name="40% - Accent2 8 3" xfId="40492"/>
    <cellStyle name="40% - Accent2 9" xfId="38892"/>
    <cellStyle name="40% - Accent3 10" xfId="13"/>
    <cellStyle name="40% - Accent3 2" xfId="115"/>
    <cellStyle name="40% - Accent3 2 2" xfId="116"/>
    <cellStyle name="40% - Accent3 2 2 2" xfId="290"/>
    <cellStyle name="40% - Accent3 2 2 2 2" xfId="40495"/>
    <cellStyle name="40% - Accent3 2 2 3" xfId="431"/>
    <cellStyle name="40% - Accent3 2 2 4" xfId="521"/>
    <cellStyle name="40% - Accent3 2 2 5" xfId="547"/>
    <cellStyle name="40% - Accent3 2 2 6" xfId="604"/>
    <cellStyle name="40% - Accent3 2 2 7" xfId="19878"/>
    <cellStyle name="40% - Accent3 2 2 8" xfId="40494"/>
    <cellStyle name="40% - Accent3 2 3" xfId="605"/>
    <cellStyle name="40% - Accent3 2 3 2" xfId="19879"/>
    <cellStyle name="40% - Accent3 2 3 3" xfId="40496"/>
    <cellStyle name="40% - Accent3 2 4" xfId="606"/>
    <cellStyle name="40% - Accent3 2 4 2" xfId="40497"/>
    <cellStyle name="40% - Accent3 2 5" xfId="607"/>
    <cellStyle name="40% - Accent3 2 5 2" xfId="40498"/>
    <cellStyle name="40% - Accent3 2 6" xfId="40499"/>
    <cellStyle name="40% - Accent3 2 7" xfId="40493"/>
    <cellStyle name="40% - Accent3 2 8" xfId="40205"/>
    <cellStyle name="40% - Accent3 3" xfId="204"/>
    <cellStyle name="40% - Accent3 3 2" xfId="19880"/>
    <cellStyle name="40% - Accent3 3 2 2" xfId="40501"/>
    <cellStyle name="40% - Accent3 3 3" xfId="19881"/>
    <cellStyle name="40% - Accent3 3 4" xfId="40502"/>
    <cellStyle name="40% - Accent3 3 5" xfId="40503"/>
    <cellStyle name="40% - Accent3 3 6" xfId="40504"/>
    <cellStyle name="40% - Accent3 3 7" xfId="40500"/>
    <cellStyle name="40% - Accent3 3 8" xfId="40163"/>
    <cellStyle name="40% - Accent3 4" xfId="19882"/>
    <cellStyle name="40% - Accent3 4 2" xfId="40506"/>
    <cellStyle name="40% - Accent3 4 3" xfId="40507"/>
    <cellStyle name="40% - Accent3 4 4" xfId="40508"/>
    <cellStyle name="40% - Accent3 4 5" xfId="40509"/>
    <cellStyle name="40% - Accent3 4 6" xfId="40510"/>
    <cellStyle name="40% - Accent3 4 7" xfId="40505"/>
    <cellStyle name="40% - Accent3 5" xfId="19883"/>
    <cellStyle name="40% - Accent3 5 2" xfId="40512"/>
    <cellStyle name="40% - Accent3 5 3" xfId="40513"/>
    <cellStyle name="40% - Accent3 5 4" xfId="40514"/>
    <cellStyle name="40% - Accent3 5 5" xfId="40515"/>
    <cellStyle name="40% - Accent3 5 6" xfId="40516"/>
    <cellStyle name="40% - Accent3 5 7" xfId="40511"/>
    <cellStyle name="40% - Accent3 6" xfId="19884"/>
    <cellStyle name="40% - Accent3 6 2" xfId="40518"/>
    <cellStyle name="40% - Accent3 6 3" xfId="40519"/>
    <cellStyle name="40% - Accent3 6 4" xfId="40520"/>
    <cellStyle name="40% - Accent3 6 5" xfId="40517"/>
    <cellStyle name="40% - Accent3 7" xfId="19885"/>
    <cellStyle name="40% - Accent3 7 2" xfId="40522"/>
    <cellStyle name="40% - Accent3 7 3" xfId="40523"/>
    <cellStyle name="40% - Accent3 7 4" xfId="40524"/>
    <cellStyle name="40% - Accent3 7 5" xfId="40521"/>
    <cellStyle name="40% - Accent3 8" xfId="19886"/>
    <cellStyle name="40% - Accent3 8 2" xfId="40526"/>
    <cellStyle name="40% - Accent3 8 3" xfId="40527"/>
    <cellStyle name="40% - Accent3 8 4" xfId="40525"/>
    <cellStyle name="40% - Accent3 9" xfId="38896"/>
    <cellStyle name="40% - Accent4 10" xfId="38900"/>
    <cellStyle name="40% - Accent4 11" xfId="14"/>
    <cellStyle name="40% - Accent4 2" xfId="117"/>
    <cellStyle name="40% - Accent4 2 2" xfId="118"/>
    <cellStyle name="40% - Accent4 2 2 2" xfId="291"/>
    <cellStyle name="40% - Accent4 2 2 2 2" xfId="40530"/>
    <cellStyle name="40% - Accent4 2 2 3" xfId="432"/>
    <cellStyle name="40% - Accent4 2 2 4" xfId="522"/>
    <cellStyle name="40% - Accent4 2 2 5" xfId="548"/>
    <cellStyle name="40% - Accent4 2 2 6" xfId="608"/>
    <cellStyle name="40% - Accent4 2 2 7" xfId="19887"/>
    <cellStyle name="40% - Accent4 2 2 8" xfId="40529"/>
    <cellStyle name="40% - Accent4 2 3" xfId="609"/>
    <cellStyle name="40% - Accent4 2 3 2" xfId="19888"/>
    <cellStyle name="40% - Accent4 2 3 3" xfId="40531"/>
    <cellStyle name="40% - Accent4 2 4" xfId="610"/>
    <cellStyle name="40% - Accent4 2 4 2" xfId="40532"/>
    <cellStyle name="40% - Accent4 2 5" xfId="611"/>
    <cellStyle name="40% - Accent4 2 5 2" xfId="40533"/>
    <cellStyle name="40% - Accent4 2 6" xfId="40534"/>
    <cellStyle name="40% - Accent4 2 7" xfId="40528"/>
    <cellStyle name="40% - Accent4 2 8" xfId="40209"/>
    <cellStyle name="40% - Accent4 3" xfId="205"/>
    <cellStyle name="40% - Accent4 3 2" xfId="19889"/>
    <cellStyle name="40% - Accent4 3 2 2" xfId="40536"/>
    <cellStyle name="40% - Accent4 3 3" xfId="19890"/>
    <cellStyle name="40% - Accent4 3 3 2" xfId="40537"/>
    <cellStyle name="40% - Accent4 3 4" xfId="40538"/>
    <cellStyle name="40% - Accent4 3 5" xfId="40539"/>
    <cellStyle name="40% - Accent4 3 6" xfId="40540"/>
    <cellStyle name="40% - Accent4 3 7" xfId="40535"/>
    <cellStyle name="40% - Accent4 3 8" xfId="40167"/>
    <cellStyle name="40% - Accent4 4" xfId="19891"/>
    <cellStyle name="40% - Accent4 4 2" xfId="40542"/>
    <cellStyle name="40% - Accent4 4 3" xfId="40543"/>
    <cellStyle name="40% - Accent4 4 4" xfId="40544"/>
    <cellStyle name="40% - Accent4 4 5" xfId="40545"/>
    <cellStyle name="40% - Accent4 4 6" xfId="40546"/>
    <cellStyle name="40% - Accent4 4 7" xfId="40541"/>
    <cellStyle name="40% - Accent4 5" xfId="19892"/>
    <cellStyle name="40% - Accent4 5 2" xfId="40548"/>
    <cellStyle name="40% - Accent4 5 3" xfId="40549"/>
    <cellStyle name="40% - Accent4 5 4" xfId="40550"/>
    <cellStyle name="40% - Accent4 5 5" xfId="40551"/>
    <cellStyle name="40% - Accent4 5 6" xfId="40552"/>
    <cellStyle name="40% - Accent4 5 7" xfId="40547"/>
    <cellStyle name="40% - Accent4 6" xfId="19893"/>
    <cellStyle name="40% - Accent4 6 2" xfId="40554"/>
    <cellStyle name="40% - Accent4 6 3" xfId="40555"/>
    <cellStyle name="40% - Accent4 6 4" xfId="40556"/>
    <cellStyle name="40% - Accent4 6 5" xfId="40553"/>
    <cellStyle name="40% - Accent4 7" xfId="19894"/>
    <cellStyle name="40% - Accent4 7 2" xfId="40558"/>
    <cellStyle name="40% - Accent4 7 3" xfId="40559"/>
    <cellStyle name="40% - Accent4 7 4" xfId="40560"/>
    <cellStyle name="40% - Accent4 7 5" xfId="40557"/>
    <cellStyle name="40% - Accent4 8" xfId="19895"/>
    <cellStyle name="40% - Accent4 8 2" xfId="40562"/>
    <cellStyle name="40% - Accent4 8 3" xfId="40563"/>
    <cellStyle name="40% - Accent4 8 4" xfId="40561"/>
    <cellStyle name="40% - Accent4 9" xfId="38601"/>
    <cellStyle name="40% - Accent5 10" xfId="15"/>
    <cellStyle name="40% - Accent5 2" xfId="119"/>
    <cellStyle name="40% - Accent5 2 2" xfId="120"/>
    <cellStyle name="40% - Accent5 2 2 2" xfId="292"/>
    <cellStyle name="40% - Accent5 2 2 2 2" xfId="40566"/>
    <cellStyle name="40% - Accent5 2 2 3" xfId="433"/>
    <cellStyle name="40% - Accent5 2 2 4" xfId="523"/>
    <cellStyle name="40% - Accent5 2 2 5" xfId="549"/>
    <cellStyle name="40% - Accent5 2 2 6" xfId="612"/>
    <cellStyle name="40% - Accent5 2 2 7" xfId="19896"/>
    <cellStyle name="40% - Accent5 2 2 8" xfId="40565"/>
    <cellStyle name="40% - Accent5 2 3" xfId="613"/>
    <cellStyle name="40% - Accent5 2 3 2" xfId="19897"/>
    <cellStyle name="40% - Accent5 2 3 3" xfId="40567"/>
    <cellStyle name="40% - Accent5 2 4" xfId="614"/>
    <cellStyle name="40% - Accent5 2 4 2" xfId="40568"/>
    <cellStyle name="40% - Accent5 2 5" xfId="615"/>
    <cellStyle name="40% - Accent5 2 5 2" xfId="40569"/>
    <cellStyle name="40% - Accent5 2 6" xfId="40570"/>
    <cellStyle name="40% - Accent5 2 7" xfId="40564"/>
    <cellStyle name="40% - Accent5 2 8" xfId="40213"/>
    <cellStyle name="40% - Accent5 3" xfId="206"/>
    <cellStyle name="40% - Accent5 3 2" xfId="19898"/>
    <cellStyle name="40% - Accent5 3 2 2" xfId="40572"/>
    <cellStyle name="40% - Accent5 3 3" xfId="19899"/>
    <cellStyle name="40% - Accent5 3 4" xfId="40573"/>
    <cellStyle name="40% - Accent5 3 5" xfId="40574"/>
    <cellStyle name="40% - Accent5 3 6" xfId="40575"/>
    <cellStyle name="40% - Accent5 3 7" xfId="40571"/>
    <cellStyle name="40% - Accent5 3 8" xfId="40171"/>
    <cellStyle name="40% - Accent5 4" xfId="19900"/>
    <cellStyle name="40% - Accent5 4 2" xfId="40577"/>
    <cellStyle name="40% - Accent5 4 3" xfId="40578"/>
    <cellStyle name="40% - Accent5 4 4" xfId="40579"/>
    <cellStyle name="40% - Accent5 4 5" xfId="40580"/>
    <cellStyle name="40% - Accent5 4 6" xfId="40581"/>
    <cellStyle name="40% - Accent5 4 7" xfId="40576"/>
    <cellStyle name="40% - Accent5 5" xfId="19901"/>
    <cellStyle name="40% - Accent5 5 2" xfId="40583"/>
    <cellStyle name="40% - Accent5 5 3" xfId="40584"/>
    <cellStyle name="40% - Accent5 5 4" xfId="40585"/>
    <cellStyle name="40% - Accent5 5 5" xfId="40586"/>
    <cellStyle name="40% - Accent5 5 6" xfId="40587"/>
    <cellStyle name="40% - Accent5 5 7" xfId="40582"/>
    <cellStyle name="40% - Accent5 6" xfId="19902"/>
    <cellStyle name="40% - Accent5 6 2" xfId="40589"/>
    <cellStyle name="40% - Accent5 6 3" xfId="40590"/>
    <cellStyle name="40% - Accent5 6 4" xfId="40591"/>
    <cellStyle name="40% - Accent5 6 5" xfId="40588"/>
    <cellStyle name="40% - Accent5 7" xfId="19903"/>
    <cellStyle name="40% - Accent5 7 2" xfId="40593"/>
    <cellStyle name="40% - Accent5 7 3" xfId="40594"/>
    <cellStyle name="40% - Accent5 7 4" xfId="40595"/>
    <cellStyle name="40% - Accent5 7 5" xfId="40592"/>
    <cellStyle name="40% - Accent5 8" xfId="19904"/>
    <cellStyle name="40% - Accent5 8 2" xfId="40597"/>
    <cellStyle name="40% - Accent5 8 3" xfId="40598"/>
    <cellStyle name="40% - Accent5 8 4" xfId="40596"/>
    <cellStyle name="40% - Accent5 9" xfId="38903"/>
    <cellStyle name="40% - Accent6 10" xfId="38907"/>
    <cellStyle name="40% - Accent6 11" xfId="16"/>
    <cellStyle name="40% - Accent6 2" xfId="121"/>
    <cellStyle name="40% - Accent6 2 2" xfId="122"/>
    <cellStyle name="40% - Accent6 2 2 2" xfId="293"/>
    <cellStyle name="40% - Accent6 2 2 2 2" xfId="40601"/>
    <cellStyle name="40% - Accent6 2 2 3" xfId="434"/>
    <cellStyle name="40% - Accent6 2 2 4" xfId="524"/>
    <cellStyle name="40% - Accent6 2 2 5" xfId="550"/>
    <cellStyle name="40% - Accent6 2 2 6" xfId="616"/>
    <cellStyle name="40% - Accent6 2 2 7" xfId="19905"/>
    <cellStyle name="40% - Accent6 2 2 8" xfId="40600"/>
    <cellStyle name="40% - Accent6 2 3" xfId="617"/>
    <cellStyle name="40% - Accent6 2 3 2" xfId="19906"/>
    <cellStyle name="40% - Accent6 2 3 3" xfId="40602"/>
    <cellStyle name="40% - Accent6 2 4" xfId="618"/>
    <cellStyle name="40% - Accent6 2 4 2" xfId="40603"/>
    <cellStyle name="40% - Accent6 2 5" xfId="619"/>
    <cellStyle name="40% - Accent6 2 5 2" xfId="40604"/>
    <cellStyle name="40% - Accent6 2 6" xfId="40605"/>
    <cellStyle name="40% - Accent6 2 7" xfId="40599"/>
    <cellStyle name="40% - Accent6 2 8" xfId="40217"/>
    <cellStyle name="40% - Accent6 3" xfId="207"/>
    <cellStyle name="40% - Accent6 3 2" xfId="19907"/>
    <cellStyle name="40% - Accent6 3 2 2" xfId="40607"/>
    <cellStyle name="40% - Accent6 3 3" xfId="19908"/>
    <cellStyle name="40% - Accent6 3 3 2" xfId="40608"/>
    <cellStyle name="40% - Accent6 3 4" xfId="40609"/>
    <cellStyle name="40% - Accent6 3 5" xfId="40610"/>
    <cellStyle name="40% - Accent6 3 6" xfId="40611"/>
    <cellStyle name="40% - Accent6 3 7" xfId="40606"/>
    <cellStyle name="40% - Accent6 3 8" xfId="40175"/>
    <cellStyle name="40% - Accent6 4" xfId="19909"/>
    <cellStyle name="40% - Accent6 4 2" xfId="40613"/>
    <cellStyle name="40% - Accent6 4 3" xfId="40614"/>
    <cellStyle name="40% - Accent6 4 4" xfId="40615"/>
    <cellStyle name="40% - Accent6 4 5" xfId="40616"/>
    <cellStyle name="40% - Accent6 4 6" xfId="40617"/>
    <cellStyle name="40% - Accent6 4 7" xfId="40612"/>
    <cellStyle name="40% - Accent6 5" xfId="19910"/>
    <cellStyle name="40% - Accent6 5 2" xfId="40619"/>
    <cellStyle name="40% - Accent6 5 3" xfId="40620"/>
    <cellStyle name="40% - Accent6 5 4" xfId="40621"/>
    <cellStyle name="40% - Accent6 5 5" xfId="40622"/>
    <cellStyle name="40% - Accent6 5 6" xfId="40623"/>
    <cellStyle name="40% - Accent6 5 7" xfId="40618"/>
    <cellStyle name="40% - Accent6 6" xfId="19911"/>
    <cellStyle name="40% - Accent6 6 2" xfId="40625"/>
    <cellStyle name="40% - Accent6 6 3" xfId="40626"/>
    <cellStyle name="40% - Accent6 6 4" xfId="40627"/>
    <cellStyle name="40% - Accent6 6 5" xfId="40624"/>
    <cellStyle name="40% - Accent6 7" xfId="19912"/>
    <cellStyle name="40% - Accent6 7 2" xfId="40629"/>
    <cellStyle name="40% - Accent6 7 3" xfId="40630"/>
    <cellStyle name="40% - Accent6 7 4" xfId="40631"/>
    <cellStyle name="40% - Accent6 7 5" xfId="40628"/>
    <cellStyle name="40% - Accent6 8" xfId="19913"/>
    <cellStyle name="40% - Accent6 8 2" xfId="40633"/>
    <cellStyle name="40% - Accent6 8 3" xfId="40634"/>
    <cellStyle name="40% - Accent6 8 4" xfId="40632"/>
    <cellStyle name="40% - Accent6 9" xfId="38602"/>
    <cellStyle name="60% - Accent1 2" xfId="123"/>
    <cellStyle name="60% - Accent1 2 2" xfId="124"/>
    <cellStyle name="60% - Accent1 2 2 2" xfId="620"/>
    <cellStyle name="60% - Accent1 2 2 2 2" xfId="40636"/>
    <cellStyle name="60% - Accent1 2 3" xfId="621"/>
    <cellStyle name="60% - Accent1 2 3 2" xfId="40637"/>
    <cellStyle name="60% - Accent1 2 4" xfId="40638"/>
    <cellStyle name="60% - Accent1 2 5" xfId="40639"/>
    <cellStyle name="60% - Accent1 2 6" xfId="40640"/>
    <cellStyle name="60% - Accent1 2 7" xfId="40635"/>
    <cellStyle name="60% - Accent1 2 8" xfId="40198"/>
    <cellStyle name="60% - Accent1 3" xfId="208"/>
    <cellStyle name="60% - Accent1 3 2" xfId="19914"/>
    <cellStyle name="60% - Accent1 3 2 2" xfId="40642"/>
    <cellStyle name="60% - Accent1 3 3" xfId="19915"/>
    <cellStyle name="60% - Accent1 3 4" xfId="40643"/>
    <cellStyle name="60% - Accent1 3 5" xfId="40644"/>
    <cellStyle name="60% - Accent1 3 6" xfId="40645"/>
    <cellStyle name="60% - Accent1 3 7" xfId="40641"/>
    <cellStyle name="60% - Accent1 3 8" xfId="40156"/>
    <cellStyle name="60% - Accent1 4" xfId="19916"/>
    <cellStyle name="60% - Accent1 4 2" xfId="40647"/>
    <cellStyle name="60% - Accent1 4 3" xfId="40648"/>
    <cellStyle name="60% - Accent1 4 4" xfId="40649"/>
    <cellStyle name="60% - Accent1 4 5" xfId="40650"/>
    <cellStyle name="60% - Accent1 4 6" xfId="40651"/>
    <cellStyle name="60% - Accent1 4 7" xfId="40646"/>
    <cellStyle name="60% - Accent1 5" xfId="19917"/>
    <cellStyle name="60% - Accent1 5 2" xfId="40653"/>
    <cellStyle name="60% - Accent1 5 3" xfId="40654"/>
    <cellStyle name="60% - Accent1 5 4" xfId="40655"/>
    <cellStyle name="60% - Accent1 5 5" xfId="40656"/>
    <cellStyle name="60% - Accent1 5 6" xfId="40657"/>
    <cellStyle name="60% - Accent1 5 7" xfId="40652"/>
    <cellStyle name="60% - Accent1 6" xfId="19918"/>
    <cellStyle name="60% - Accent1 6 2" xfId="40659"/>
    <cellStyle name="60% - Accent1 6 3" xfId="40660"/>
    <cellStyle name="60% - Accent1 6 4" xfId="40661"/>
    <cellStyle name="60% - Accent1 6 5" xfId="40658"/>
    <cellStyle name="60% - Accent1 7" xfId="19919"/>
    <cellStyle name="60% - Accent1 7 2" xfId="40663"/>
    <cellStyle name="60% - Accent1 7 3" xfId="40664"/>
    <cellStyle name="60% - Accent1 7 4" xfId="40665"/>
    <cellStyle name="60% - Accent1 7 5" xfId="40662"/>
    <cellStyle name="60% - Accent1 8" xfId="19920"/>
    <cellStyle name="60% - Accent1 8 2" xfId="40667"/>
    <cellStyle name="60% - Accent1 8 3" xfId="40668"/>
    <cellStyle name="60% - Accent1 8 4" xfId="40666"/>
    <cellStyle name="60% - Accent1 9" xfId="17"/>
    <cellStyle name="60% - Accent2 10" xfId="18"/>
    <cellStyle name="60% - Accent2 2" xfId="125"/>
    <cellStyle name="60% - Accent2 2 2" xfId="126"/>
    <cellStyle name="60% - Accent2 2 2 2" xfId="622"/>
    <cellStyle name="60% - Accent2 2 2 2 2" xfId="40670"/>
    <cellStyle name="60% - Accent2 2 3" xfId="623"/>
    <cellStyle name="60% - Accent2 2 3 2" xfId="40671"/>
    <cellStyle name="60% - Accent2 2 4" xfId="40672"/>
    <cellStyle name="60% - Accent2 2 5" xfId="40673"/>
    <cellStyle name="60% - Accent2 2 6" xfId="40674"/>
    <cellStyle name="60% - Accent2 2 7" xfId="40669"/>
    <cellStyle name="60% - Accent2 2 8" xfId="40202"/>
    <cellStyle name="60% - Accent2 3" xfId="209"/>
    <cellStyle name="60% - Accent2 3 2" xfId="19921"/>
    <cellStyle name="60% - Accent2 3 2 2" xfId="40676"/>
    <cellStyle name="60% - Accent2 3 3" xfId="19922"/>
    <cellStyle name="60% - Accent2 3 3 2" xfId="40677"/>
    <cellStyle name="60% - Accent2 3 4" xfId="40678"/>
    <cellStyle name="60% - Accent2 3 5" xfId="40679"/>
    <cellStyle name="60% - Accent2 3 6" xfId="40680"/>
    <cellStyle name="60% - Accent2 3 7" xfId="40675"/>
    <cellStyle name="60% - Accent2 3 8" xfId="40160"/>
    <cellStyle name="60% - Accent2 4" xfId="19923"/>
    <cellStyle name="60% - Accent2 4 2" xfId="40682"/>
    <cellStyle name="60% - Accent2 4 3" xfId="40683"/>
    <cellStyle name="60% - Accent2 4 4" xfId="40684"/>
    <cellStyle name="60% - Accent2 4 5" xfId="40685"/>
    <cellStyle name="60% - Accent2 4 6" xfId="40686"/>
    <cellStyle name="60% - Accent2 4 7" xfId="40681"/>
    <cellStyle name="60% - Accent2 5" xfId="19924"/>
    <cellStyle name="60% - Accent2 5 2" xfId="40688"/>
    <cellStyle name="60% - Accent2 5 3" xfId="40689"/>
    <cellStyle name="60% - Accent2 5 4" xfId="40690"/>
    <cellStyle name="60% - Accent2 5 5" xfId="40691"/>
    <cellStyle name="60% - Accent2 5 6" xfId="40692"/>
    <cellStyle name="60% - Accent2 5 7" xfId="40687"/>
    <cellStyle name="60% - Accent2 6" xfId="19925"/>
    <cellStyle name="60% - Accent2 6 2" xfId="40694"/>
    <cellStyle name="60% - Accent2 6 3" xfId="40695"/>
    <cellStyle name="60% - Accent2 6 4" xfId="40696"/>
    <cellStyle name="60% - Accent2 6 5" xfId="40693"/>
    <cellStyle name="60% - Accent2 7" xfId="19926"/>
    <cellStyle name="60% - Accent2 7 2" xfId="40698"/>
    <cellStyle name="60% - Accent2 7 3" xfId="40699"/>
    <cellStyle name="60% - Accent2 7 4" xfId="40700"/>
    <cellStyle name="60% - Accent2 7 5" xfId="40697"/>
    <cellStyle name="60% - Accent2 8" xfId="19927"/>
    <cellStyle name="60% - Accent2 8 2" xfId="40702"/>
    <cellStyle name="60% - Accent2 8 3" xfId="40703"/>
    <cellStyle name="60% - Accent2 8 4" xfId="40701"/>
    <cellStyle name="60% - Accent2 9" xfId="38603"/>
    <cellStyle name="60% - Accent3 10" xfId="19"/>
    <cellStyle name="60% - Accent3 2" xfId="127"/>
    <cellStyle name="60% - Accent3 2 2" xfId="128"/>
    <cellStyle name="60% - Accent3 2 2 2" xfId="624"/>
    <cellStyle name="60% - Accent3 2 2 2 2" xfId="40705"/>
    <cellStyle name="60% - Accent3 2 3" xfId="625"/>
    <cellStyle name="60% - Accent3 2 3 2" xfId="40706"/>
    <cellStyle name="60% - Accent3 2 4" xfId="40707"/>
    <cellStyle name="60% - Accent3 2 5" xfId="40708"/>
    <cellStyle name="60% - Accent3 2 6" xfId="40709"/>
    <cellStyle name="60% - Accent3 2 7" xfId="40704"/>
    <cellStyle name="60% - Accent3 2 8" xfId="40206"/>
    <cellStyle name="60% - Accent3 3" xfId="210"/>
    <cellStyle name="60% - Accent3 3 2" xfId="19928"/>
    <cellStyle name="60% - Accent3 3 2 2" xfId="40711"/>
    <cellStyle name="60% - Accent3 3 3" xfId="19929"/>
    <cellStyle name="60% - Accent3 3 3 2" xfId="40712"/>
    <cellStyle name="60% - Accent3 3 4" xfId="40713"/>
    <cellStyle name="60% - Accent3 3 5" xfId="40714"/>
    <cellStyle name="60% - Accent3 3 6" xfId="40715"/>
    <cellStyle name="60% - Accent3 3 7" xfId="40710"/>
    <cellStyle name="60% - Accent3 3 8" xfId="40164"/>
    <cellStyle name="60% - Accent3 4" xfId="19930"/>
    <cellStyle name="60% - Accent3 4 2" xfId="40717"/>
    <cellStyle name="60% - Accent3 4 3" xfId="40718"/>
    <cellStyle name="60% - Accent3 4 4" xfId="40719"/>
    <cellStyle name="60% - Accent3 4 5" xfId="40720"/>
    <cellStyle name="60% - Accent3 4 6" xfId="40721"/>
    <cellStyle name="60% - Accent3 4 7" xfId="40716"/>
    <cellStyle name="60% - Accent3 5" xfId="19931"/>
    <cellStyle name="60% - Accent3 5 2" xfId="40723"/>
    <cellStyle name="60% - Accent3 5 3" xfId="40724"/>
    <cellStyle name="60% - Accent3 5 4" xfId="40725"/>
    <cellStyle name="60% - Accent3 5 5" xfId="40726"/>
    <cellStyle name="60% - Accent3 5 6" xfId="40727"/>
    <cellStyle name="60% - Accent3 5 7" xfId="40722"/>
    <cellStyle name="60% - Accent3 6" xfId="19932"/>
    <cellStyle name="60% - Accent3 6 2" xfId="40729"/>
    <cellStyle name="60% - Accent3 6 3" xfId="40730"/>
    <cellStyle name="60% - Accent3 6 4" xfId="40731"/>
    <cellStyle name="60% - Accent3 6 5" xfId="40728"/>
    <cellStyle name="60% - Accent3 7" xfId="19933"/>
    <cellStyle name="60% - Accent3 7 2" xfId="40733"/>
    <cellStyle name="60% - Accent3 7 3" xfId="40734"/>
    <cellStyle name="60% - Accent3 7 4" xfId="40735"/>
    <cellStyle name="60% - Accent3 7 5" xfId="40732"/>
    <cellStyle name="60% - Accent3 8" xfId="19934"/>
    <cellStyle name="60% - Accent3 8 2" xfId="40737"/>
    <cellStyle name="60% - Accent3 8 3" xfId="40738"/>
    <cellStyle name="60% - Accent3 8 4" xfId="40736"/>
    <cellStyle name="60% - Accent3 9" xfId="38604"/>
    <cellStyle name="60% - Accent4 10" xfId="20"/>
    <cellStyle name="60% - Accent4 2" xfId="129"/>
    <cellStyle name="60% - Accent4 2 2" xfId="130"/>
    <cellStyle name="60% - Accent4 2 2 2" xfId="626"/>
    <cellStyle name="60% - Accent4 2 2 2 2" xfId="40740"/>
    <cellStyle name="60% - Accent4 2 3" xfId="627"/>
    <cellStyle name="60% - Accent4 2 3 2" xfId="40741"/>
    <cellStyle name="60% - Accent4 2 4" xfId="40742"/>
    <cellStyle name="60% - Accent4 2 5" xfId="40743"/>
    <cellStyle name="60% - Accent4 2 6" xfId="40744"/>
    <cellStyle name="60% - Accent4 2 7" xfId="40739"/>
    <cellStyle name="60% - Accent4 2 8" xfId="40210"/>
    <cellStyle name="60% - Accent4 3" xfId="211"/>
    <cellStyle name="60% - Accent4 3 2" xfId="19935"/>
    <cellStyle name="60% - Accent4 3 2 2" xfId="40746"/>
    <cellStyle name="60% - Accent4 3 3" xfId="19936"/>
    <cellStyle name="60% - Accent4 3 3 2" xfId="40747"/>
    <cellStyle name="60% - Accent4 3 4" xfId="40748"/>
    <cellStyle name="60% - Accent4 3 5" xfId="40749"/>
    <cellStyle name="60% - Accent4 3 6" xfId="40750"/>
    <cellStyle name="60% - Accent4 3 7" xfId="40745"/>
    <cellStyle name="60% - Accent4 3 8" xfId="40168"/>
    <cellStyle name="60% - Accent4 4" xfId="19937"/>
    <cellStyle name="60% - Accent4 4 2" xfId="40752"/>
    <cellStyle name="60% - Accent4 4 3" xfId="40753"/>
    <cellStyle name="60% - Accent4 4 4" xfId="40754"/>
    <cellStyle name="60% - Accent4 4 5" xfId="40755"/>
    <cellStyle name="60% - Accent4 4 6" xfId="40756"/>
    <cellStyle name="60% - Accent4 4 7" xfId="40751"/>
    <cellStyle name="60% - Accent4 5" xfId="19938"/>
    <cellStyle name="60% - Accent4 5 2" xfId="40758"/>
    <cellStyle name="60% - Accent4 5 3" xfId="40759"/>
    <cellStyle name="60% - Accent4 5 4" xfId="40760"/>
    <cellStyle name="60% - Accent4 5 5" xfId="40761"/>
    <cellStyle name="60% - Accent4 5 6" xfId="40762"/>
    <cellStyle name="60% - Accent4 5 7" xfId="40757"/>
    <cellStyle name="60% - Accent4 6" xfId="19939"/>
    <cellStyle name="60% - Accent4 6 2" xfId="40764"/>
    <cellStyle name="60% - Accent4 6 3" xfId="40765"/>
    <cellStyle name="60% - Accent4 6 4" xfId="40766"/>
    <cellStyle name="60% - Accent4 6 5" xfId="40763"/>
    <cellStyle name="60% - Accent4 7" xfId="19940"/>
    <cellStyle name="60% - Accent4 7 2" xfId="40768"/>
    <cellStyle name="60% - Accent4 7 3" xfId="40769"/>
    <cellStyle name="60% - Accent4 7 4" xfId="40770"/>
    <cellStyle name="60% - Accent4 7 5" xfId="40767"/>
    <cellStyle name="60% - Accent4 8" xfId="19941"/>
    <cellStyle name="60% - Accent4 8 2" xfId="40772"/>
    <cellStyle name="60% - Accent4 8 3" xfId="40773"/>
    <cellStyle name="60% - Accent4 8 4" xfId="40771"/>
    <cellStyle name="60% - Accent4 9" xfId="38605"/>
    <cellStyle name="60% - Accent5 2" xfId="131"/>
    <cellStyle name="60% - Accent5 2 2" xfId="132"/>
    <cellStyle name="60% - Accent5 2 2 2" xfId="628"/>
    <cellStyle name="60% - Accent5 2 2 2 2" xfId="40775"/>
    <cellStyle name="60% - Accent5 2 3" xfId="629"/>
    <cellStyle name="60% - Accent5 2 3 2" xfId="40776"/>
    <cellStyle name="60% - Accent5 2 4" xfId="40777"/>
    <cellStyle name="60% - Accent5 2 5" xfId="40778"/>
    <cellStyle name="60% - Accent5 2 6" xfId="40779"/>
    <cellStyle name="60% - Accent5 2 7" xfId="40774"/>
    <cellStyle name="60% - Accent5 2 8" xfId="40214"/>
    <cellStyle name="60% - Accent5 3" xfId="212"/>
    <cellStyle name="60% - Accent5 3 2" xfId="19942"/>
    <cellStyle name="60% - Accent5 3 2 2" xfId="40781"/>
    <cellStyle name="60% - Accent5 3 3" xfId="19943"/>
    <cellStyle name="60% - Accent5 3 4" xfId="40782"/>
    <cellStyle name="60% - Accent5 3 5" xfId="40783"/>
    <cellStyle name="60% - Accent5 3 6" xfId="40784"/>
    <cellStyle name="60% - Accent5 3 7" xfId="40780"/>
    <cellStyle name="60% - Accent5 3 8" xfId="40172"/>
    <cellStyle name="60% - Accent5 4" xfId="19944"/>
    <cellStyle name="60% - Accent5 4 2" xfId="40786"/>
    <cellStyle name="60% - Accent5 4 3" xfId="40787"/>
    <cellStyle name="60% - Accent5 4 4" xfId="40788"/>
    <cellStyle name="60% - Accent5 4 5" xfId="40789"/>
    <cellStyle name="60% - Accent5 4 6" xfId="40790"/>
    <cellStyle name="60% - Accent5 4 7" xfId="40785"/>
    <cellStyle name="60% - Accent5 5" xfId="19945"/>
    <cellStyle name="60% - Accent5 5 2" xfId="40792"/>
    <cellStyle name="60% - Accent5 5 3" xfId="40793"/>
    <cellStyle name="60% - Accent5 5 4" xfId="40794"/>
    <cellStyle name="60% - Accent5 5 5" xfId="40795"/>
    <cellStyle name="60% - Accent5 5 6" xfId="40796"/>
    <cellStyle name="60% - Accent5 5 7" xfId="40791"/>
    <cellStyle name="60% - Accent5 6" xfId="19946"/>
    <cellStyle name="60% - Accent5 6 2" xfId="40798"/>
    <cellStyle name="60% - Accent5 6 3" xfId="40799"/>
    <cellStyle name="60% - Accent5 6 4" xfId="40800"/>
    <cellStyle name="60% - Accent5 6 5" xfId="40797"/>
    <cellStyle name="60% - Accent5 7" xfId="19947"/>
    <cellStyle name="60% - Accent5 7 2" xfId="40802"/>
    <cellStyle name="60% - Accent5 7 3" xfId="40803"/>
    <cellStyle name="60% - Accent5 7 4" xfId="40804"/>
    <cellStyle name="60% - Accent5 7 5" xfId="40801"/>
    <cellStyle name="60% - Accent5 8" xfId="19948"/>
    <cellStyle name="60% - Accent5 8 2" xfId="40806"/>
    <cellStyle name="60% - Accent5 8 3" xfId="40807"/>
    <cellStyle name="60% - Accent5 8 4" xfId="40805"/>
    <cellStyle name="60% - Accent5 9" xfId="21"/>
    <cellStyle name="60% - Accent6 10" xfId="22"/>
    <cellStyle name="60% - Accent6 2" xfId="133"/>
    <cellStyle name="60% - Accent6 2 2" xfId="134"/>
    <cellStyle name="60% - Accent6 2 2 2" xfId="630"/>
    <cellStyle name="60% - Accent6 2 2 2 2" xfId="40809"/>
    <cellStyle name="60% - Accent6 2 3" xfId="631"/>
    <cellStyle name="60% - Accent6 2 3 2" xfId="40810"/>
    <cellStyle name="60% - Accent6 2 4" xfId="40811"/>
    <cellStyle name="60% - Accent6 2 5" xfId="40812"/>
    <cellStyle name="60% - Accent6 2 6" xfId="40813"/>
    <cellStyle name="60% - Accent6 2 7" xfId="40808"/>
    <cellStyle name="60% - Accent6 2 8" xfId="40218"/>
    <cellStyle name="60% - Accent6 3" xfId="213"/>
    <cellStyle name="60% - Accent6 3 2" xfId="19949"/>
    <cellStyle name="60% - Accent6 3 2 2" xfId="40815"/>
    <cellStyle name="60% - Accent6 3 3" xfId="19950"/>
    <cellStyle name="60% - Accent6 3 3 2" xfId="40816"/>
    <cellStyle name="60% - Accent6 3 4" xfId="40817"/>
    <cellStyle name="60% - Accent6 3 5" xfId="40818"/>
    <cellStyle name="60% - Accent6 3 6" xfId="40819"/>
    <cellStyle name="60% - Accent6 3 7" xfId="40814"/>
    <cellStyle name="60% - Accent6 3 8" xfId="40176"/>
    <cellStyle name="60% - Accent6 4" xfId="19951"/>
    <cellStyle name="60% - Accent6 4 2" xfId="40821"/>
    <cellStyle name="60% - Accent6 4 3" xfId="40822"/>
    <cellStyle name="60% - Accent6 4 4" xfId="40823"/>
    <cellStyle name="60% - Accent6 4 5" xfId="40824"/>
    <cellStyle name="60% - Accent6 4 6" xfId="40825"/>
    <cellStyle name="60% - Accent6 4 7" xfId="40820"/>
    <cellStyle name="60% - Accent6 5" xfId="19952"/>
    <cellStyle name="60% - Accent6 5 2" xfId="40827"/>
    <cellStyle name="60% - Accent6 5 3" xfId="40828"/>
    <cellStyle name="60% - Accent6 5 4" xfId="40829"/>
    <cellStyle name="60% - Accent6 5 5" xfId="40830"/>
    <cellStyle name="60% - Accent6 5 6" xfId="40831"/>
    <cellStyle name="60% - Accent6 5 7" xfId="40826"/>
    <cellStyle name="60% - Accent6 6" xfId="19953"/>
    <cellStyle name="60% - Accent6 6 2" xfId="40833"/>
    <cellStyle name="60% - Accent6 6 3" xfId="40834"/>
    <cellStyle name="60% - Accent6 6 4" xfId="40835"/>
    <cellStyle name="60% - Accent6 6 5" xfId="40832"/>
    <cellStyle name="60% - Accent6 7" xfId="19954"/>
    <cellStyle name="60% - Accent6 7 2" xfId="40837"/>
    <cellStyle name="60% - Accent6 7 3" xfId="40838"/>
    <cellStyle name="60% - Accent6 7 4" xfId="40839"/>
    <cellStyle name="60% - Accent6 7 5" xfId="40836"/>
    <cellStyle name="60% - Accent6 8" xfId="19955"/>
    <cellStyle name="60% - Accent6 8 2" xfId="40841"/>
    <cellStyle name="60% - Accent6 8 3" xfId="40842"/>
    <cellStyle name="60% - Accent6 8 4" xfId="40840"/>
    <cellStyle name="60% - Accent6 9" xfId="38606"/>
    <cellStyle name="Accent1 10" xfId="23"/>
    <cellStyle name="Accent1 2" xfId="135"/>
    <cellStyle name="Accent1 2 2" xfId="136"/>
    <cellStyle name="Accent1 2 2 2" xfId="632"/>
    <cellStyle name="Accent1 2 2 2 2" xfId="40844"/>
    <cellStyle name="Accent1 2 3" xfId="633"/>
    <cellStyle name="Accent1 2 3 2" xfId="40845"/>
    <cellStyle name="Accent1 2 4" xfId="40846"/>
    <cellStyle name="Accent1 2 5" xfId="40847"/>
    <cellStyle name="Accent1 2 6" xfId="40848"/>
    <cellStyle name="Accent1 2 7" xfId="40843"/>
    <cellStyle name="Accent1 2 8" xfId="40195"/>
    <cellStyle name="Accent1 3" xfId="214"/>
    <cellStyle name="Accent1 3 2" xfId="19956"/>
    <cellStyle name="Accent1 3 2 2" xfId="40850"/>
    <cellStyle name="Accent1 3 3" xfId="19957"/>
    <cellStyle name="Accent1 3 3 2" xfId="40851"/>
    <cellStyle name="Accent1 3 4" xfId="40852"/>
    <cellStyle name="Accent1 3 5" xfId="40853"/>
    <cellStyle name="Accent1 3 6" xfId="40854"/>
    <cellStyle name="Accent1 3 7" xfId="40849"/>
    <cellStyle name="Accent1 3 8" xfId="40153"/>
    <cellStyle name="Accent1 4" xfId="19958"/>
    <cellStyle name="Accent1 4 2" xfId="40856"/>
    <cellStyle name="Accent1 4 3" xfId="40857"/>
    <cellStyle name="Accent1 4 4" xfId="40858"/>
    <cellStyle name="Accent1 4 5" xfId="40859"/>
    <cellStyle name="Accent1 4 6" xfId="40860"/>
    <cellStyle name="Accent1 4 7" xfId="40855"/>
    <cellStyle name="Accent1 5" xfId="19959"/>
    <cellStyle name="Accent1 5 2" xfId="40862"/>
    <cellStyle name="Accent1 5 3" xfId="40863"/>
    <cellStyle name="Accent1 5 4" xfId="40864"/>
    <cellStyle name="Accent1 5 5" xfId="40865"/>
    <cellStyle name="Accent1 5 6" xfId="40866"/>
    <cellStyle name="Accent1 5 7" xfId="40861"/>
    <cellStyle name="Accent1 6" xfId="19960"/>
    <cellStyle name="Accent1 6 2" xfId="40868"/>
    <cellStyle name="Accent1 6 3" xfId="40869"/>
    <cellStyle name="Accent1 6 4" xfId="40870"/>
    <cellStyle name="Accent1 6 5" xfId="40867"/>
    <cellStyle name="Accent1 7" xfId="19961"/>
    <cellStyle name="Accent1 7 2" xfId="40872"/>
    <cellStyle name="Accent1 7 3" xfId="40873"/>
    <cellStyle name="Accent1 7 4" xfId="40874"/>
    <cellStyle name="Accent1 7 5" xfId="40871"/>
    <cellStyle name="Accent1 8" xfId="19962"/>
    <cellStyle name="Accent1 8 2" xfId="40876"/>
    <cellStyle name="Accent1 8 3" xfId="40877"/>
    <cellStyle name="Accent1 8 4" xfId="40875"/>
    <cellStyle name="Accent1 9" xfId="38607"/>
    <cellStyle name="Accent2 10" xfId="24"/>
    <cellStyle name="Accent2 2" xfId="137"/>
    <cellStyle name="Accent2 2 2" xfId="138"/>
    <cellStyle name="Accent2 2 2 2" xfId="634"/>
    <cellStyle name="Accent2 2 2 2 2" xfId="40879"/>
    <cellStyle name="Accent2 2 3" xfId="635"/>
    <cellStyle name="Accent2 2 3 2" xfId="40880"/>
    <cellStyle name="Accent2 2 4" xfId="40881"/>
    <cellStyle name="Accent2 2 5" xfId="40882"/>
    <cellStyle name="Accent2 2 6" xfId="40883"/>
    <cellStyle name="Accent2 2 7" xfId="40878"/>
    <cellStyle name="Accent2 2 8" xfId="40199"/>
    <cellStyle name="Accent2 3" xfId="215"/>
    <cellStyle name="Accent2 3 2" xfId="19963"/>
    <cellStyle name="Accent2 3 2 2" xfId="40885"/>
    <cellStyle name="Accent2 3 3" xfId="19964"/>
    <cellStyle name="Accent2 3 3 2" xfId="40886"/>
    <cellStyle name="Accent2 3 4" xfId="40887"/>
    <cellStyle name="Accent2 3 5" xfId="40888"/>
    <cellStyle name="Accent2 3 6" xfId="40889"/>
    <cellStyle name="Accent2 3 7" xfId="40884"/>
    <cellStyle name="Accent2 3 8" xfId="40157"/>
    <cellStyle name="Accent2 4" xfId="19965"/>
    <cellStyle name="Accent2 4 2" xfId="40891"/>
    <cellStyle name="Accent2 4 3" xfId="40892"/>
    <cellStyle name="Accent2 4 4" xfId="40893"/>
    <cellStyle name="Accent2 4 5" xfId="40894"/>
    <cellStyle name="Accent2 4 6" xfId="40895"/>
    <cellStyle name="Accent2 4 7" xfId="40890"/>
    <cellStyle name="Accent2 5" xfId="19966"/>
    <cellStyle name="Accent2 5 2" xfId="40897"/>
    <cellStyle name="Accent2 5 3" xfId="40898"/>
    <cellStyle name="Accent2 5 4" xfId="40899"/>
    <cellStyle name="Accent2 5 5" xfId="40900"/>
    <cellStyle name="Accent2 5 6" xfId="40901"/>
    <cellStyle name="Accent2 5 7" xfId="40896"/>
    <cellStyle name="Accent2 6" xfId="19967"/>
    <cellStyle name="Accent2 6 2" xfId="40903"/>
    <cellStyle name="Accent2 6 3" xfId="40904"/>
    <cellStyle name="Accent2 6 4" xfId="40905"/>
    <cellStyle name="Accent2 6 5" xfId="40902"/>
    <cellStyle name="Accent2 7" xfId="19968"/>
    <cellStyle name="Accent2 7 2" xfId="40907"/>
    <cellStyle name="Accent2 7 3" xfId="40908"/>
    <cellStyle name="Accent2 7 4" xfId="40909"/>
    <cellStyle name="Accent2 7 5" xfId="40906"/>
    <cellStyle name="Accent2 8" xfId="19969"/>
    <cellStyle name="Accent2 8 2" xfId="40911"/>
    <cellStyle name="Accent2 8 3" xfId="40912"/>
    <cellStyle name="Accent2 8 4" xfId="40910"/>
    <cellStyle name="Accent2 9" xfId="38608"/>
    <cellStyle name="Accent3 10" xfId="25"/>
    <cellStyle name="Accent3 2" xfId="139"/>
    <cellStyle name="Accent3 2 2" xfId="140"/>
    <cellStyle name="Accent3 2 2 2" xfId="636"/>
    <cellStyle name="Accent3 2 2 2 2" xfId="40914"/>
    <cellStyle name="Accent3 2 3" xfId="637"/>
    <cellStyle name="Accent3 2 3 2" xfId="40915"/>
    <cellStyle name="Accent3 2 4" xfId="40916"/>
    <cellStyle name="Accent3 2 5" xfId="40917"/>
    <cellStyle name="Accent3 2 6" xfId="40918"/>
    <cellStyle name="Accent3 2 7" xfId="40913"/>
    <cellStyle name="Accent3 2 8" xfId="40203"/>
    <cellStyle name="Accent3 3" xfId="216"/>
    <cellStyle name="Accent3 3 2" xfId="19970"/>
    <cellStyle name="Accent3 3 2 2" xfId="40920"/>
    <cellStyle name="Accent3 3 3" xfId="19971"/>
    <cellStyle name="Accent3 3 3 2" xfId="40921"/>
    <cellStyle name="Accent3 3 4" xfId="40922"/>
    <cellStyle name="Accent3 3 5" xfId="40923"/>
    <cellStyle name="Accent3 3 6" xfId="40924"/>
    <cellStyle name="Accent3 3 7" xfId="40919"/>
    <cellStyle name="Accent3 3 8" xfId="40161"/>
    <cellStyle name="Accent3 4" xfId="19972"/>
    <cellStyle name="Accent3 4 2" xfId="40926"/>
    <cellStyle name="Accent3 4 3" xfId="40927"/>
    <cellStyle name="Accent3 4 4" xfId="40928"/>
    <cellStyle name="Accent3 4 5" xfId="40929"/>
    <cellStyle name="Accent3 4 6" xfId="40930"/>
    <cellStyle name="Accent3 4 7" xfId="40925"/>
    <cellStyle name="Accent3 5" xfId="19973"/>
    <cellStyle name="Accent3 5 2" xfId="40932"/>
    <cellStyle name="Accent3 5 3" xfId="40933"/>
    <cellStyle name="Accent3 5 4" xfId="40934"/>
    <cellStyle name="Accent3 5 5" xfId="40935"/>
    <cellStyle name="Accent3 5 6" xfId="40936"/>
    <cellStyle name="Accent3 5 7" xfId="40931"/>
    <cellStyle name="Accent3 6" xfId="19974"/>
    <cellStyle name="Accent3 6 2" xfId="40938"/>
    <cellStyle name="Accent3 6 3" xfId="40939"/>
    <cellStyle name="Accent3 6 4" xfId="40940"/>
    <cellStyle name="Accent3 6 5" xfId="40937"/>
    <cellStyle name="Accent3 7" xfId="19975"/>
    <cellStyle name="Accent3 7 2" xfId="40942"/>
    <cellStyle name="Accent3 7 3" xfId="40943"/>
    <cellStyle name="Accent3 7 4" xfId="40944"/>
    <cellStyle name="Accent3 7 5" xfId="40941"/>
    <cellStyle name="Accent3 8" xfId="19976"/>
    <cellStyle name="Accent3 8 2" xfId="40946"/>
    <cellStyle name="Accent3 8 3" xfId="40947"/>
    <cellStyle name="Accent3 8 4" xfId="40945"/>
    <cellStyle name="Accent3 9" xfId="38609"/>
    <cellStyle name="Accent4 2" xfId="141"/>
    <cellStyle name="Accent4 2 2" xfId="142"/>
    <cellStyle name="Accent4 2 2 2" xfId="638"/>
    <cellStyle name="Accent4 2 2 2 2" xfId="40949"/>
    <cellStyle name="Accent4 2 3" xfId="639"/>
    <cellStyle name="Accent4 2 3 2" xfId="40950"/>
    <cellStyle name="Accent4 2 4" xfId="40951"/>
    <cellStyle name="Accent4 2 5" xfId="40952"/>
    <cellStyle name="Accent4 2 6" xfId="40953"/>
    <cellStyle name="Accent4 2 7" xfId="40948"/>
    <cellStyle name="Accent4 2 8" xfId="40207"/>
    <cellStyle name="Accent4 3" xfId="217"/>
    <cellStyle name="Accent4 3 2" xfId="19977"/>
    <cellStyle name="Accent4 3 2 2" xfId="40955"/>
    <cellStyle name="Accent4 3 3" xfId="19978"/>
    <cellStyle name="Accent4 3 4" xfId="40956"/>
    <cellStyle name="Accent4 3 5" xfId="40957"/>
    <cellStyle name="Accent4 3 6" xfId="40958"/>
    <cellStyle name="Accent4 3 7" xfId="40954"/>
    <cellStyle name="Accent4 3 8" xfId="40165"/>
    <cellStyle name="Accent4 4" xfId="19979"/>
    <cellStyle name="Accent4 4 2" xfId="40960"/>
    <cellStyle name="Accent4 4 3" xfId="40961"/>
    <cellStyle name="Accent4 4 4" xfId="40962"/>
    <cellStyle name="Accent4 4 5" xfId="40963"/>
    <cellStyle name="Accent4 4 6" xfId="40964"/>
    <cellStyle name="Accent4 4 7" xfId="40959"/>
    <cellStyle name="Accent4 5" xfId="19980"/>
    <cellStyle name="Accent4 5 2" xfId="40966"/>
    <cellStyle name="Accent4 5 3" xfId="40967"/>
    <cellStyle name="Accent4 5 4" xfId="40968"/>
    <cellStyle name="Accent4 5 5" xfId="40969"/>
    <cellStyle name="Accent4 5 6" xfId="40970"/>
    <cellStyle name="Accent4 5 7" xfId="40965"/>
    <cellStyle name="Accent4 6" xfId="19981"/>
    <cellStyle name="Accent4 6 2" xfId="40972"/>
    <cellStyle name="Accent4 6 3" xfId="40973"/>
    <cellStyle name="Accent4 6 4" xfId="40974"/>
    <cellStyle name="Accent4 6 5" xfId="40971"/>
    <cellStyle name="Accent4 7" xfId="19982"/>
    <cellStyle name="Accent4 7 2" xfId="40976"/>
    <cellStyle name="Accent4 7 3" xfId="40977"/>
    <cellStyle name="Accent4 7 4" xfId="40978"/>
    <cellStyle name="Accent4 7 5" xfId="40975"/>
    <cellStyle name="Accent4 8" xfId="19983"/>
    <cellStyle name="Accent4 8 2" xfId="40980"/>
    <cellStyle name="Accent4 8 3" xfId="40981"/>
    <cellStyle name="Accent4 8 4" xfId="40979"/>
    <cellStyle name="Accent4 9" xfId="26"/>
    <cellStyle name="Accent5 2" xfId="143"/>
    <cellStyle name="Accent5 2 2" xfId="144"/>
    <cellStyle name="Accent5 2 2 2" xfId="640"/>
    <cellStyle name="Accent5 2 2 2 2" xfId="40983"/>
    <cellStyle name="Accent5 2 3" xfId="641"/>
    <cellStyle name="Accent5 2 3 2" xfId="40984"/>
    <cellStyle name="Accent5 2 4" xfId="40985"/>
    <cellStyle name="Accent5 2 5" xfId="40982"/>
    <cellStyle name="Accent5 2 6" xfId="40211"/>
    <cellStyle name="Accent5 3" xfId="218"/>
    <cellStyle name="Accent5 3 2" xfId="19984"/>
    <cellStyle name="Accent5 3 3" xfId="40987"/>
    <cellStyle name="Accent5 3 4" xfId="40988"/>
    <cellStyle name="Accent5 3 5" xfId="40989"/>
    <cellStyle name="Accent5 3 6" xfId="40990"/>
    <cellStyle name="Accent5 3 7" xfId="40986"/>
    <cellStyle name="Accent5 3 8" xfId="40169"/>
    <cellStyle name="Accent5 4" xfId="19985"/>
    <cellStyle name="Accent5 4 2" xfId="40991"/>
    <cellStyle name="Accent5 4 3" xfId="40992"/>
    <cellStyle name="Accent5 4 4" xfId="40993"/>
    <cellStyle name="Accent5 4 5" xfId="40994"/>
    <cellStyle name="Accent5 4 6" xfId="40995"/>
    <cellStyle name="Accent5 5" xfId="19986"/>
    <cellStyle name="Accent5 5 2" xfId="40997"/>
    <cellStyle name="Accent5 5 3" xfId="40998"/>
    <cellStyle name="Accent5 5 4" xfId="40999"/>
    <cellStyle name="Accent5 5 5" xfId="41000"/>
    <cellStyle name="Accent5 5 6" xfId="41001"/>
    <cellStyle name="Accent5 5 7" xfId="40996"/>
    <cellStyle name="Accent5 6" xfId="19987"/>
    <cellStyle name="Accent5 6 2" xfId="41002"/>
    <cellStyle name="Accent5 6 3" xfId="41003"/>
    <cellStyle name="Accent5 6 4" xfId="41004"/>
    <cellStyle name="Accent5 7" xfId="19988"/>
    <cellStyle name="Accent5 7 2" xfId="41005"/>
    <cellStyle name="Accent5 7 3" xfId="41006"/>
    <cellStyle name="Accent5 7 4" xfId="41007"/>
    <cellStyle name="Accent5 8" xfId="19989"/>
    <cellStyle name="Accent5 8 2" xfId="41008"/>
    <cellStyle name="Accent5 8 3" xfId="41009"/>
    <cellStyle name="Accent5 9" xfId="27"/>
    <cellStyle name="Accent6 10" xfId="28"/>
    <cellStyle name="Accent6 2" xfId="145"/>
    <cellStyle name="Accent6 2 2" xfId="146"/>
    <cellStyle name="Accent6 2 2 2" xfId="642"/>
    <cellStyle name="Accent6 2 2 2 2" xfId="41011"/>
    <cellStyle name="Accent6 2 3" xfId="643"/>
    <cellStyle name="Accent6 2 3 2" xfId="41012"/>
    <cellStyle name="Accent6 2 4" xfId="41013"/>
    <cellStyle name="Accent6 2 5" xfId="41014"/>
    <cellStyle name="Accent6 2 6" xfId="41015"/>
    <cellStyle name="Accent6 2 7" xfId="41010"/>
    <cellStyle name="Accent6 2 8" xfId="40215"/>
    <cellStyle name="Accent6 3" xfId="219"/>
    <cellStyle name="Accent6 3 2" xfId="19990"/>
    <cellStyle name="Accent6 3 2 2" xfId="41017"/>
    <cellStyle name="Accent6 3 3" xfId="41018"/>
    <cellStyle name="Accent6 3 4" xfId="41019"/>
    <cellStyle name="Accent6 3 5" xfId="41020"/>
    <cellStyle name="Accent6 3 6" xfId="41021"/>
    <cellStyle name="Accent6 3 7" xfId="41016"/>
    <cellStyle name="Accent6 3 8" xfId="40173"/>
    <cellStyle name="Accent6 4" xfId="19991"/>
    <cellStyle name="Accent6 4 2" xfId="41023"/>
    <cellStyle name="Accent6 4 3" xfId="41024"/>
    <cellStyle name="Accent6 4 4" xfId="41025"/>
    <cellStyle name="Accent6 4 5" xfId="41026"/>
    <cellStyle name="Accent6 4 6" xfId="41027"/>
    <cellStyle name="Accent6 4 7" xfId="41022"/>
    <cellStyle name="Accent6 5" xfId="19992"/>
    <cellStyle name="Accent6 5 2" xfId="41029"/>
    <cellStyle name="Accent6 5 3" xfId="41030"/>
    <cellStyle name="Accent6 5 4" xfId="41031"/>
    <cellStyle name="Accent6 5 5" xfId="41032"/>
    <cellStyle name="Accent6 5 6" xfId="41033"/>
    <cellStyle name="Accent6 5 7" xfId="41028"/>
    <cellStyle name="Accent6 6" xfId="19993"/>
    <cellStyle name="Accent6 6 2" xfId="41035"/>
    <cellStyle name="Accent6 6 3" xfId="41036"/>
    <cellStyle name="Accent6 6 4" xfId="41037"/>
    <cellStyle name="Accent6 6 5" xfId="41034"/>
    <cellStyle name="Accent6 7" xfId="19994"/>
    <cellStyle name="Accent6 7 2" xfId="41039"/>
    <cellStyle name="Accent6 7 3" xfId="41040"/>
    <cellStyle name="Accent6 7 4" xfId="41041"/>
    <cellStyle name="Accent6 7 5" xfId="41038"/>
    <cellStyle name="Accent6 8" xfId="19995"/>
    <cellStyle name="Accent6 8 2" xfId="41043"/>
    <cellStyle name="Accent6 8 3" xfId="41044"/>
    <cellStyle name="Accent6 8 4" xfId="41042"/>
    <cellStyle name="Accent6 9" xfId="38611"/>
    <cellStyle name="Bad 10" xfId="29"/>
    <cellStyle name="Bad 2" xfId="147"/>
    <cellStyle name="Bad 2 2" xfId="148"/>
    <cellStyle name="Bad 2 2 2" xfId="644"/>
    <cellStyle name="Bad 2 2 2 2" xfId="41046"/>
    <cellStyle name="Bad 2 3" xfId="645"/>
    <cellStyle name="Bad 2 3 2" xfId="41047"/>
    <cellStyle name="Bad 2 4" xfId="41048"/>
    <cellStyle name="Bad 2 5" xfId="41049"/>
    <cellStyle name="Bad 2 6" xfId="41050"/>
    <cellStyle name="Bad 2 7" xfId="41045"/>
    <cellStyle name="Bad 2 8" xfId="40185"/>
    <cellStyle name="Bad 3" xfId="220"/>
    <cellStyle name="Bad 3 2" xfId="19996"/>
    <cellStyle name="Bad 3 2 2" xfId="41052"/>
    <cellStyle name="Bad 3 3" xfId="41053"/>
    <cellStyle name="Bad 3 4" xfId="41054"/>
    <cellStyle name="Bad 3 5" xfId="41055"/>
    <cellStyle name="Bad 3 6" xfId="41056"/>
    <cellStyle name="Bad 3 7" xfId="41051"/>
    <cellStyle name="Bad 3 8" xfId="40143"/>
    <cellStyle name="Bad 4" xfId="19997"/>
    <cellStyle name="Bad 4 2" xfId="41058"/>
    <cellStyle name="Bad 4 3" xfId="41059"/>
    <cellStyle name="Bad 4 4" xfId="41060"/>
    <cellStyle name="Bad 4 5" xfId="41061"/>
    <cellStyle name="Bad 4 6" xfId="41062"/>
    <cellStyle name="Bad 4 7" xfId="41057"/>
    <cellStyle name="Bad 5" xfId="19998"/>
    <cellStyle name="Bad 5 2" xfId="41064"/>
    <cellStyle name="Bad 5 3" xfId="41065"/>
    <cellStyle name="Bad 5 4" xfId="41066"/>
    <cellStyle name="Bad 5 5" xfId="41067"/>
    <cellStyle name="Bad 5 6" xfId="41068"/>
    <cellStyle name="Bad 5 7" xfId="41063"/>
    <cellStyle name="Bad 6" xfId="19999"/>
    <cellStyle name="Bad 6 2" xfId="41070"/>
    <cellStyle name="Bad 6 3" xfId="41071"/>
    <cellStyle name="Bad 6 4" xfId="41072"/>
    <cellStyle name="Bad 6 5" xfId="41069"/>
    <cellStyle name="Bad 7" xfId="20000"/>
    <cellStyle name="Bad 7 2" xfId="41074"/>
    <cellStyle name="Bad 7 3" xfId="41075"/>
    <cellStyle name="Bad 7 4" xfId="41076"/>
    <cellStyle name="Bad 7 5" xfId="41073"/>
    <cellStyle name="Bad 8" xfId="20001"/>
    <cellStyle name="Bad 8 2" xfId="41078"/>
    <cellStyle name="Bad 8 3" xfId="41079"/>
    <cellStyle name="Bad 8 4" xfId="41077"/>
    <cellStyle name="Bad 9" xfId="38612"/>
    <cellStyle name="Calculation 10" xfId="30"/>
    <cellStyle name="Calculation 2" xfId="149"/>
    <cellStyle name="Calculation 2 2" xfId="150"/>
    <cellStyle name="Calculation 2 2 2" xfId="646"/>
    <cellStyle name="Calculation 2 2 2 2" xfId="41081"/>
    <cellStyle name="Calculation 2 3" xfId="647"/>
    <cellStyle name="Calculation 2 3 2" xfId="41082"/>
    <cellStyle name="Calculation 2 4" xfId="41083"/>
    <cellStyle name="Calculation 2 5" xfId="41084"/>
    <cellStyle name="Calculation 2 6" xfId="41085"/>
    <cellStyle name="Calculation 2 7" xfId="41080"/>
    <cellStyle name="Calculation 2 8" xfId="40189"/>
    <cellStyle name="Calculation 3" xfId="221"/>
    <cellStyle name="Calculation 3 2" xfId="20002"/>
    <cellStyle name="Calculation 3 2 2" xfId="20003"/>
    <cellStyle name="Calculation 3 2 3" xfId="41087"/>
    <cellStyle name="Calculation 3 3" xfId="20004"/>
    <cellStyle name="Calculation 3 3 2" xfId="20005"/>
    <cellStyle name="Calculation 3 3 3" xfId="41088"/>
    <cellStyle name="Calculation 3 4" xfId="20006"/>
    <cellStyle name="Calculation 3 4 2" xfId="41089"/>
    <cellStyle name="Calculation 3 5" xfId="41090"/>
    <cellStyle name="Calculation 3 6" xfId="41091"/>
    <cellStyle name="Calculation 3 7" xfId="41086"/>
    <cellStyle name="Calculation 3 8" xfId="40147"/>
    <cellStyle name="Calculation 4" xfId="20007"/>
    <cellStyle name="Calculation 4 2" xfId="20008"/>
    <cellStyle name="Calculation 4 2 2" xfId="41093"/>
    <cellStyle name="Calculation 4 3" xfId="41094"/>
    <cellStyle name="Calculation 4 4" xfId="41095"/>
    <cellStyle name="Calculation 4 5" xfId="41096"/>
    <cellStyle name="Calculation 4 6" xfId="41097"/>
    <cellStyle name="Calculation 4 7" xfId="41092"/>
    <cellStyle name="Calculation 5" xfId="20009"/>
    <cellStyle name="Calculation 5 2" xfId="20010"/>
    <cellStyle name="Calculation 5 2 2" xfId="41099"/>
    <cellStyle name="Calculation 5 3" xfId="41100"/>
    <cellStyle name="Calculation 5 4" xfId="41101"/>
    <cellStyle name="Calculation 5 5" xfId="41102"/>
    <cellStyle name="Calculation 5 6" xfId="41103"/>
    <cellStyle name="Calculation 5 7" xfId="41098"/>
    <cellStyle name="Calculation 6" xfId="20011"/>
    <cellStyle name="Calculation 6 2" xfId="20012"/>
    <cellStyle name="Calculation 6 2 2" xfId="41105"/>
    <cellStyle name="Calculation 6 3" xfId="41106"/>
    <cellStyle name="Calculation 6 4" xfId="41107"/>
    <cellStyle name="Calculation 6 5" xfId="41104"/>
    <cellStyle name="Calculation 7" xfId="20013"/>
    <cellStyle name="Calculation 7 2" xfId="20014"/>
    <cellStyle name="Calculation 7 2 2" xfId="41109"/>
    <cellStyle name="Calculation 7 3" xfId="41110"/>
    <cellStyle name="Calculation 7 4" xfId="41111"/>
    <cellStyle name="Calculation 7 5" xfId="41108"/>
    <cellStyle name="Calculation 8" xfId="20015"/>
    <cellStyle name="Calculation 8 2" xfId="20016"/>
    <cellStyle name="Calculation 8 2 2" xfId="41113"/>
    <cellStyle name="Calculation 8 3" xfId="41114"/>
    <cellStyle name="Calculation 8 4" xfId="41112"/>
    <cellStyle name="Calculation 9" xfId="38613"/>
    <cellStyle name="Check Cell 2" xfId="151"/>
    <cellStyle name="Check Cell 2 2" xfId="152"/>
    <cellStyle name="Check Cell 2 2 2" xfId="648"/>
    <cellStyle name="Check Cell 2 2 2 2" xfId="41117"/>
    <cellStyle name="Check Cell 2 3" xfId="649"/>
    <cellStyle name="Check Cell 2 3 2" xfId="41118"/>
    <cellStyle name="Check Cell 2 4" xfId="41119"/>
    <cellStyle name="Check Cell 2 5" xfId="41115"/>
    <cellStyle name="Check Cell 2 6" xfId="40191"/>
    <cellStyle name="Check Cell 3" xfId="222"/>
    <cellStyle name="Check Cell 3 2" xfId="20017"/>
    <cellStyle name="Check Cell 3 3" xfId="41121"/>
    <cellStyle name="Check Cell 3 4" xfId="41122"/>
    <cellStyle name="Check Cell 3 5" xfId="41123"/>
    <cellStyle name="Check Cell 3 6" xfId="41124"/>
    <cellStyle name="Check Cell 3 7" xfId="41120"/>
    <cellStyle name="Check Cell 3 8" xfId="40149"/>
    <cellStyle name="Check Cell 4" xfId="20018"/>
    <cellStyle name="Check Cell 4 2" xfId="41126"/>
    <cellStyle name="Check Cell 4 3" xfId="41127"/>
    <cellStyle name="Check Cell 4 4" xfId="41128"/>
    <cellStyle name="Check Cell 4 5" xfId="41129"/>
    <cellStyle name="Check Cell 4 6" xfId="41130"/>
    <cellStyle name="Check Cell 5" xfId="20019"/>
    <cellStyle name="Check Cell 5 2" xfId="41132"/>
    <cellStyle name="Check Cell 5 3" xfId="41133"/>
    <cellStyle name="Check Cell 5 4" xfId="41134"/>
    <cellStyle name="Check Cell 5 5" xfId="41135"/>
    <cellStyle name="Check Cell 5 6" xfId="41136"/>
    <cellStyle name="Check Cell 5 7" xfId="41131"/>
    <cellStyle name="Check Cell 6" xfId="20020"/>
    <cellStyle name="Check Cell 6 2" xfId="41137"/>
    <cellStyle name="Check Cell 6 3" xfId="41138"/>
    <cellStyle name="Check Cell 6 4" xfId="41139"/>
    <cellStyle name="Check Cell 7" xfId="20021"/>
    <cellStyle name="Check Cell 7 2" xfId="41140"/>
    <cellStyle name="Check Cell 7 3" xfId="41141"/>
    <cellStyle name="Check Cell 7 4" xfId="41142"/>
    <cellStyle name="Check Cell 8" xfId="20022"/>
    <cellStyle name="Check Cell 8 2" xfId="41143"/>
    <cellStyle name="Check Cell 8 3" xfId="41144"/>
    <cellStyle name="Check Cell 9" xfId="31"/>
    <cellStyle name="Comma" xfId="1" builtinId="3"/>
    <cellStyle name="Comma [0] 2" xfId="20023"/>
    <cellStyle name="Comma [0] 3" xfId="20024"/>
    <cellStyle name="Comma [0] 4" xfId="20025"/>
    <cellStyle name="Comma 10" xfId="223"/>
    <cellStyle name="Comma 10 10" xfId="651"/>
    <cellStyle name="Comma 10 10 10" xfId="652"/>
    <cellStyle name="Comma 10 10 10 2" xfId="20028"/>
    <cellStyle name="Comma 10 10 11" xfId="653"/>
    <cellStyle name="Comma 10 10 11 2" xfId="20029"/>
    <cellStyle name="Comma 10 10 12" xfId="20027"/>
    <cellStyle name="Comma 10 10 2" xfId="654"/>
    <cellStyle name="Comma 10 10 2 2" xfId="655"/>
    <cellStyle name="Comma 10 10 2 2 2" xfId="656"/>
    <cellStyle name="Comma 10 10 2 2 2 2" xfId="657"/>
    <cellStyle name="Comma 10 10 2 2 2 2 2" xfId="658"/>
    <cellStyle name="Comma 10 10 2 2 2 2 2 2" xfId="20034"/>
    <cellStyle name="Comma 10 10 2 2 2 2 3" xfId="659"/>
    <cellStyle name="Comma 10 10 2 2 2 2 3 2" xfId="20035"/>
    <cellStyle name="Comma 10 10 2 2 2 2 4" xfId="20033"/>
    <cellStyle name="Comma 10 10 2 2 2 3" xfId="660"/>
    <cellStyle name="Comma 10 10 2 2 2 3 2" xfId="20036"/>
    <cellStyle name="Comma 10 10 2 2 2 4" xfId="661"/>
    <cellStyle name="Comma 10 10 2 2 2 4 2" xfId="20037"/>
    <cellStyle name="Comma 10 10 2 2 2 5" xfId="662"/>
    <cellStyle name="Comma 10 10 2 2 2 5 2" xfId="20038"/>
    <cellStyle name="Comma 10 10 2 2 2 6" xfId="20032"/>
    <cellStyle name="Comma 10 10 2 2 3" xfId="663"/>
    <cellStyle name="Comma 10 10 2 2 3 2" xfId="664"/>
    <cellStyle name="Comma 10 10 2 2 3 2 2" xfId="20040"/>
    <cellStyle name="Comma 10 10 2 2 3 3" xfId="665"/>
    <cellStyle name="Comma 10 10 2 2 3 3 2" xfId="20041"/>
    <cellStyle name="Comma 10 10 2 2 3 4" xfId="20039"/>
    <cellStyle name="Comma 10 10 2 2 4" xfId="666"/>
    <cellStyle name="Comma 10 10 2 2 4 2" xfId="20042"/>
    <cellStyle name="Comma 10 10 2 2 5" xfId="667"/>
    <cellStyle name="Comma 10 10 2 2 5 2" xfId="20043"/>
    <cellStyle name="Comma 10 10 2 2 6" xfId="668"/>
    <cellStyle name="Comma 10 10 2 2 6 2" xfId="20044"/>
    <cellStyle name="Comma 10 10 2 2 7" xfId="20031"/>
    <cellStyle name="Comma 10 10 2 3" xfId="669"/>
    <cellStyle name="Comma 10 10 2 3 2" xfId="670"/>
    <cellStyle name="Comma 10 10 2 3 2 2" xfId="671"/>
    <cellStyle name="Comma 10 10 2 3 2 2 2" xfId="672"/>
    <cellStyle name="Comma 10 10 2 3 2 2 2 2" xfId="20048"/>
    <cellStyle name="Comma 10 10 2 3 2 2 3" xfId="673"/>
    <cellStyle name="Comma 10 10 2 3 2 2 3 2" xfId="20049"/>
    <cellStyle name="Comma 10 10 2 3 2 2 4" xfId="20047"/>
    <cellStyle name="Comma 10 10 2 3 2 3" xfId="674"/>
    <cellStyle name="Comma 10 10 2 3 2 3 2" xfId="20050"/>
    <cellStyle name="Comma 10 10 2 3 2 4" xfId="675"/>
    <cellStyle name="Comma 10 10 2 3 2 4 2" xfId="20051"/>
    <cellStyle name="Comma 10 10 2 3 2 5" xfId="676"/>
    <cellStyle name="Comma 10 10 2 3 2 5 2" xfId="20052"/>
    <cellStyle name="Comma 10 10 2 3 2 6" xfId="20046"/>
    <cellStyle name="Comma 10 10 2 3 3" xfId="677"/>
    <cellStyle name="Comma 10 10 2 3 3 2" xfId="678"/>
    <cellStyle name="Comma 10 10 2 3 3 2 2" xfId="20054"/>
    <cellStyle name="Comma 10 10 2 3 3 3" xfId="679"/>
    <cellStyle name="Comma 10 10 2 3 3 3 2" xfId="20055"/>
    <cellStyle name="Comma 10 10 2 3 3 4" xfId="20053"/>
    <cellStyle name="Comma 10 10 2 3 4" xfId="680"/>
    <cellStyle name="Comma 10 10 2 3 4 2" xfId="20056"/>
    <cellStyle name="Comma 10 10 2 3 5" xfId="681"/>
    <cellStyle name="Comma 10 10 2 3 5 2" xfId="20057"/>
    <cellStyle name="Comma 10 10 2 3 6" xfId="682"/>
    <cellStyle name="Comma 10 10 2 3 6 2" xfId="20058"/>
    <cellStyle name="Comma 10 10 2 3 7" xfId="20045"/>
    <cellStyle name="Comma 10 10 2 4" xfId="683"/>
    <cellStyle name="Comma 10 10 2 4 2" xfId="684"/>
    <cellStyle name="Comma 10 10 2 4 2 2" xfId="685"/>
    <cellStyle name="Comma 10 10 2 4 2 2 2" xfId="20061"/>
    <cellStyle name="Comma 10 10 2 4 2 3" xfId="686"/>
    <cellStyle name="Comma 10 10 2 4 2 3 2" xfId="20062"/>
    <cellStyle name="Comma 10 10 2 4 2 4" xfId="20060"/>
    <cellStyle name="Comma 10 10 2 4 3" xfId="687"/>
    <cellStyle name="Comma 10 10 2 4 3 2" xfId="20063"/>
    <cellStyle name="Comma 10 10 2 4 4" xfId="688"/>
    <cellStyle name="Comma 10 10 2 4 4 2" xfId="20064"/>
    <cellStyle name="Comma 10 10 2 4 5" xfId="689"/>
    <cellStyle name="Comma 10 10 2 4 5 2" xfId="20065"/>
    <cellStyle name="Comma 10 10 2 4 6" xfId="20059"/>
    <cellStyle name="Comma 10 10 2 5" xfId="690"/>
    <cellStyle name="Comma 10 10 2 5 2" xfId="691"/>
    <cellStyle name="Comma 10 10 2 5 2 2" xfId="20067"/>
    <cellStyle name="Comma 10 10 2 5 3" xfId="692"/>
    <cellStyle name="Comma 10 10 2 5 3 2" xfId="20068"/>
    <cellStyle name="Comma 10 10 2 5 4" xfId="20066"/>
    <cellStyle name="Comma 10 10 2 6" xfId="693"/>
    <cellStyle name="Comma 10 10 2 6 2" xfId="20069"/>
    <cellStyle name="Comma 10 10 2 7" xfId="694"/>
    <cellStyle name="Comma 10 10 2 7 2" xfId="20070"/>
    <cellStyle name="Comma 10 10 2 8" xfId="695"/>
    <cellStyle name="Comma 10 10 2 8 2" xfId="20071"/>
    <cellStyle name="Comma 10 10 2 9" xfId="20030"/>
    <cellStyle name="Comma 10 10 3" xfId="696"/>
    <cellStyle name="Comma 10 10 3 2" xfId="697"/>
    <cellStyle name="Comma 10 10 3 2 2" xfId="698"/>
    <cellStyle name="Comma 10 10 3 2 2 2" xfId="699"/>
    <cellStyle name="Comma 10 10 3 2 2 2 2" xfId="700"/>
    <cellStyle name="Comma 10 10 3 2 2 2 2 2" xfId="20076"/>
    <cellStyle name="Comma 10 10 3 2 2 2 3" xfId="701"/>
    <cellStyle name="Comma 10 10 3 2 2 2 3 2" xfId="20077"/>
    <cellStyle name="Comma 10 10 3 2 2 2 4" xfId="20075"/>
    <cellStyle name="Comma 10 10 3 2 2 3" xfId="702"/>
    <cellStyle name="Comma 10 10 3 2 2 3 2" xfId="20078"/>
    <cellStyle name="Comma 10 10 3 2 2 4" xfId="703"/>
    <cellStyle name="Comma 10 10 3 2 2 4 2" xfId="20079"/>
    <cellStyle name="Comma 10 10 3 2 2 5" xfId="704"/>
    <cellStyle name="Comma 10 10 3 2 2 5 2" xfId="20080"/>
    <cellStyle name="Comma 10 10 3 2 2 6" xfId="20074"/>
    <cellStyle name="Comma 10 10 3 2 3" xfId="705"/>
    <cellStyle name="Comma 10 10 3 2 3 2" xfId="706"/>
    <cellStyle name="Comma 10 10 3 2 3 2 2" xfId="20082"/>
    <cellStyle name="Comma 10 10 3 2 3 3" xfId="707"/>
    <cellStyle name="Comma 10 10 3 2 3 3 2" xfId="20083"/>
    <cellStyle name="Comma 10 10 3 2 3 4" xfId="20081"/>
    <cellStyle name="Comma 10 10 3 2 4" xfId="708"/>
    <cellStyle name="Comma 10 10 3 2 4 2" xfId="20084"/>
    <cellStyle name="Comma 10 10 3 2 5" xfId="709"/>
    <cellStyle name="Comma 10 10 3 2 5 2" xfId="20085"/>
    <cellStyle name="Comma 10 10 3 2 6" xfId="710"/>
    <cellStyle name="Comma 10 10 3 2 6 2" xfId="20086"/>
    <cellStyle name="Comma 10 10 3 2 7" xfId="20073"/>
    <cellStyle name="Comma 10 10 3 3" xfId="711"/>
    <cellStyle name="Comma 10 10 3 3 2" xfId="712"/>
    <cellStyle name="Comma 10 10 3 3 2 2" xfId="713"/>
    <cellStyle name="Comma 10 10 3 3 2 2 2" xfId="714"/>
    <cellStyle name="Comma 10 10 3 3 2 2 2 2" xfId="20090"/>
    <cellStyle name="Comma 10 10 3 3 2 2 3" xfId="715"/>
    <cellStyle name="Comma 10 10 3 3 2 2 3 2" xfId="20091"/>
    <cellStyle name="Comma 10 10 3 3 2 2 4" xfId="20089"/>
    <cellStyle name="Comma 10 10 3 3 2 3" xfId="716"/>
    <cellStyle name="Comma 10 10 3 3 2 3 2" xfId="20092"/>
    <cellStyle name="Comma 10 10 3 3 2 4" xfId="717"/>
    <cellStyle name="Comma 10 10 3 3 2 4 2" xfId="20093"/>
    <cellStyle name="Comma 10 10 3 3 2 5" xfId="718"/>
    <cellStyle name="Comma 10 10 3 3 2 5 2" xfId="20094"/>
    <cellStyle name="Comma 10 10 3 3 2 6" xfId="20088"/>
    <cellStyle name="Comma 10 10 3 3 3" xfId="719"/>
    <cellStyle name="Comma 10 10 3 3 3 2" xfId="720"/>
    <cellStyle name="Comma 10 10 3 3 3 2 2" xfId="20096"/>
    <cellStyle name="Comma 10 10 3 3 3 3" xfId="721"/>
    <cellStyle name="Comma 10 10 3 3 3 3 2" xfId="20097"/>
    <cellStyle name="Comma 10 10 3 3 3 4" xfId="20095"/>
    <cellStyle name="Comma 10 10 3 3 4" xfId="722"/>
    <cellStyle name="Comma 10 10 3 3 4 2" xfId="20098"/>
    <cellStyle name="Comma 10 10 3 3 5" xfId="723"/>
    <cellStyle name="Comma 10 10 3 3 5 2" xfId="20099"/>
    <cellStyle name="Comma 10 10 3 3 6" xfId="724"/>
    <cellStyle name="Comma 10 10 3 3 6 2" xfId="20100"/>
    <cellStyle name="Comma 10 10 3 3 7" xfId="20087"/>
    <cellStyle name="Comma 10 10 3 4" xfId="725"/>
    <cellStyle name="Comma 10 10 3 4 2" xfId="726"/>
    <cellStyle name="Comma 10 10 3 4 2 2" xfId="727"/>
    <cellStyle name="Comma 10 10 3 4 2 2 2" xfId="20103"/>
    <cellStyle name="Comma 10 10 3 4 2 3" xfId="728"/>
    <cellStyle name="Comma 10 10 3 4 2 3 2" xfId="20104"/>
    <cellStyle name="Comma 10 10 3 4 2 4" xfId="20102"/>
    <cellStyle name="Comma 10 10 3 4 3" xfId="729"/>
    <cellStyle name="Comma 10 10 3 4 3 2" xfId="20105"/>
    <cellStyle name="Comma 10 10 3 4 4" xfId="730"/>
    <cellStyle name="Comma 10 10 3 4 4 2" xfId="20106"/>
    <cellStyle name="Comma 10 10 3 4 5" xfId="731"/>
    <cellStyle name="Comma 10 10 3 4 5 2" xfId="20107"/>
    <cellStyle name="Comma 10 10 3 4 6" xfId="20101"/>
    <cellStyle name="Comma 10 10 3 5" xfId="732"/>
    <cellStyle name="Comma 10 10 3 5 2" xfId="733"/>
    <cellStyle name="Comma 10 10 3 5 2 2" xfId="20109"/>
    <cellStyle name="Comma 10 10 3 5 3" xfId="734"/>
    <cellStyle name="Comma 10 10 3 5 3 2" xfId="20110"/>
    <cellStyle name="Comma 10 10 3 5 4" xfId="20108"/>
    <cellStyle name="Comma 10 10 3 6" xfId="735"/>
    <cellStyle name="Comma 10 10 3 6 2" xfId="20111"/>
    <cellStyle name="Comma 10 10 3 7" xfId="736"/>
    <cellStyle name="Comma 10 10 3 7 2" xfId="20112"/>
    <cellStyle name="Comma 10 10 3 8" xfId="737"/>
    <cellStyle name="Comma 10 10 3 8 2" xfId="20113"/>
    <cellStyle name="Comma 10 10 3 9" xfId="20072"/>
    <cellStyle name="Comma 10 10 4" xfId="738"/>
    <cellStyle name="Comma 10 10 4 2" xfId="739"/>
    <cellStyle name="Comma 10 10 4 2 2" xfId="740"/>
    <cellStyle name="Comma 10 10 4 2 2 2" xfId="741"/>
    <cellStyle name="Comma 10 10 4 2 2 2 2" xfId="742"/>
    <cellStyle name="Comma 10 10 4 2 2 2 2 2" xfId="20118"/>
    <cellStyle name="Comma 10 10 4 2 2 2 3" xfId="743"/>
    <cellStyle name="Comma 10 10 4 2 2 2 3 2" xfId="20119"/>
    <cellStyle name="Comma 10 10 4 2 2 2 4" xfId="20117"/>
    <cellStyle name="Comma 10 10 4 2 2 3" xfId="744"/>
    <cellStyle name="Comma 10 10 4 2 2 3 2" xfId="20120"/>
    <cellStyle name="Comma 10 10 4 2 2 4" xfId="745"/>
    <cellStyle name="Comma 10 10 4 2 2 4 2" xfId="20121"/>
    <cellStyle name="Comma 10 10 4 2 2 5" xfId="746"/>
    <cellStyle name="Comma 10 10 4 2 2 5 2" xfId="20122"/>
    <cellStyle name="Comma 10 10 4 2 2 6" xfId="20116"/>
    <cellStyle name="Comma 10 10 4 2 3" xfId="747"/>
    <cellStyle name="Comma 10 10 4 2 3 2" xfId="748"/>
    <cellStyle name="Comma 10 10 4 2 3 2 2" xfId="20124"/>
    <cellStyle name="Comma 10 10 4 2 3 3" xfId="749"/>
    <cellStyle name="Comma 10 10 4 2 3 3 2" xfId="20125"/>
    <cellStyle name="Comma 10 10 4 2 3 4" xfId="20123"/>
    <cellStyle name="Comma 10 10 4 2 4" xfId="750"/>
    <cellStyle name="Comma 10 10 4 2 4 2" xfId="20126"/>
    <cellStyle name="Comma 10 10 4 2 5" xfId="751"/>
    <cellStyle name="Comma 10 10 4 2 5 2" xfId="20127"/>
    <cellStyle name="Comma 10 10 4 2 6" xfId="752"/>
    <cellStyle name="Comma 10 10 4 2 6 2" xfId="20128"/>
    <cellStyle name="Comma 10 10 4 2 7" xfId="20115"/>
    <cellStyle name="Comma 10 10 4 3" xfId="753"/>
    <cellStyle name="Comma 10 10 4 3 2" xfId="754"/>
    <cellStyle name="Comma 10 10 4 3 2 2" xfId="755"/>
    <cellStyle name="Comma 10 10 4 3 2 2 2" xfId="756"/>
    <cellStyle name="Comma 10 10 4 3 2 2 2 2" xfId="20132"/>
    <cellStyle name="Comma 10 10 4 3 2 2 3" xfId="757"/>
    <cellStyle name="Comma 10 10 4 3 2 2 3 2" xfId="20133"/>
    <cellStyle name="Comma 10 10 4 3 2 2 4" xfId="20131"/>
    <cellStyle name="Comma 10 10 4 3 2 3" xfId="758"/>
    <cellStyle name="Comma 10 10 4 3 2 3 2" xfId="20134"/>
    <cellStyle name="Comma 10 10 4 3 2 4" xfId="759"/>
    <cellStyle name="Comma 10 10 4 3 2 4 2" xfId="20135"/>
    <cellStyle name="Comma 10 10 4 3 2 5" xfId="760"/>
    <cellStyle name="Comma 10 10 4 3 2 5 2" xfId="20136"/>
    <cellStyle name="Comma 10 10 4 3 2 6" xfId="20130"/>
    <cellStyle name="Comma 10 10 4 3 3" xfId="761"/>
    <cellStyle name="Comma 10 10 4 3 3 2" xfId="762"/>
    <cellStyle name="Comma 10 10 4 3 3 2 2" xfId="20138"/>
    <cellStyle name="Comma 10 10 4 3 3 3" xfId="763"/>
    <cellStyle name="Comma 10 10 4 3 3 3 2" xfId="20139"/>
    <cellStyle name="Comma 10 10 4 3 3 4" xfId="20137"/>
    <cellStyle name="Comma 10 10 4 3 4" xfId="764"/>
    <cellStyle name="Comma 10 10 4 3 4 2" xfId="20140"/>
    <cellStyle name="Comma 10 10 4 3 5" xfId="765"/>
    <cellStyle name="Comma 10 10 4 3 5 2" xfId="20141"/>
    <cellStyle name="Comma 10 10 4 3 6" xfId="766"/>
    <cellStyle name="Comma 10 10 4 3 6 2" xfId="20142"/>
    <cellStyle name="Comma 10 10 4 3 7" xfId="20129"/>
    <cellStyle name="Comma 10 10 4 4" xfId="767"/>
    <cellStyle name="Comma 10 10 4 4 2" xfId="768"/>
    <cellStyle name="Comma 10 10 4 4 2 2" xfId="769"/>
    <cellStyle name="Comma 10 10 4 4 2 2 2" xfId="20145"/>
    <cellStyle name="Comma 10 10 4 4 2 3" xfId="770"/>
    <cellStyle name="Comma 10 10 4 4 2 3 2" xfId="20146"/>
    <cellStyle name="Comma 10 10 4 4 2 4" xfId="20144"/>
    <cellStyle name="Comma 10 10 4 4 3" xfId="771"/>
    <cellStyle name="Comma 10 10 4 4 3 2" xfId="20147"/>
    <cellStyle name="Comma 10 10 4 4 4" xfId="772"/>
    <cellStyle name="Comma 10 10 4 4 4 2" xfId="20148"/>
    <cellStyle name="Comma 10 10 4 4 5" xfId="773"/>
    <cellStyle name="Comma 10 10 4 4 5 2" xfId="20149"/>
    <cellStyle name="Comma 10 10 4 4 6" xfId="20143"/>
    <cellStyle name="Comma 10 10 4 5" xfId="774"/>
    <cellStyle name="Comma 10 10 4 5 2" xfId="775"/>
    <cellStyle name="Comma 10 10 4 5 2 2" xfId="20151"/>
    <cellStyle name="Comma 10 10 4 5 3" xfId="776"/>
    <cellStyle name="Comma 10 10 4 5 3 2" xfId="20152"/>
    <cellStyle name="Comma 10 10 4 5 4" xfId="20150"/>
    <cellStyle name="Comma 10 10 4 6" xfId="777"/>
    <cellStyle name="Comma 10 10 4 6 2" xfId="20153"/>
    <cellStyle name="Comma 10 10 4 7" xfId="778"/>
    <cellStyle name="Comma 10 10 4 7 2" xfId="20154"/>
    <cellStyle name="Comma 10 10 4 8" xfId="779"/>
    <cellStyle name="Comma 10 10 4 8 2" xfId="20155"/>
    <cellStyle name="Comma 10 10 4 9" xfId="20114"/>
    <cellStyle name="Comma 10 10 5" xfId="780"/>
    <cellStyle name="Comma 10 10 5 2" xfId="781"/>
    <cellStyle name="Comma 10 10 5 2 2" xfId="782"/>
    <cellStyle name="Comma 10 10 5 2 2 2" xfId="783"/>
    <cellStyle name="Comma 10 10 5 2 2 2 2" xfId="20159"/>
    <cellStyle name="Comma 10 10 5 2 2 3" xfId="784"/>
    <cellStyle name="Comma 10 10 5 2 2 3 2" xfId="20160"/>
    <cellStyle name="Comma 10 10 5 2 2 4" xfId="20158"/>
    <cellStyle name="Comma 10 10 5 2 3" xfId="785"/>
    <cellStyle name="Comma 10 10 5 2 3 2" xfId="20161"/>
    <cellStyle name="Comma 10 10 5 2 4" xfId="786"/>
    <cellStyle name="Comma 10 10 5 2 4 2" xfId="20162"/>
    <cellStyle name="Comma 10 10 5 2 5" xfId="787"/>
    <cellStyle name="Comma 10 10 5 2 5 2" xfId="20163"/>
    <cellStyle name="Comma 10 10 5 2 6" xfId="20157"/>
    <cellStyle name="Comma 10 10 5 3" xfId="788"/>
    <cellStyle name="Comma 10 10 5 3 2" xfId="789"/>
    <cellStyle name="Comma 10 10 5 3 2 2" xfId="20165"/>
    <cellStyle name="Comma 10 10 5 3 3" xfId="790"/>
    <cellStyle name="Comma 10 10 5 3 3 2" xfId="20166"/>
    <cellStyle name="Comma 10 10 5 3 4" xfId="20164"/>
    <cellStyle name="Comma 10 10 5 4" xfId="791"/>
    <cellStyle name="Comma 10 10 5 4 2" xfId="20167"/>
    <cellStyle name="Comma 10 10 5 5" xfId="792"/>
    <cellStyle name="Comma 10 10 5 5 2" xfId="20168"/>
    <cellStyle name="Comma 10 10 5 6" xfId="793"/>
    <cellStyle name="Comma 10 10 5 6 2" xfId="20169"/>
    <cellStyle name="Comma 10 10 5 7" xfId="20156"/>
    <cellStyle name="Comma 10 10 6" xfId="794"/>
    <cellStyle name="Comma 10 10 6 2" xfId="795"/>
    <cellStyle name="Comma 10 10 6 2 2" xfId="796"/>
    <cellStyle name="Comma 10 10 6 2 2 2" xfId="797"/>
    <cellStyle name="Comma 10 10 6 2 2 2 2" xfId="20173"/>
    <cellStyle name="Comma 10 10 6 2 2 3" xfId="798"/>
    <cellStyle name="Comma 10 10 6 2 2 3 2" xfId="20174"/>
    <cellStyle name="Comma 10 10 6 2 2 4" xfId="20172"/>
    <cellStyle name="Comma 10 10 6 2 3" xfId="799"/>
    <cellStyle name="Comma 10 10 6 2 3 2" xfId="20175"/>
    <cellStyle name="Comma 10 10 6 2 4" xfId="800"/>
    <cellStyle name="Comma 10 10 6 2 4 2" xfId="20176"/>
    <cellStyle name="Comma 10 10 6 2 5" xfId="801"/>
    <cellStyle name="Comma 10 10 6 2 5 2" xfId="20177"/>
    <cellStyle name="Comma 10 10 6 2 6" xfId="20171"/>
    <cellStyle name="Comma 10 10 6 3" xfId="802"/>
    <cellStyle name="Comma 10 10 6 3 2" xfId="803"/>
    <cellStyle name="Comma 10 10 6 3 2 2" xfId="20179"/>
    <cellStyle name="Comma 10 10 6 3 3" xfId="804"/>
    <cellStyle name="Comma 10 10 6 3 3 2" xfId="20180"/>
    <cellStyle name="Comma 10 10 6 3 4" xfId="20178"/>
    <cellStyle name="Comma 10 10 6 4" xfId="805"/>
    <cellStyle name="Comma 10 10 6 4 2" xfId="20181"/>
    <cellStyle name="Comma 10 10 6 5" xfId="806"/>
    <cellStyle name="Comma 10 10 6 5 2" xfId="20182"/>
    <cellStyle name="Comma 10 10 6 6" xfId="807"/>
    <cellStyle name="Comma 10 10 6 6 2" xfId="20183"/>
    <cellStyle name="Comma 10 10 6 7" xfId="20170"/>
    <cellStyle name="Comma 10 10 7" xfId="808"/>
    <cellStyle name="Comma 10 10 7 2" xfId="809"/>
    <cellStyle name="Comma 10 10 7 2 2" xfId="810"/>
    <cellStyle name="Comma 10 10 7 2 2 2" xfId="20186"/>
    <cellStyle name="Comma 10 10 7 2 3" xfId="811"/>
    <cellStyle name="Comma 10 10 7 2 3 2" xfId="20187"/>
    <cellStyle name="Comma 10 10 7 2 4" xfId="20185"/>
    <cellStyle name="Comma 10 10 7 3" xfId="812"/>
    <cellStyle name="Comma 10 10 7 3 2" xfId="20188"/>
    <cellStyle name="Comma 10 10 7 4" xfId="813"/>
    <cellStyle name="Comma 10 10 7 4 2" xfId="20189"/>
    <cellStyle name="Comma 10 10 7 5" xfId="814"/>
    <cellStyle name="Comma 10 10 7 5 2" xfId="20190"/>
    <cellStyle name="Comma 10 10 7 6" xfId="20184"/>
    <cellStyle name="Comma 10 10 8" xfId="815"/>
    <cellStyle name="Comma 10 10 8 2" xfId="816"/>
    <cellStyle name="Comma 10 10 8 2 2" xfId="20192"/>
    <cellStyle name="Comma 10 10 8 3" xfId="817"/>
    <cellStyle name="Comma 10 10 8 3 2" xfId="20193"/>
    <cellStyle name="Comma 10 10 8 4" xfId="20191"/>
    <cellStyle name="Comma 10 10 9" xfId="818"/>
    <cellStyle name="Comma 10 10 9 2" xfId="20194"/>
    <cellStyle name="Comma 10 11" xfId="819"/>
    <cellStyle name="Comma 10 11 10" xfId="820"/>
    <cellStyle name="Comma 10 11 10 2" xfId="20196"/>
    <cellStyle name="Comma 10 11 11" xfId="821"/>
    <cellStyle name="Comma 10 11 11 2" xfId="20197"/>
    <cellStyle name="Comma 10 11 12" xfId="20195"/>
    <cellStyle name="Comma 10 11 2" xfId="822"/>
    <cellStyle name="Comma 10 11 2 2" xfId="823"/>
    <cellStyle name="Comma 10 11 2 2 2" xfId="824"/>
    <cellStyle name="Comma 10 11 2 2 2 2" xfId="825"/>
    <cellStyle name="Comma 10 11 2 2 2 2 2" xfId="826"/>
    <cellStyle name="Comma 10 11 2 2 2 2 2 2" xfId="20202"/>
    <cellStyle name="Comma 10 11 2 2 2 2 3" xfId="827"/>
    <cellStyle name="Comma 10 11 2 2 2 2 3 2" xfId="20203"/>
    <cellStyle name="Comma 10 11 2 2 2 2 4" xfId="20201"/>
    <cellStyle name="Comma 10 11 2 2 2 3" xfId="828"/>
    <cellStyle name="Comma 10 11 2 2 2 3 2" xfId="20204"/>
    <cellStyle name="Comma 10 11 2 2 2 4" xfId="829"/>
    <cellStyle name="Comma 10 11 2 2 2 4 2" xfId="20205"/>
    <cellStyle name="Comma 10 11 2 2 2 5" xfId="830"/>
    <cellStyle name="Comma 10 11 2 2 2 5 2" xfId="20206"/>
    <cellStyle name="Comma 10 11 2 2 2 6" xfId="20200"/>
    <cellStyle name="Comma 10 11 2 2 3" xfId="831"/>
    <cellStyle name="Comma 10 11 2 2 3 2" xfId="832"/>
    <cellStyle name="Comma 10 11 2 2 3 2 2" xfId="20208"/>
    <cellStyle name="Comma 10 11 2 2 3 3" xfId="833"/>
    <cellStyle name="Comma 10 11 2 2 3 3 2" xfId="20209"/>
    <cellStyle name="Comma 10 11 2 2 3 4" xfId="20207"/>
    <cellStyle name="Comma 10 11 2 2 4" xfId="834"/>
    <cellStyle name="Comma 10 11 2 2 4 2" xfId="20210"/>
    <cellStyle name="Comma 10 11 2 2 5" xfId="835"/>
    <cellStyle name="Comma 10 11 2 2 5 2" xfId="20211"/>
    <cellStyle name="Comma 10 11 2 2 6" xfId="836"/>
    <cellStyle name="Comma 10 11 2 2 6 2" xfId="20212"/>
    <cellStyle name="Comma 10 11 2 2 7" xfId="20199"/>
    <cellStyle name="Comma 10 11 2 3" xfId="837"/>
    <cellStyle name="Comma 10 11 2 3 2" xfId="838"/>
    <cellStyle name="Comma 10 11 2 3 2 2" xfId="839"/>
    <cellStyle name="Comma 10 11 2 3 2 2 2" xfId="840"/>
    <cellStyle name="Comma 10 11 2 3 2 2 2 2" xfId="20216"/>
    <cellStyle name="Comma 10 11 2 3 2 2 3" xfId="841"/>
    <cellStyle name="Comma 10 11 2 3 2 2 3 2" xfId="20217"/>
    <cellStyle name="Comma 10 11 2 3 2 2 4" xfId="20215"/>
    <cellStyle name="Comma 10 11 2 3 2 3" xfId="842"/>
    <cellStyle name="Comma 10 11 2 3 2 3 2" xfId="20218"/>
    <cellStyle name="Comma 10 11 2 3 2 4" xfId="843"/>
    <cellStyle name="Comma 10 11 2 3 2 4 2" xfId="20219"/>
    <cellStyle name="Comma 10 11 2 3 2 5" xfId="844"/>
    <cellStyle name="Comma 10 11 2 3 2 5 2" xfId="20220"/>
    <cellStyle name="Comma 10 11 2 3 2 6" xfId="20214"/>
    <cellStyle name="Comma 10 11 2 3 3" xfId="845"/>
    <cellStyle name="Comma 10 11 2 3 3 2" xfId="846"/>
    <cellStyle name="Comma 10 11 2 3 3 2 2" xfId="20222"/>
    <cellStyle name="Comma 10 11 2 3 3 3" xfId="847"/>
    <cellStyle name="Comma 10 11 2 3 3 3 2" xfId="20223"/>
    <cellStyle name="Comma 10 11 2 3 3 4" xfId="20221"/>
    <cellStyle name="Comma 10 11 2 3 4" xfId="848"/>
    <cellStyle name="Comma 10 11 2 3 4 2" xfId="20224"/>
    <cellStyle name="Comma 10 11 2 3 5" xfId="849"/>
    <cellStyle name="Comma 10 11 2 3 5 2" xfId="20225"/>
    <cellStyle name="Comma 10 11 2 3 6" xfId="850"/>
    <cellStyle name="Comma 10 11 2 3 6 2" xfId="20226"/>
    <cellStyle name="Comma 10 11 2 3 7" xfId="20213"/>
    <cellStyle name="Comma 10 11 2 4" xfId="851"/>
    <cellStyle name="Comma 10 11 2 4 2" xfId="852"/>
    <cellStyle name="Comma 10 11 2 4 2 2" xfId="853"/>
    <cellStyle name="Comma 10 11 2 4 2 2 2" xfId="20229"/>
    <cellStyle name="Comma 10 11 2 4 2 3" xfId="854"/>
    <cellStyle name="Comma 10 11 2 4 2 3 2" xfId="20230"/>
    <cellStyle name="Comma 10 11 2 4 2 4" xfId="20228"/>
    <cellStyle name="Comma 10 11 2 4 3" xfId="855"/>
    <cellStyle name="Comma 10 11 2 4 3 2" xfId="20231"/>
    <cellStyle name="Comma 10 11 2 4 4" xfId="856"/>
    <cellStyle name="Comma 10 11 2 4 4 2" xfId="20232"/>
    <cellStyle name="Comma 10 11 2 4 5" xfId="857"/>
    <cellStyle name="Comma 10 11 2 4 5 2" xfId="20233"/>
    <cellStyle name="Comma 10 11 2 4 6" xfId="20227"/>
    <cellStyle name="Comma 10 11 2 5" xfId="858"/>
    <cellStyle name="Comma 10 11 2 5 2" xfId="859"/>
    <cellStyle name="Comma 10 11 2 5 2 2" xfId="20235"/>
    <cellStyle name="Comma 10 11 2 5 3" xfId="860"/>
    <cellStyle name="Comma 10 11 2 5 3 2" xfId="20236"/>
    <cellStyle name="Comma 10 11 2 5 4" xfId="20234"/>
    <cellStyle name="Comma 10 11 2 6" xfId="861"/>
    <cellStyle name="Comma 10 11 2 6 2" xfId="20237"/>
    <cellStyle name="Comma 10 11 2 7" xfId="862"/>
    <cellStyle name="Comma 10 11 2 7 2" xfId="20238"/>
    <cellStyle name="Comma 10 11 2 8" xfId="863"/>
    <cellStyle name="Comma 10 11 2 8 2" xfId="20239"/>
    <cellStyle name="Comma 10 11 2 9" xfId="20198"/>
    <cellStyle name="Comma 10 11 3" xfId="864"/>
    <cellStyle name="Comma 10 11 3 2" xfId="865"/>
    <cellStyle name="Comma 10 11 3 2 2" xfId="866"/>
    <cellStyle name="Comma 10 11 3 2 2 2" xfId="867"/>
    <cellStyle name="Comma 10 11 3 2 2 2 2" xfId="868"/>
    <cellStyle name="Comma 10 11 3 2 2 2 2 2" xfId="20244"/>
    <cellStyle name="Comma 10 11 3 2 2 2 3" xfId="869"/>
    <cellStyle name="Comma 10 11 3 2 2 2 3 2" xfId="20245"/>
    <cellStyle name="Comma 10 11 3 2 2 2 4" xfId="20243"/>
    <cellStyle name="Comma 10 11 3 2 2 3" xfId="870"/>
    <cellStyle name="Comma 10 11 3 2 2 3 2" xfId="20246"/>
    <cellStyle name="Comma 10 11 3 2 2 4" xfId="871"/>
    <cellStyle name="Comma 10 11 3 2 2 4 2" xfId="20247"/>
    <cellStyle name="Comma 10 11 3 2 2 5" xfId="872"/>
    <cellStyle name="Comma 10 11 3 2 2 5 2" xfId="20248"/>
    <cellStyle name="Comma 10 11 3 2 2 6" xfId="20242"/>
    <cellStyle name="Comma 10 11 3 2 3" xfId="873"/>
    <cellStyle name="Comma 10 11 3 2 3 2" xfId="874"/>
    <cellStyle name="Comma 10 11 3 2 3 2 2" xfId="20250"/>
    <cellStyle name="Comma 10 11 3 2 3 3" xfId="875"/>
    <cellStyle name="Comma 10 11 3 2 3 3 2" xfId="20251"/>
    <cellStyle name="Comma 10 11 3 2 3 4" xfId="20249"/>
    <cellStyle name="Comma 10 11 3 2 4" xfId="876"/>
    <cellStyle name="Comma 10 11 3 2 4 2" xfId="20252"/>
    <cellStyle name="Comma 10 11 3 2 5" xfId="877"/>
    <cellStyle name="Comma 10 11 3 2 5 2" xfId="20253"/>
    <cellStyle name="Comma 10 11 3 2 6" xfId="878"/>
    <cellStyle name="Comma 10 11 3 2 6 2" xfId="20254"/>
    <cellStyle name="Comma 10 11 3 2 7" xfId="20241"/>
    <cellStyle name="Comma 10 11 3 3" xfId="879"/>
    <cellStyle name="Comma 10 11 3 3 2" xfId="880"/>
    <cellStyle name="Comma 10 11 3 3 2 2" xfId="881"/>
    <cellStyle name="Comma 10 11 3 3 2 2 2" xfId="882"/>
    <cellStyle name="Comma 10 11 3 3 2 2 2 2" xfId="20258"/>
    <cellStyle name="Comma 10 11 3 3 2 2 3" xfId="883"/>
    <cellStyle name="Comma 10 11 3 3 2 2 3 2" xfId="20259"/>
    <cellStyle name="Comma 10 11 3 3 2 2 4" xfId="20257"/>
    <cellStyle name="Comma 10 11 3 3 2 3" xfId="884"/>
    <cellStyle name="Comma 10 11 3 3 2 3 2" xfId="20260"/>
    <cellStyle name="Comma 10 11 3 3 2 4" xfId="885"/>
    <cellStyle name="Comma 10 11 3 3 2 4 2" xfId="20261"/>
    <cellStyle name="Comma 10 11 3 3 2 5" xfId="886"/>
    <cellStyle name="Comma 10 11 3 3 2 5 2" xfId="20262"/>
    <cellStyle name="Comma 10 11 3 3 2 6" xfId="20256"/>
    <cellStyle name="Comma 10 11 3 3 3" xfId="887"/>
    <cellStyle name="Comma 10 11 3 3 3 2" xfId="888"/>
    <cellStyle name="Comma 10 11 3 3 3 2 2" xfId="20264"/>
    <cellStyle name="Comma 10 11 3 3 3 3" xfId="889"/>
    <cellStyle name="Comma 10 11 3 3 3 3 2" xfId="20265"/>
    <cellStyle name="Comma 10 11 3 3 3 4" xfId="20263"/>
    <cellStyle name="Comma 10 11 3 3 4" xfId="890"/>
    <cellStyle name="Comma 10 11 3 3 4 2" xfId="20266"/>
    <cellStyle name="Comma 10 11 3 3 5" xfId="891"/>
    <cellStyle name="Comma 10 11 3 3 5 2" xfId="20267"/>
    <cellStyle name="Comma 10 11 3 3 6" xfId="892"/>
    <cellStyle name="Comma 10 11 3 3 6 2" xfId="20268"/>
    <cellStyle name="Comma 10 11 3 3 7" xfId="20255"/>
    <cellStyle name="Comma 10 11 3 4" xfId="893"/>
    <cellStyle name="Comma 10 11 3 4 2" xfId="894"/>
    <cellStyle name="Comma 10 11 3 4 2 2" xfId="895"/>
    <cellStyle name="Comma 10 11 3 4 2 2 2" xfId="20271"/>
    <cellStyle name="Comma 10 11 3 4 2 3" xfId="896"/>
    <cellStyle name="Comma 10 11 3 4 2 3 2" xfId="20272"/>
    <cellStyle name="Comma 10 11 3 4 2 4" xfId="20270"/>
    <cellStyle name="Comma 10 11 3 4 3" xfId="897"/>
    <cellStyle name="Comma 10 11 3 4 3 2" xfId="20273"/>
    <cellStyle name="Comma 10 11 3 4 4" xfId="898"/>
    <cellStyle name="Comma 10 11 3 4 4 2" xfId="20274"/>
    <cellStyle name="Comma 10 11 3 4 5" xfId="899"/>
    <cellStyle name="Comma 10 11 3 4 5 2" xfId="20275"/>
    <cellStyle name="Comma 10 11 3 4 6" xfId="20269"/>
    <cellStyle name="Comma 10 11 3 5" xfId="900"/>
    <cellStyle name="Comma 10 11 3 5 2" xfId="901"/>
    <cellStyle name="Comma 10 11 3 5 2 2" xfId="20277"/>
    <cellStyle name="Comma 10 11 3 5 3" xfId="902"/>
    <cellStyle name="Comma 10 11 3 5 3 2" xfId="20278"/>
    <cellStyle name="Comma 10 11 3 5 4" xfId="20276"/>
    <cellStyle name="Comma 10 11 3 6" xfId="903"/>
    <cellStyle name="Comma 10 11 3 6 2" xfId="20279"/>
    <cellStyle name="Comma 10 11 3 7" xfId="904"/>
    <cellStyle name="Comma 10 11 3 7 2" xfId="20280"/>
    <cellStyle name="Comma 10 11 3 8" xfId="905"/>
    <cellStyle name="Comma 10 11 3 8 2" xfId="20281"/>
    <cellStyle name="Comma 10 11 3 9" xfId="20240"/>
    <cellStyle name="Comma 10 11 4" xfId="906"/>
    <cellStyle name="Comma 10 11 4 2" xfId="907"/>
    <cellStyle name="Comma 10 11 4 2 2" xfId="908"/>
    <cellStyle name="Comma 10 11 4 2 2 2" xfId="909"/>
    <cellStyle name="Comma 10 11 4 2 2 2 2" xfId="910"/>
    <cellStyle name="Comma 10 11 4 2 2 2 2 2" xfId="20286"/>
    <cellStyle name="Comma 10 11 4 2 2 2 3" xfId="911"/>
    <cellStyle name="Comma 10 11 4 2 2 2 3 2" xfId="20287"/>
    <cellStyle name="Comma 10 11 4 2 2 2 4" xfId="20285"/>
    <cellStyle name="Comma 10 11 4 2 2 3" xfId="912"/>
    <cellStyle name="Comma 10 11 4 2 2 3 2" xfId="20288"/>
    <cellStyle name="Comma 10 11 4 2 2 4" xfId="913"/>
    <cellStyle name="Comma 10 11 4 2 2 4 2" xfId="20289"/>
    <cellStyle name="Comma 10 11 4 2 2 5" xfId="914"/>
    <cellStyle name="Comma 10 11 4 2 2 5 2" xfId="20290"/>
    <cellStyle name="Comma 10 11 4 2 2 6" xfId="20284"/>
    <cellStyle name="Comma 10 11 4 2 3" xfId="915"/>
    <cellStyle name="Comma 10 11 4 2 3 2" xfId="916"/>
    <cellStyle name="Comma 10 11 4 2 3 2 2" xfId="20292"/>
    <cellStyle name="Comma 10 11 4 2 3 3" xfId="917"/>
    <cellStyle name="Comma 10 11 4 2 3 3 2" xfId="20293"/>
    <cellStyle name="Comma 10 11 4 2 3 4" xfId="20291"/>
    <cellStyle name="Comma 10 11 4 2 4" xfId="918"/>
    <cellStyle name="Comma 10 11 4 2 4 2" xfId="20294"/>
    <cellStyle name="Comma 10 11 4 2 5" xfId="919"/>
    <cellStyle name="Comma 10 11 4 2 5 2" xfId="20295"/>
    <cellStyle name="Comma 10 11 4 2 6" xfId="920"/>
    <cellStyle name="Comma 10 11 4 2 6 2" xfId="20296"/>
    <cellStyle name="Comma 10 11 4 2 7" xfId="20283"/>
    <cellStyle name="Comma 10 11 4 3" xfId="921"/>
    <cellStyle name="Comma 10 11 4 3 2" xfId="922"/>
    <cellStyle name="Comma 10 11 4 3 2 2" xfId="923"/>
    <cellStyle name="Comma 10 11 4 3 2 2 2" xfId="924"/>
    <cellStyle name="Comma 10 11 4 3 2 2 2 2" xfId="20300"/>
    <cellStyle name="Comma 10 11 4 3 2 2 3" xfId="925"/>
    <cellStyle name="Comma 10 11 4 3 2 2 3 2" xfId="20301"/>
    <cellStyle name="Comma 10 11 4 3 2 2 4" xfId="20299"/>
    <cellStyle name="Comma 10 11 4 3 2 3" xfId="926"/>
    <cellStyle name="Comma 10 11 4 3 2 3 2" xfId="20302"/>
    <cellStyle name="Comma 10 11 4 3 2 4" xfId="927"/>
    <cellStyle name="Comma 10 11 4 3 2 4 2" xfId="20303"/>
    <cellStyle name="Comma 10 11 4 3 2 5" xfId="928"/>
    <cellStyle name="Comma 10 11 4 3 2 5 2" xfId="20304"/>
    <cellStyle name="Comma 10 11 4 3 2 6" xfId="20298"/>
    <cellStyle name="Comma 10 11 4 3 3" xfId="929"/>
    <cellStyle name="Comma 10 11 4 3 3 2" xfId="930"/>
    <cellStyle name="Comma 10 11 4 3 3 2 2" xfId="20306"/>
    <cellStyle name="Comma 10 11 4 3 3 3" xfId="931"/>
    <cellStyle name="Comma 10 11 4 3 3 3 2" xfId="20307"/>
    <cellStyle name="Comma 10 11 4 3 3 4" xfId="20305"/>
    <cellStyle name="Comma 10 11 4 3 4" xfId="932"/>
    <cellStyle name="Comma 10 11 4 3 4 2" xfId="20308"/>
    <cellStyle name="Comma 10 11 4 3 5" xfId="933"/>
    <cellStyle name="Comma 10 11 4 3 5 2" xfId="20309"/>
    <cellStyle name="Comma 10 11 4 3 6" xfId="934"/>
    <cellStyle name="Comma 10 11 4 3 6 2" xfId="20310"/>
    <cellStyle name="Comma 10 11 4 3 7" xfId="20297"/>
    <cellStyle name="Comma 10 11 4 4" xfId="935"/>
    <cellStyle name="Comma 10 11 4 4 2" xfId="936"/>
    <cellStyle name="Comma 10 11 4 4 2 2" xfId="937"/>
    <cellStyle name="Comma 10 11 4 4 2 2 2" xfId="20313"/>
    <cellStyle name="Comma 10 11 4 4 2 3" xfId="938"/>
    <cellStyle name="Comma 10 11 4 4 2 3 2" xfId="20314"/>
    <cellStyle name="Comma 10 11 4 4 2 4" xfId="20312"/>
    <cellStyle name="Comma 10 11 4 4 3" xfId="939"/>
    <cellStyle name="Comma 10 11 4 4 3 2" xfId="20315"/>
    <cellStyle name="Comma 10 11 4 4 4" xfId="940"/>
    <cellStyle name="Comma 10 11 4 4 4 2" xfId="20316"/>
    <cellStyle name="Comma 10 11 4 4 5" xfId="941"/>
    <cellStyle name="Comma 10 11 4 4 5 2" xfId="20317"/>
    <cellStyle name="Comma 10 11 4 4 6" xfId="20311"/>
    <cellStyle name="Comma 10 11 4 5" xfId="942"/>
    <cellStyle name="Comma 10 11 4 5 2" xfId="943"/>
    <cellStyle name="Comma 10 11 4 5 2 2" xfId="20319"/>
    <cellStyle name="Comma 10 11 4 5 3" xfId="944"/>
    <cellStyle name="Comma 10 11 4 5 3 2" xfId="20320"/>
    <cellStyle name="Comma 10 11 4 5 4" xfId="20318"/>
    <cellStyle name="Comma 10 11 4 6" xfId="945"/>
    <cellStyle name="Comma 10 11 4 6 2" xfId="20321"/>
    <cellStyle name="Comma 10 11 4 7" xfId="946"/>
    <cellStyle name="Comma 10 11 4 7 2" xfId="20322"/>
    <cellStyle name="Comma 10 11 4 8" xfId="947"/>
    <cellStyle name="Comma 10 11 4 8 2" xfId="20323"/>
    <cellStyle name="Comma 10 11 4 9" xfId="20282"/>
    <cellStyle name="Comma 10 11 5" xfId="948"/>
    <cellStyle name="Comma 10 11 5 2" xfId="949"/>
    <cellStyle name="Comma 10 11 5 2 2" xfId="950"/>
    <cellStyle name="Comma 10 11 5 2 2 2" xfId="951"/>
    <cellStyle name="Comma 10 11 5 2 2 2 2" xfId="20327"/>
    <cellStyle name="Comma 10 11 5 2 2 3" xfId="952"/>
    <cellStyle name="Comma 10 11 5 2 2 3 2" xfId="20328"/>
    <cellStyle name="Comma 10 11 5 2 2 4" xfId="20326"/>
    <cellStyle name="Comma 10 11 5 2 3" xfId="953"/>
    <cellStyle name="Comma 10 11 5 2 3 2" xfId="20329"/>
    <cellStyle name="Comma 10 11 5 2 4" xfId="954"/>
    <cellStyle name="Comma 10 11 5 2 4 2" xfId="20330"/>
    <cellStyle name="Comma 10 11 5 2 5" xfId="955"/>
    <cellStyle name="Comma 10 11 5 2 5 2" xfId="20331"/>
    <cellStyle name="Comma 10 11 5 2 6" xfId="20325"/>
    <cellStyle name="Comma 10 11 5 3" xfId="956"/>
    <cellStyle name="Comma 10 11 5 3 2" xfId="957"/>
    <cellStyle name="Comma 10 11 5 3 2 2" xfId="20333"/>
    <cellStyle name="Comma 10 11 5 3 3" xfId="958"/>
    <cellStyle name="Comma 10 11 5 3 3 2" xfId="20334"/>
    <cellStyle name="Comma 10 11 5 3 4" xfId="20332"/>
    <cellStyle name="Comma 10 11 5 4" xfId="959"/>
    <cellStyle name="Comma 10 11 5 4 2" xfId="20335"/>
    <cellStyle name="Comma 10 11 5 5" xfId="960"/>
    <cellStyle name="Comma 10 11 5 5 2" xfId="20336"/>
    <cellStyle name="Comma 10 11 5 6" xfId="961"/>
    <cellStyle name="Comma 10 11 5 6 2" xfId="20337"/>
    <cellStyle name="Comma 10 11 5 7" xfId="20324"/>
    <cellStyle name="Comma 10 11 6" xfId="962"/>
    <cellStyle name="Comma 10 11 6 2" xfId="963"/>
    <cellStyle name="Comma 10 11 6 2 2" xfId="964"/>
    <cellStyle name="Comma 10 11 6 2 2 2" xfId="965"/>
    <cellStyle name="Comma 10 11 6 2 2 2 2" xfId="20341"/>
    <cellStyle name="Comma 10 11 6 2 2 3" xfId="966"/>
    <cellStyle name="Comma 10 11 6 2 2 3 2" xfId="20342"/>
    <cellStyle name="Comma 10 11 6 2 2 4" xfId="20340"/>
    <cellStyle name="Comma 10 11 6 2 3" xfId="967"/>
    <cellStyle name="Comma 10 11 6 2 3 2" xfId="20343"/>
    <cellStyle name="Comma 10 11 6 2 4" xfId="968"/>
    <cellStyle name="Comma 10 11 6 2 4 2" xfId="20344"/>
    <cellStyle name="Comma 10 11 6 2 5" xfId="969"/>
    <cellStyle name="Comma 10 11 6 2 5 2" xfId="20345"/>
    <cellStyle name="Comma 10 11 6 2 6" xfId="20339"/>
    <cellStyle name="Comma 10 11 6 3" xfId="970"/>
    <cellStyle name="Comma 10 11 6 3 2" xfId="971"/>
    <cellStyle name="Comma 10 11 6 3 2 2" xfId="20347"/>
    <cellStyle name="Comma 10 11 6 3 3" xfId="972"/>
    <cellStyle name="Comma 10 11 6 3 3 2" xfId="20348"/>
    <cellStyle name="Comma 10 11 6 3 4" xfId="20346"/>
    <cellStyle name="Comma 10 11 6 4" xfId="973"/>
    <cellStyle name="Comma 10 11 6 4 2" xfId="20349"/>
    <cellStyle name="Comma 10 11 6 5" xfId="974"/>
    <cellStyle name="Comma 10 11 6 5 2" xfId="20350"/>
    <cellStyle name="Comma 10 11 6 6" xfId="975"/>
    <cellStyle name="Comma 10 11 6 6 2" xfId="20351"/>
    <cellStyle name="Comma 10 11 6 7" xfId="20338"/>
    <cellStyle name="Comma 10 11 7" xfId="976"/>
    <cellStyle name="Comma 10 11 7 2" xfId="977"/>
    <cellStyle name="Comma 10 11 7 2 2" xfId="978"/>
    <cellStyle name="Comma 10 11 7 2 2 2" xfId="20354"/>
    <cellStyle name="Comma 10 11 7 2 3" xfId="979"/>
    <cellStyle name="Comma 10 11 7 2 3 2" xfId="20355"/>
    <cellStyle name="Comma 10 11 7 2 4" xfId="20353"/>
    <cellStyle name="Comma 10 11 7 3" xfId="980"/>
    <cellStyle name="Comma 10 11 7 3 2" xfId="20356"/>
    <cellStyle name="Comma 10 11 7 4" xfId="981"/>
    <cellStyle name="Comma 10 11 7 4 2" xfId="20357"/>
    <cellStyle name="Comma 10 11 7 5" xfId="982"/>
    <cellStyle name="Comma 10 11 7 5 2" xfId="20358"/>
    <cellStyle name="Comma 10 11 7 6" xfId="20352"/>
    <cellStyle name="Comma 10 11 8" xfId="983"/>
    <cellStyle name="Comma 10 11 8 2" xfId="984"/>
    <cellStyle name="Comma 10 11 8 2 2" xfId="20360"/>
    <cellStyle name="Comma 10 11 8 3" xfId="985"/>
    <cellStyle name="Comma 10 11 8 3 2" xfId="20361"/>
    <cellStyle name="Comma 10 11 8 4" xfId="20359"/>
    <cellStyle name="Comma 10 11 9" xfId="986"/>
    <cellStyle name="Comma 10 11 9 2" xfId="20362"/>
    <cellStyle name="Comma 10 12" xfId="987"/>
    <cellStyle name="Comma 10 12 10" xfId="988"/>
    <cellStyle name="Comma 10 12 10 2" xfId="20364"/>
    <cellStyle name="Comma 10 12 11" xfId="989"/>
    <cellStyle name="Comma 10 12 11 2" xfId="20365"/>
    <cellStyle name="Comma 10 12 12" xfId="20363"/>
    <cellStyle name="Comma 10 12 2" xfId="990"/>
    <cellStyle name="Comma 10 12 2 2" xfId="991"/>
    <cellStyle name="Comma 10 12 2 2 2" xfId="992"/>
    <cellStyle name="Comma 10 12 2 2 2 2" xfId="993"/>
    <cellStyle name="Comma 10 12 2 2 2 2 2" xfId="994"/>
    <cellStyle name="Comma 10 12 2 2 2 2 2 2" xfId="20370"/>
    <cellStyle name="Comma 10 12 2 2 2 2 3" xfId="995"/>
    <cellStyle name="Comma 10 12 2 2 2 2 3 2" xfId="20371"/>
    <cellStyle name="Comma 10 12 2 2 2 2 4" xfId="20369"/>
    <cellStyle name="Comma 10 12 2 2 2 3" xfId="996"/>
    <cellStyle name="Comma 10 12 2 2 2 3 2" xfId="20372"/>
    <cellStyle name="Comma 10 12 2 2 2 4" xfId="997"/>
    <cellStyle name="Comma 10 12 2 2 2 4 2" xfId="20373"/>
    <cellStyle name="Comma 10 12 2 2 2 5" xfId="998"/>
    <cellStyle name="Comma 10 12 2 2 2 5 2" xfId="20374"/>
    <cellStyle name="Comma 10 12 2 2 2 6" xfId="20368"/>
    <cellStyle name="Comma 10 12 2 2 3" xfId="999"/>
    <cellStyle name="Comma 10 12 2 2 3 2" xfId="1000"/>
    <cellStyle name="Comma 10 12 2 2 3 2 2" xfId="20376"/>
    <cellStyle name="Comma 10 12 2 2 3 3" xfId="1001"/>
    <cellStyle name="Comma 10 12 2 2 3 3 2" xfId="20377"/>
    <cellStyle name="Comma 10 12 2 2 3 4" xfId="20375"/>
    <cellStyle name="Comma 10 12 2 2 4" xfId="1002"/>
    <cellStyle name="Comma 10 12 2 2 4 2" xfId="20378"/>
    <cellStyle name="Comma 10 12 2 2 5" xfId="1003"/>
    <cellStyle name="Comma 10 12 2 2 5 2" xfId="20379"/>
    <cellStyle name="Comma 10 12 2 2 6" xfId="1004"/>
    <cellStyle name="Comma 10 12 2 2 6 2" xfId="20380"/>
    <cellStyle name="Comma 10 12 2 2 7" xfId="20367"/>
    <cellStyle name="Comma 10 12 2 3" xfId="1005"/>
    <cellStyle name="Comma 10 12 2 3 2" xfId="1006"/>
    <cellStyle name="Comma 10 12 2 3 2 2" xfId="1007"/>
    <cellStyle name="Comma 10 12 2 3 2 2 2" xfId="1008"/>
    <cellStyle name="Comma 10 12 2 3 2 2 2 2" xfId="20384"/>
    <cellStyle name="Comma 10 12 2 3 2 2 3" xfId="1009"/>
    <cellStyle name="Comma 10 12 2 3 2 2 3 2" xfId="20385"/>
    <cellStyle name="Comma 10 12 2 3 2 2 4" xfId="20383"/>
    <cellStyle name="Comma 10 12 2 3 2 3" xfId="1010"/>
    <cellStyle name="Comma 10 12 2 3 2 3 2" xfId="20386"/>
    <cellStyle name="Comma 10 12 2 3 2 4" xfId="1011"/>
    <cellStyle name="Comma 10 12 2 3 2 4 2" xfId="20387"/>
    <cellStyle name="Comma 10 12 2 3 2 5" xfId="1012"/>
    <cellStyle name="Comma 10 12 2 3 2 5 2" xfId="20388"/>
    <cellStyle name="Comma 10 12 2 3 2 6" xfId="20382"/>
    <cellStyle name="Comma 10 12 2 3 3" xfId="1013"/>
    <cellStyle name="Comma 10 12 2 3 3 2" xfId="1014"/>
    <cellStyle name="Comma 10 12 2 3 3 2 2" xfId="20390"/>
    <cellStyle name="Comma 10 12 2 3 3 3" xfId="1015"/>
    <cellStyle name="Comma 10 12 2 3 3 3 2" xfId="20391"/>
    <cellStyle name="Comma 10 12 2 3 3 4" xfId="20389"/>
    <cellStyle name="Comma 10 12 2 3 4" xfId="1016"/>
    <cellStyle name="Comma 10 12 2 3 4 2" xfId="20392"/>
    <cellStyle name="Comma 10 12 2 3 5" xfId="1017"/>
    <cellStyle name="Comma 10 12 2 3 5 2" xfId="20393"/>
    <cellStyle name="Comma 10 12 2 3 6" xfId="1018"/>
    <cellStyle name="Comma 10 12 2 3 6 2" xfId="20394"/>
    <cellStyle name="Comma 10 12 2 3 7" xfId="20381"/>
    <cellStyle name="Comma 10 12 2 4" xfId="1019"/>
    <cellStyle name="Comma 10 12 2 4 2" xfId="1020"/>
    <cellStyle name="Comma 10 12 2 4 2 2" xfId="1021"/>
    <cellStyle name="Comma 10 12 2 4 2 2 2" xfId="20397"/>
    <cellStyle name="Comma 10 12 2 4 2 3" xfId="1022"/>
    <cellStyle name="Comma 10 12 2 4 2 3 2" xfId="20398"/>
    <cellStyle name="Comma 10 12 2 4 2 4" xfId="20396"/>
    <cellStyle name="Comma 10 12 2 4 3" xfId="1023"/>
    <cellStyle name="Comma 10 12 2 4 3 2" xfId="20399"/>
    <cellStyle name="Comma 10 12 2 4 4" xfId="1024"/>
    <cellStyle name="Comma 10 12 2 4 4 2" xfId="20400"/>
    <cellStyle name="Comma 10 12 2 4 5" xfId="1025"/>
    <cellStyle name="Comma 10 12 2 4 5 2" xfId="20401"/>
    <cellStyle name="Comma 10 12 2 4 6" xfId="20395"/>
    <cellStyle name="Comma 10 12 2 5" xfId="1026"/>
    <cellStyle name="Comma 10 12 2 5 2" xfId="1027"/>
    <cellStyle name="Comma 10 12 2 5 2 2" xfId="20403"/>
    <cellStyle name="Comma 10 12 2 5 3" xfId="1028"/>
    <cellStyle name="Comma 10 12 2 5 3 2" xfId="20404"/>
    <cellStyle name="Comma 10 12 2 5 4" xfId="20402"/>
    <cellStyle name="Comma 10 12 2 6" xfId="1029"/>
    <cellStyle name="Comma 10 12 2 6 2" xfId="20405"/>
    <cellStyle name="Comma 10 12 2 7" xfId="1030"/>
    <cellStyle name="Comma 10 12 2 7 2" xfId="20406"/>
    <cellStyle name="Comma 10 12 2 8" xfId="1031"/>
    <cellStyle name="Comma 10 12 2 8 2" xfId="20407"/>
    <cellStyle name="Comma 10 12 2 9" xfId="20366"/>
    <cellStyle name="Comma 10 12 3" xfId="1032"/>
    <cellStyle name="Comma 10 12 3 2" xfId="1033"/>
    <cellStyle name="Comma 10 12 3 2 2" xfId="1034"/>
    <cellStyle name="Comma 10 12 3 2 2 2" xfId="1035"/>
    <cellStyle name="Comma 10 12 3 2 2 2 2" xfId="1036"/>
    <cellStyle name="Comma 10 12 3 2 2 2 2 2" xfId="20412"/>
    <cellStyle name="Comma 10 12 3 2 2 2 3" xfId="1037"/>
    <cellStyle name="Comma 10 12 3 2 2 2 3 2" xfId="20413"/>
    <cellStyle name="Comma 10 12 3 2 2 2 4" xfId="20411"/>
    <cellStyle name="Comma 10 12 3 2 2 3" xfId="1038"/>
    <cellStyle name="Comma 10 12 3 2 2 3 2" xfId="20414"/>
    <cellStyle name="Comma 10 12 3 2 2 4" xfId="1039"/>
    <cellStyle name="Comma 10 12 3 2 2 4 2" xfId="20415"/>
    <cellStyle name="Comma 10 12 3 2 2 5" xfId="1040"/>
    <cellStyle name="Comma 10 12 3 2 2 5 2" xfId="20416"/>
    <cellStyle name="Comma 10 12 3 2 2 6" xfId="20410"/>
    <cellStyle name="Comma 10 12 3 2 3" xfId="1041"/>
    <cellStyle name="Comma 10 12 3 2 3 2" xfId="1042"/>
    <cellStyle name="Comma 10 12 3 2 3 2 2" xfId="20418"/>
    <cellStyle name="Comma 10 12 3 2 3 3" xfId="1043"/>
    <cellStyle name="Comma 10 12 3 2 3 3 2" xfId="20419"/>
    <cellStyle name="Comma 10 12 3 2 3 4" xfId="20417"/>
    <cellStyle name="Comma 10 12 3 2 4" xfId="1044"/>
    <cellStyle name="Comma 10 12 3 2 4 2" xfId="20420"/>
    <cellStyle name="Comma 10 12 3 2 5" xfId="1045"/>
    <cellStyle name="Comma 10 12 3 2 5 2" xfId="20421"/>
    <cellStyle name="Comma 10 12 3 2 6" xfId="1046"/>
    <cellStyle name="Comma 10 12 3 2 6 2" xfId="20422"/>
    <cellStyle name="Comma 10 12 3 2 7" xfId="20409"/>
    <cellStyle name="Comma 10 12 3 3" xfId="1047"/>
    <cellStyle name="Comma 10 12 3 3 2" xfId="1048"/>
    <cellStyle name="Comma 10 12 3 3 2 2" xfId="1049"/>
    <cellStyle name="Comma 10 12 3 3 2 2 2" xfId="1050"/>
    <cellStyle name="Comma 10 12 3 3 2 2 2 2" xfId="20426"/>
    <cellStyle name="Comma 10 12 3 3 2 2 3" xfId="1051"/>
    <cellStyle name="Comma 10 12 3 3 2 2 3 2" xfId="20427"/>
    <cellStyle name="Comma 10 12 3 3 2 2 4" xfId="20425"/>
    <cellStyle name="Comma 10 12 3 3 2 3" xfId="1052"/>
    <cellStyle name="Comma 10 12 3 3 2 3 2" xfId="20428"/>
    <cellStyle name="Comma 10 12 3 3 2 4" xfId="1053"/>
    <cellStyle name="Comma 10 12 3 3 2 4 2" xfId="20429"/>
    <cellStyle name="Comma 10 12 3 3 2 5" xfId="1054"/>
    <cellStyle name="Comma 10 12 3 3 2 5 2" xfId="20430"/>
    <cellStyle name="Comma 10 12 3 3 2 6" xfId="20424"/>
    <cellStyle name="Comma 10 12 3 3 3" xfId="1055"/>
    <cellStyle name="Comma 10 12 3 3 3 2" xfId="1056"/>
    <cellStyle name="Comma 10 12 3 3 3 2 2" xfId="20432"/>
    <cellStyle name="Comma 10 12 3 3 3 3" xfId="1057"/>
    <cellStyle name="Comma 10 12 3 3 3 3 2" xfId="20433"/>
    <cellStyle name="Comma 10 12 3 3 3 4" xfId="20431"/>
    <cellStyle name="Comma 10 12 3 3 4" xfId="1058"/>
    <cellStyle name="Comma 10 12 3 3 4 2" xfId="20434"/>
    <cellStyle name="Comma 10 12 3 3 5" xfId="1059"/>
    <cellStyle name="Comma 10 12 3 3 5 2" xfId="20435"/>
    <cellStyle name="Comma 10 12 3 3 6" xfId="1060"/>
    <cellStyle name="Comma 10 12 3 3 6 2" xfId="20436"/>
    <cellStyle name="Comma 10 12 3 3 7" xfId="20423"/>
    <cellStyle name="Comma 10 12 3 4" xfId="1061"/>
    <cellStyle name="Comma 10 12 3 4 2" xfId="1062"/>
    <cellStyle name="Comma 10 12 3 4 2 2" xfId="1063"/>
    <cellStyle name="Comma 10 12 3 4 2 2 2" xfId="20439"/>
    <cellStyle name="Comma 10 12 3 4 2 3" xfId="1064"/>
    <cellStyle name="Comma 10 12 3 4 2 3 2" xfId="20440"/>
    <cellStyle name="Comma 10 12 3 4 2 4" xfId="20438"/>
    <cellStyle name="Comma 10 12 3 4 3" xfId="1065"/>
    <cellStyle name="Comma 10 12 3 4 3 2" xfId="20441"/>
    <cellStyle name="Comma 10 12 3 4 4" xfId="1066"/>
    <cellStyle name="Comma 10 12 3 4 4 2" xfId="20442"/>
    <cellStyle name="Comma 10 12 3 4 5" xfId="1067"/>
    <cellStyle name="Comma 10 12 3 4 5 2" xfId="20443"/>
    <cellStyle name="Comma 10 12 3 4 6" xfId="20437"/>
    <cellStyle name="Comma 10 12 3 5" xfId="1068"/>
    <cellStyle name="Comma 10 12 3 5 2" xfId="1069"/>
    <cellStyle name="Comma 10 12 3 5 2 2" xfId="20445"/>
    <cellStyle name="Comma 10 12 3 5 3" xfId="1070"/>
    <cellStyle name="Comma 10 12 3 5 3 2" xfId="20446"/>
    <cellStyle name="Comma 10 12 3 5 4" xfId="20444"/>
    <cellStyle name="Comma 10 12 3 6" xfId="1071"/>
    <cellStyle name="Comma 10 12 3 6 2" xfId="20447"/>
    <cellStyle name="Comma 10 12 3 7" xfId="1072"/>
    <cellStyle name="Comma 10 12 3 7 2" xfId="20448"/>
    <cellStyle name="Comma 10 12 3 8" xfId="1073"/>
    <cellStyle name="Comma 10 12 3 8 2" xfId="20449"/>
    <cellStyle name="Comma 10 12 3 9" xfId="20408"/>
    <cellStyle name="Comma 10 12 4" xfId="1074"/>
    <cellStyle name="Comma 10 12 4 2" xfId="1075"/>
    <cellStyle name="Comma 10 12 4 2 2" xfId="1076"/>
    <cellStyle name="Comma 10 12 4 2 2 2" xfId="1077"/>
    <cellStyle name="Comma 10 12 4 2 2 2 2" xfId="1078"/>
    <cellStyle name="Comma 10 12 4 2 2 2 2 2" xfId="20454"/>
    <cellStyle name="Comma 10 12 4 2 2 2 3" xfId="1079"/>
    <cellStyle name="Comma 10 12 4 2 2 2 3 2" xfId="20455"/>
    <cellStyle name="Comma 10 12 4 2 2 2 4" xfId="20453"/>
    <cellStyle name="Comma 10 12 4 2 2 3" xfId="1080"/>
    <cellStyle name="Comma 10 12 4 2 2 3 2" xfId="20456"/>
    <cellStyle name="Comma 10 12 4 2 2 4" xfId="1081"/>
    <cellStyle name="Comma 10 12 4 2 2 4 2" xfId="20457"/>
    <cellStyle name="Comma 10 12 4 2 2 5" xfId="1082"/>
    <cellStyle name="Comma 10 12 4 2 2 5 2" xfId="20458"/>
    <cellStyle name="Comma 10 12 4 2 2 6" xfId="20452"/>
    <cellStyle name="Comma 10 12 4 2 3" xfId="1083"/>
    <cellStyle name="Comma 10 12 4 2 3 2" xfId="1084"/>
    <cellStyle name="Comma 10 12 4 2 3 2 2" xfId="20460"/>
    <cellStyle name="Comma 10 12 4 2 3 3" xfId="1085"/>
    <cellStyle name="Comma 10 12 4 2 3 3 2" xfId="20461"/>
    <cellStyle name="Comma 10 12 4 2 3 4" xfId="20459"/>
    <cellStyle name="Comma 10 12 4 2 4" xfId="1086"/>
    <cellStyle name="Comma 10 12 4 2 4 2" xfId="20462"/>
    <cellStyle name="Comma 10 12 4 2 5" xfId="1087"/>
    <cellStyle name="Comma 10 12 4 2 5 2" xfId="20463"/>
    <cellStyle name="Comma 10 12 4 2 6" xfId="1088"/>
    <cellStyle name="Comma 10 12 4 2 6 2" xfId="20464"/>
    <cellStyle name="Comma 10 12 4 2 7" xfId="20451"/>
    <cellStyle name="Comma 10 12 4 3" xfId="1089"/>
    <cellStyle name="Comma 10 12 4 3 2" xfId="1090"/>
    <cellStyle name="Comma 10 12 4 3 2 2" xfId="1091"/>
    <cellStyle name="Comma 10 12 4 3 2 2 2" xfId="1092"/>
    <cellStyle name="Comma 10 12 4 3 2 2 2 2" xfId="20468"/>
    <cellStyle name="Comma 10 12 4 3 2 2 3" xfId="1093"/>
    <cellStyle name="Comma 10 12 4 3 2 2 3 2" xfId="20469"/>
    <cellStyle name="Comma 10 12 4 3 2 2 4" xfId="20467"/>
    <cellStyle name="Comma 10 12 4 3 2 3" xfId="1094"/>
    <cellStyle name="Comma 10 12 4 3 2 3 2" xfId="20470"/>
    <cellStyle name="Comma 10 12 4 3 2 4" xfId="1095"/>
    <cellStyle name="Comma 10 12 4 3 2 4 2" xfId="20471"/>
    <cellStyle name="Comma 10 12 4 3 2 5" xfId="1096"/>
    <cellStyle name="Comma 10 12 4 3 2 5 2" xfId="20472"/>
    <cellStyle name="Comma 10 12 4 3 2 6" xfId="20466"/>
    <cellStyle name="Comma 10 12 4 3 3" xfId="1097"/>
    <cellStyle name="Comma 10 12 4 3 3 2" xfId="1098"/>
    <cellStyle name="Comma 10 12 4 3 3 2 2" xfId="20474"/>
    <cellStyle name="Comma 10 12 4 3 3 3" xfId="1099"/>
    <cellStyle name="Comma 10 12 4 3 3 3 2" xfId="20475"/>
    <cellStyle name="Comma 10 12 4 3 3 4" xfId="20473"/>
    <cellStyle name="Comma 10 12 4 3 4" xfId="1100"/>
    <cellStyle name="Comma 10 12 4 3 4 2" xfId="20476"/>
    <cellStyle name="Comma 10 12 4 3 5" xfId="1101"/>
    <cellStyle name="Comma 10 12 4 3 5 2" xfId="20477"/>
    <cellStyle name="Comma 10 12 4 3 6" xfId="1102"/>
    <cellStyle name="Comma 10 12 4 3 6 2" xfId="20478"/>
    <cellStyle name="Comma 10 12 4 3 7" xfId="20465"/>
    <cellStyle name="Comma 10 12 4 4" xfId="1103"/>
    <cellStyle name="Comma 10 12 4 4 2" xfId="1104"/>
    <cellStyle name="Comma 10 12 4 4 2 2" xfId="1105"/>
    <cellStyle name="Comma 10 12 4 4 2 2 2" xfId="20481"/>
    <cellStyle name="Comma 10 12 4 4 2 3" xfId="1106"/>
    <cellStyle name="Comma 10 12 4 4 2 3 2" xfId="20482"/>
    <cellStyle name="Comma 10 12 4 4 2 4" xfId="20480"/>
    <cellStyle name="Comma 10 12 4 4 3" xfId="1107"/>
    <cellStyle name="Comma 10 12 4 4 3 2" xfId="20483"/>
    <cellStyle name="Comma 10 12 4 4 4" xfId="1108"/>
    <cellStyle name="Comma 10 12 4 4 4 2" xfId="20484"/>
    <cellStyle name="Comma 10 12 4 4 5" xfId="1109"/>
    <cellStyle name="Comma 10 12 4 4 5 2" xfId="20485"/>
    <cellStyle name="Comma 10 12 4 4 6" xfId="20479"/>
    <cellStyle name="Comma 10 12 4 5" xfId="1110"/>
    <cellStyle name="Comma 10 12 4 5 2" xfId="1111"/>
    <cellStyle name="Comma 10 12 4 5 2 2" xfId="20487"/>
    <cellStyle name="Comma 10 12 4 5 3" xfId="1112"/>
    <cellStyle name="Comma 10 12 4 5 3 2" xfId="20488"/>
    <cellStyle name="Comma 10 12 4 5 4" xfId="20486"/>
    <cellStyle name="Comma 10 12 4 6" xfId="1113"/>
    <cellStyle name="Comma 10 12 4 6 2" xfId="20489"/>
    <cellStyle name="Comma 10 12 4 7" xfId="1114"/>
    <cellStyle name="Comma 10 12 4 7 2" xfId="20490"/>
    <cellStyle name="Comma 10 12 4 8" xfId="1115"/>
    <cellStyle name="Comma 10 12 4 8 2" xfId="20491"/>
    <cellStyle name="Comma 10 12 4 9" xfId="20450"/>
    <cellStyle name="Comma 10 12 5" xfId="1116"/>
    <cellStyle name="Comma 10 12 5 2" xfId="1117"/>
    <cellStyle name="Comma 10 12 5 2 2" xfId="1118"/>
    <cellStyle name="Comma 10 12 5 2 2 2" xfId="1119"/>
    <cellStyle name="Comma 10 12 5 2 2 2 2" xfId="20495"/>
    <cellStyle name="Comma 10 12 5 2 2 3" xfId="1120"/>
    <cellStyle name="Comma 10 12 5 2 2 3 2" xfId="20496"/>
    <cellStyle name="Comma 10 12 5 2 2 4" xfId="20494"/>
    <cellStyle name="Comma 10 12 5 2 3" xfId="1121"/>
    <cellStyle name="Comma 10 12 5 2 3 2" xfId="20497"/>
    <cellStyle name="Comma 10 12 5 2 4" xfId="1122"/>
    <cellStyle name="Comma 10 12 5 2 4 2" xfId="20498"/>
    <cellStyle name="Comma 10 12 5 2 5" xfId="1123"/>
    <cellStyle name="Comma 10 12 5 2 5 2" xfId="20499"/>
    <cellStyle name="Comma 10 12 5 2 6" xfId="20493"/>
    <cellStyle name="Comma 10 12 5 3" xfId="1124"/>
    <cellStyle name="Comma 10 12 5 3 2" xfId="1125"/>
    <cellStyle name="Comma 10 12 5 3 2 2" xfId="20501"/>
    <cellStyle name="Comma 10 12 5 3 3" xfId="1126"/>
    <cellStyle name="Comma 10 12 5 3 3 2" xfId="20502"/>
    <cellStyle name="Comma 10 12 5 3 4" xfId="20500"/>
    <cellStyle name="Comma 10 12 5 4" xfId="1127"/>
    <cellStyle name="Comma 10 12 5 4 2" xfId="20503"/>
    <cellStyle name="Comma 10 12 5 5" xfId="1128"/>
    <cellStyle name="Comma 10 12 5 5 2" xfId="20504"/>
    <cellStyle name="Comma 10 12 5 6" xfId="1129"/>
    <cellStyle name="Comma 10 12 5 6 2" xfId="20505"/>
    <cellStyle name="Comma 10 12 5 7" xfId="20492"/>
    <cellStyle name="Comma 10 12 6" xfId="1130"/>
    <cellStyle name="Comma 10 12 6 2" xfId="1131"/>
    <cellStyle name="Comma 10 12 6 2 2" xfId="1132"/>
    <cellStyle name="Comma 10 12 6 2 2 2" xfId="1133"/>
    <cellStyle name="Comma 10 12 6 2 2 2 2" xfId="20509"/>
    <cellStyle name="Comma 10 12 6 2 2 3" xfId="1134"/>
    <cellStyle name="Comma 10 12 6 2 2 3 2" xfId="20510"/>
    <cellStyle name="Comma 10 12 6 2 2 4" xfId="20508"/>
    <cellStyle name="Comma 10 12 6 2 3" xfId="1135"/>
    <cellStyle name="Comma 10 12 6 2 3 2" xfId="20511"/>
    <cellStyle name="Comma 10 12 6 2 4" xfId="1136"/>
    <cellStyle name="Comma 10 12 6 2 4 2" xfId="20512"/>
    <cellStyle name="Comma 10 12 6 2 5" xfId="1137"/>
    <cellStyle name="Comma 10 12 6 2 5 2" xfId="20513"/>
    <cellStyle name="Comma 10 12 6 2 6" xfId="20507"/>
    <cellStyle name="Comma 10 12 6 3" xfId="1138"/>
    <cellStyle name="Comma 10 12 6 3 2" xfId="1139"/>
    <cellStyle name="Comma 10 12 6 3 2 2" xfId="20515"/>
    <cellStyle name="Comma 10 12 6 3 3" xfId="1140"/>
    <cellStyle name="Comma 10 12 6 3 3 2" xfId="20516"/>
    <cellStyle name="Comma 10 12 6 3 4" xfId="20514"/>
    <cellStyle name="Comma 10 12 6 4" xfId="1141"/>
    <cellStyle name="Comma 10 12 6 4 2" xfId="20517"/>
    <cellStyle name="Comma 10 12 6 5" xfId="1142"/>
    <cellStyle name="Comma 10 12 6 5 2" xfId="20518"/>
    <cellStyle name="Comma 10 12 6 6" xfId="1143"/>
    <cellStyle name="Comma 10 12 6 6 2" xfId="20519"/>
    <cellStyle name="Comma 10 12 6 7" xfId="20506"/>
    <cellStyle name="Comma 10 12 7" xfId="1144"/>
    <cellStyle name="Comma 10 12 7 2" xfId="1145"/>
    <cellStyle name="Comma 10 12 7 2 2" xfId="1146"/>
    <cellStyle name="Comma 10 12 7 2 2 2" xfId="20522"/>
    <cellStyle name="Comma 10 12 7 2 3" xfId="1147"/>
    <cellStyle name="Comma 10 12 7 2 3 2" xfId="20523"/>
    <cellStyle name="Comma 10 12 7 2 4" xfId="20521"/>
    <cellStyle name="Comma 10 12 7 3" xfId="1148"/>
    <cellStyle name="Comma 10 12 7 3 2" xfId="20524"/>
    <cellStyle name="Comma 10 12 7 4" xfId="1149"/>
    <cellStyle name="Comma 10 12 7 4 2" xfId="20525"/>
    <cellStyle name="Comma 10 12 7 5" xfId="1150"/>
    <cellStyle name="Comma 10 12 7 5 2" xfId="20526"/>
    <cellStyle name="Comma 10 12 7 6" xfId="20520"/>
    <cellStyle name="Comma 10 12 8" xfId="1151"/>
    <cellStyle name="Comma 10 12 8 2" xfId="1152"/>
    <cellStyle name="Comma 10 12 8 2 2" xfId="20528"/>
    <cellStyle name="Comma 10 12 8 3" xfId="1153"/>
    <cellStyle name="Comma 10 12 8 3 2" xfId="20529"/>
    <cellStyle name="Comma 10 12 8 4" xfId="20527"/>
    <cellStyle name="Comma 10 12 9" xfId="1154"/>
    <cellStyle name="Comma 10 12 9 2" xfId="20530"/>
    <cellStyle name="Comma 10 13" xfId="1155"/>
    <cellStyle name="Comma 10 13 10" xfId="1156"/>
    <cellStyle name="Comma 10 13 10 2" xfId="20532"/>
    <cellStyle name="Comma 10 13 11" xfId="1157"/>
    <cellStyle name="Comma 10 13 11 2" xfId="20533"/>
    <cellStyle name="Comma 10 13 12" xfId="20531"/>
    <cellStyle name="Comma 10 13 2" xfId="1158"/>
    <cellStyle name="Comma 10 13 2 2" xfId="1159"/>
    <cellStyle name="Comma 10 13 2 2 2" xfId="1160"/>
    <cellStyle name="Comma 10 13 2 2 2 2" xfId="1161"/>
    <cellStyle name="Comma 10 13 2 2 2 2 2" xfId="1162"/>
    <cellStyle name="Comma 10 13 2 2 2 2 2 2" xfId="20538"/>
    <cellStyle name="Comma 10 13 2 2 2 2 3" xfId="1163"/>
    <cellStyle name="Comma 10 13 2 2 2 2 3 2" xfId="20539"/>
    <cellStyle name="Comma 10 13 2 2 2 2 4" xfId="20537"/>
    <cellStyle name="Comma 10 13 2 2 2 3" xfId="1164"/>
    <cellStyle name="Comma 10 13 2 2 2 3 2" xfId="20540"/>
    <cellStyle name="Comma 10 13 2 2 2 4" xfId="1165"/>
    <cellStyle name="Comma 10 13 2 2 2 4 2" xfId="20541"/>
    <cellStyle name="Comma 10 13 2 2 2 5" xfId="1166"/>
    <cellStyle name="Comma 10 13 2 2 2 5 2" xfId="20542"/>
    <cellStyle name="Comma 10 13 2 2 2 6" xfId="20536"/>
    <cellStyle name="Comma 10 13 2 2 3" xfId="1167"/>
    <cellStyle name="Comma 10 13 2 2 3 2" xfId="1168"/>
    <cellStyle name="Comma 10 13 2 2 3 2 2" xfId="20544"/>
    <cellStyle name="Comma 10 13 2 2 3 3" xfId="1169"/>
    <cellStyle name="Comma 10 13 2 2 3 3 2" xfId="20545"/>
    <cellStyle name="Comma 10 13 2 2 3 4" xfId="20543"/>
    <cellStyle name="Comma 10 13 2 2 4" xfId="1170"/>
    <cellStyle name="Comma 10 13 2 2 4 2" xfId="20546"/>
    <cellStyle name="Comma 10 13 2 2 5" xfId="1171"/>
    <cellStyle name="Comma 10 13 2 2 5 2" xfId="20547"/>
    <cellStyle name="Comma 10 13 2 2 6" xfId="1172"/>
    <cellStyle name="Comma 10 13 2 2 6 2" xfId="20548"/>
    <cellStyle name="Comma 10 13 2 2 7" xfId="20535"/>
    <cellStyle name="Comma 10 13 2 3" xfId="1173"/>
    <cellStyle name="Comma 10 13 2 3 2" xfId="1174"/>
    <cellStyle name="Comma 10 13 2 3 2 2" xfId="1175"/>
    <cellStyle name="Comma 10 13 2 3 2 2 2" xfId="1176"/>
    <cellStyle name="Comma 10 13 2 3 2 2 2 2" xfId="20552"/>
    <cellStyle name="Comma 10 13 2 3 2 2 3" xfId="1177"/>
    <cellStyle name="Comma 10 13 2 3 2 2 3 2" xfId="20553"/>
    <cellStyle name="Comma 10 13 2 3 2 2 4" xfId="20551"/>
    <cellStyle name="Comma 10 13 2 3 2 3" xfId="1178"/>
    <cellStyle name="Comma 10 13 2 3 2 3 2" xfId="20554"/>
    <cellStyle name="Comma 10 13 2 3 2 4" xfId="1179"/>
    <cellStyle name="Comma 10 13 2 3 2 4 2" xfId="20555"/>
    <cellStyle name="Comma 10 13 2 3 2 5" xfId="1180"/>
    <cellStyle name="Comma 10 13 2 3 2 5 2" xfId="20556"/>
    <cellStyle name="Comma 10 13 2 3 2 6" xfId="20550"/>
    <cellStyle name="Comma 10 13 2 3 3" xfId="1181"/>
    <cellStyle name="Comma 10 13 2 3 3 2" xfId="1182"/>
    <cellStyle name="Comma 10 13 2 3 3 2 2" xfId="20558"/>
    <cellStyle name="Comma 10 13 2 3 3 3" xfId="1183"/>
    <cellStyle name="Comma 10 13 2 3 3 3 2" xfId="20559"/>
    <cellStyle name="Comma 10 13 2 3 3 4" xfId="20557"/>
    <cellStyle name="Comma 10 13 2 3 4" xfId="1184"/>
    <cellStyle name="Comma 10 13 2 3 4 2" xfId="20560"/>
    <cellStyle name="Comma 10 13 2 3 5" xfId="1185"/>
    <cellStyle name="Comma 10 13 2 3 5 2" xfId="20561"/>
    <cellStyle name="Comma 10 13 2 3 6" xfId="1186"/>
    <cellStyle name="Comma 10 13 2 3 6 2" xfId="20562"/>
    <cellStyle name="Comma 10 13 2 3 7" xfId="20549"/>
    <cellStyle name="Comma 10 13 2 4" xfId="1187"/>
    <cellStyle name="Comma 10 13 2 4 2" xfId="1188"/>
    <cellStyle name="Comma 10 13 2 4 2 2" xfId="1189"/>
    <cellStyle name="Comma 10 13 2 4 2 2 2" xfId="20565"/>
    <cellStyle name="Comma 10 13 2 4 2 3" xfId="1190"/>
    <cellStyle name="Comma 10 13 2 4 2 3 2" xfId="20566"/>
    <cellStyle name="Comma 10 13 2 4 2 4" xfId="20564"/>
    <cellStyle name="Comma 10 13 2 4 3" xfId="1191"/>
    <cellStyle name="Comma 10 13 2 4 3 2" xfId="20567"/>
    <cellStyle name="Comma 10 13 2 4 4" xfId="1192"/>
    <cellStyle name="Comma 10 13 2 4 4 2" xfId="20568"/>
    <cellStyle name="Comma 10 13 2 4 5" xfId="1193"/>
    <cellStyle name="Comma 10 13 2 4 5 2" xfId="20569"/>
    <cellStyle name="Comma 10 13 2 4 6" xfId="20563"/>
    <cellStyle name="Comma 10 13 2 5" xfId="1194"/>
    <cellStyle name="Comma 10 13 2 5 2" xfId="1195"/>
    <cellStyle name="Comma 10 13 2 5 2 2" xfId="20571"/>
    <cellStyle name="Comma 10 13 2 5 3" xfId="1196"/>
    <cellStyle name="Comma 10 13 2 5 3 2" xfId="20572"/>
    <cellStyle name="Comma 10 13 2 5 4" xfId="20570"/>
    <cellStyle name="Comma 10 13 2 6" xfId="1197"/>
    <cellStyle name="Comma 10 13 2 6 2" xfId="20573"/>
    <cellStyle name="Comma 10 13 2 7" xfId="1198"/>
    <cellStyle name="Comma 10 13 2 7 2" xfId="20574"/>
    <cellStyle name="Comma 10 13 2 8" xfId="1199"/>
    <cellStyle name="Comma 10 13 2 8 2" xfId="20575"/>
    <cellStyle name="Comma 10 13 2 9" xfId="20534"/>
    <cellStyle name="Comma 10 13 3" xfId="1200"/>
    <cellStyle name="Comma 10 13 3 2" xfId="1201"/>
    <cellStyle name="Comma 10 13 3 2 2" xfId="1202"/>
    <cellStyle name="Comma 10 13 3 2 2 2" xfId="1203"/>
    <cellStyle name="Comma 10 13 3 2 2 2 2" xfId="1204"/>
    <cellStyle name="Comma 10 13 3 2 2 2 2 2" xfId="20580"/>
    <cellStyle name="Comma 10 13 3 2 2 2 3" xfId="1205"/>
    <cellStyle name="Comma 10 13 3 2 2 2 3 2" xfId="20581"/>
    <cellStyle name="Comma 10 13 3 2 2 2 4" xfId="20579"/>
    <cellStyle name="Comma 10 13 3 2 2 3" xfId="1206"/>
    <cellStyle name="Comma 10 13 3 2 2 3 2" xfId="20582"/>
    <cellStyle name="Comma 10 13 3 2 2 4" xfId="1207"/>
    <cellStyle name="Comma 10 13 3 2 2 4 2" xfId="20583"/>
    <cellStyle name="Comma 10 13 3 2 2 5" xfId="1208"/>
    <cellStyle name="Comma 10 13 3 2 2 5 2" xfId="20584"/>
    <cellStyle name="Comma 10 13 3 2 2 6" xfId="20578"/>
    <cellStyle name="Comma 10 13 3 2 3" xfId="1209"/>
    <cellStyle name="Comma 10 13 3 2 3 2" xfId="1210"/>
    <cellStyle name="Comma 10 13 3 2 3 2 2" xfId="20586"/>
    <cellStyle name="Comma 10 13 3 2 3 3" xfId="1211"/>
    <cellStyle name="Comma 10 13 3 2 3 3 2" xfId="20587"/>
    <cellStyle name="Comma 10 13 3 2 3 4" xfId="20585"/>
    <cellStyle name="Comma 10 13 3 2 4" xfId="1212"/>
    <cellStyle name="Comma 10 13 3 2 4 2" xfId="20588"/>
    <cellStyle name="Comma 10 13 3 2 5" xfId="1213"/>
    <cellStyle name="Comma 10 13 3 2 5 2" xfId="20589"/>
    <cellStyle name="Comma 10 13 3 2 6" xfId="1214"/>
    <cellStyle name="Comma 10 13 3 2 6 2" xfId="20590"/>
    <cellStyle name="Comma 10 13 3 2 7" xfId="20577"/>
    <cellStyle name="Comma 10 13 3 3" xfId="1215"/>
    <cellStyle name="Comma 10 13 3 3 2" xfId="1216"/>
    <cellStyle name="Comma 10 13 3 3 2 2" xfId="1217"/>
    <cellStyle name="Comma 10 13 3 3 2 2 2" xfId="1218"/>
    <cellStyle name="Comma 10 13 3 3 2 2 2 2" xfId="20594"/>
    <cellStyle name="Comma 10 13 3 3 2 2 3" xfId="1219"/>
    <cellStyle name="Comma 10 13 3 3 2 2 3 2" xfId="20595"/>
    <cellStyle name="Comma 10 13 3 3 2 2 4" xfId="20593"/>
    <cellStyle name="Comma 10 13 3 3 2 3" xfId="1220"/>
    <cellStyle name="Comma 10 13 3 3 2 3 2" xfId="20596"/>
    <cellStyle name="Comma 10 13 3 3 2 4" xfId="1221"/>
    <cellStyle name="Comma 10 13 3 3 2 4 2" xfId="20597"/>
    <cellStyle name="Comma 10 13 3 3 2 5" xfId="1222"/>
    <cellStyle name="Comma 10 13 3 3 2 5 2" xfId="20598"/>
    <cellStyle name="Comma 10 13 3 3 2 6" xfId="20592"/>
    <cellStyle name="Comma 10 13 3 3 3" xfId="1223"/>
    <cellStyle name="Comma 10 13 3 3 3 2" xfId="1224"/>
    <cellStyle name="Comma 10 13 3 3 3 2 2" xfId="20600"/>
    <cellStyle name="Comma 10 13 3 3 3 3" xfId="1225"/>
    <cellStyle name="Comma 10 13 3 3 3 3 2" xfId="20601"/>
    <cellStyle name="Comma 10 13 3 3 3 4" xfId="20599"/>
    <cellStyle name="Comma 10 13 3 3 4" xfId="1226"/>
    <cellStyle name="Comma 10 13 3 3 4 2" xfId="20602"/>
    <cellStyle name="Comma 10 13 3 3 5" xfId="1227"/>
    <cellStyle name="Comma 10 13 3 3 5 2" xfId="20603"/>
    <cellStyle name="Comma 10 13 3 3 6" xfId="1228"/>
    <cellStyle name="Comma 10 13 3 3 6 2" xfId="20604"/>
    <cellStyle name="Comma 10 13 3 3 7" xfId="20591"/>
    <cellStyle name="Comma 10 13 3 4" xfId="1229"/>
    <cellStyle name="Comma 10 13 3 4 2" xfId="1230"/>
    <cellStyle name="Comma 10 13 3 4 2 2" xfId="1231"/>
    <cellStyle name="Comma 10 13 3 4 2 2 2" xfId="20607"/>
    <cellStyle name="Comma 10 13 3 4 2 3" xfId="1232"/>
    <cellStyle name="Comma 10 13 3 4 2 3 2" xfId="20608"/>
    <cellStyle name="Comma 10 13 3 4 2 4" xfId="20606"/>
    <cellStyle name="Comma 10 13 3 4 3" xfId="1233"/>
    <cellStyle name="Comma 10 13 3 4 3 2" xfId="20609"/>
    <cellStyle name="Comma 10 13 3 4 4" xfId="1234"/>
    <cellStyle name="Comma 10 13 3 4 4 2" xfId="20610"/>
    <cellStyle name="Comma 10 13 3 4 5" xfId="1235"/>
    <cellStyle name="Comma 10 13 3 4 5 2" xfId="20611"/>
    <cellStyle name="Comma 10 13 3 4 6" xfId="20605"/>
    <cellStyle name="Comma 10 13 3 5" xfId="1236"/>
    <cellStyle name="Comma 10 13 3 5 2" xfId="1237"/>
    <cellStyle name="Comma 10 13 3 5 2 2" xfId="20613"/>
    <cellStyle name="Comma 10 13 3 5 3" xfId="1238"/>
    <cellStyle name="Comma 10 13 3 5 3 2" xfId="20614"/>
    <cellStyle name="Comma 10 13 3 5 4" xfId="20612"/>
    <cellStyle name="Comma 10 13 3 6" xfId="1239"/>
    <cellStyle name="Comma 10 13 3 6 2" xfId="20615"/>
    <cellStyle name="Comma 10 13 3 7" xfId="1240"/>
    <cellStyle name="Comma 10 13 3 7 2" xfId="20616"/>
    <cellStyle name="Comma 10 13 3 8" xfId="1241"/>
    <cellStyle name="Comma 10 13 3 8 2" xfId="20617"/>
    <cellStyle name="Comma 10 13 3 9" xfId="20576"/>
    <cellStyle name="Comma 10 13 4" xfId="1242"/>
    <cellStyle name="Comma 10 13 4 2" xfId="1243"/>
    <cellStyle name="Comma 10 13 4 2 2" xfId="1244"/>
    <cellStyle name="Comma 10 13 4 2 2 2" xfId="1245"/>
    <cellStyle name="Comma 10 13 4 2 2 2 2" xfId="1246"/>
    <cellStyle name="Comma 10 13 4 2 2 2 2 2" xfId="20622"/>
    <cellStyle name="Comma 10 13 4 2 2 2 3" xfId="1247"/>
    <cellStyle name="Comma 10 13 4 2 2 2 3 2" xfId="20623"/>
    <cellStyle name="Comma 10 13 4 2 2 2 4" xfId="20621"/>
    <cellStyle name="Comma 10 13 4 2 2 3" xfId="1248"/>
    <cellStyle name="Comma 10 13 4 2 2 3 2" xfId="20624"/>
    <cellStyle name="Comma 10 13 4 2 2 4" xfId="1249"/>
    <cellStyle name="Comma 10 13 4 2 2 4 2" xfId="20625"/>
    <cellStyle name="Comma 10 13 4 2 2 5" xfId="1250"/>
    <cellStyle name="Comma 10 13 4 2 2 5 2" xfId="20626"/>
    <cellStyle name="Comma 10 13 4 2 2 6" xfId="20620"/>
    <cellStyle name="Comma 10 13 4 2 3" xfId="1251"/>
    <cellStyle name="Comma 10 13 4 2 3 2" xfId="1252"/>
    <cellStyle name="Comma 10 13 4 2 3 2 2" xfId="20628"/>
    <cellStyle name="Comma 10 13 4 2 3 3" xfId="1253"/>
    <cellStyle name="Comma 10 13 4 2 3 3 2" xfId="20629"/>
    <cellStyle name="Comma 10 13 4 2 3 4" xfId="20627"/>
    <cellStyle name="Comma 10 13 4 2 4" xfId="1254"/>
    <cellStyle name="Comma 10 13 4 2 4 2" xfId="20630"/>
    <cellStyle name="Comma 10 13 4 2 5" xfId="1255"/>
    <cellStyle name="Comma 10 13 4 2 5 2" xfId="20631"/>
    <cellStyle name="Comma 10 13 4 2 6" xfId="1256"/>
    <cellStyle name="Comma 10 13 4 2 6 2" xfId="20632"/>
    <cellStyle name="Comma 10 13 4 2 7" xfId="20619"/>
    <cellStyle name="Comma 10 13 4 3" xfId="1257"/>
    <cellStyle name="Comma 10 13 4 3 2" xfId="1258"/>
    <cellStyle name="Comma 10 13 4 3 2 2" xfId="1259"/>
    <cellStyle name="Comma 10 13 4 3 2 2 2" xfId="1260"/>
    <cellStyle name="Comma 10 13 4 3 2 2 2 2" xfId="20636"/>
    <cellStyle name="Comma 10 13 4 3 2 2 3" xfId="1261"/>
    <cellStyle name="Comma 10 13 4 3 2 2 3 2" xfId="20637"/>
    <cellStyle name="Comma 10 13 4 3 2 2 4" xfId="20635"/>
    <cellStyle name="Comma 10 13 4 3 2 3" xfId="1262"/>
    <cellStyle name="Comma 10 13 4 3 2 3 2" xfId="20638"/>
    <cellStyle name="Comma 10 13 4 3 2 4" xfId="1263"/>
    <cellStyle name="Comma 10 13 4 3 2 4 2" xfId="20639"/>
    <cellStyle name="Comma 10 13 4 3 2 5" xfId="1264"/>
    <cellStyle name="Comma 10 13 4 3 2 5 2" xfId="20640"/>
    <cellStyle name="Comma 10 13 4 3 2 6" xfId="20634"/>
    <cellStyle name="Comma 10 13 4 3 3" xfId="1265"/>
    <cellStyle name="Comma 10 13 4 3 3 2" xfId="1266"/>
    <cellStyle name="Comma 10 13 4 3 3 2 2" xfId="20642"/>
    <cellStyle name="Comma 10 13 4 3 3 3" xfId="1267"/>
    <cellStyle name="Comma 10 13 4 3 3 3 2" xfId="20643"/>
    <cellStyle name="Comma 10 13 4 3 3 4" xfId="20641"/>
    <cellStyle name="Comma 10 13 4 3 4" xfId="1268"/>
    <cellStyle name="Comma 10 13 4 3 4 2" xfId="20644"/>
    <cellStyle name="Comma 10 13 4 3 5" xfId="1269"/>
    <cellStyle name="Comma 10 13 4 3 5 2" xfId="20645"/>
    <cellStyle name="Comma 10 13 4 3 6" xfId="1270"/>
    <cellStyle name="Comma 10 13 4 3 6 2" xfId="20646"/>
    <cellStyle name="Comma 10 13 4 3 7" xfId="20633"/>
    <cellStyle name="Comma 10 13 4 4" xfId="1271"/>
    <cellStyle name="Comma 10 13 4 4 2" xfId="1272"/>
    <cellStyle name="Comma 10 13 4 4 2 2" xfId="1273"/>
    <cellStyle name="Comma 10 13 4 4 2 2 2" xfId="20649"/>
    <cellStyle name="Comma 10 13 4 4 2 3" xfId="1274"/>
    <cellStyle name="Comma 10 13 4 4 2 3 2" xfId="20650"/>
    <cellStyle name="Comma 10 13 4 4 2 4" xfId="20648"/>
    <cellStyle name="Comma 10 13 4 4 3" xfId="1275"/>
    <cellStyle name="Comma 10 13 4 4 3 2" xfId="20651"/>
    <cellStyle name="Comma 10 13 4 4 4" xfId="1276"/>
    <cellStyle name="Comma 10 13 4 4 4 2" xfId="20652"/>
    <cellStyle name="Comma 10 13 4 4 5" xfId="1277"/>
    <cellStyle name="Comma 10 13 4 4 5 2" xfId="20653"/>
    <cellStyle name="Comma 10 13 4 4 6" xfId="20647"/>
    <cellStyle name="Comma 10 13 4 5" xfId="1278"/>
    <cellStyle name="Comma 10 13 4 5 2" xfId="1279"/>
    <cellStyle name="Comma 10 13 4 5 2 2" xfId="20655"/>
    <cellStyle name="Comma 10 13 4 5 3" xfId="1280"/>
    <cellStyle name="Comma 10 13 4 5 3 2" xfId="20656"/>
    <cellStyle name="Comma 10 13 4 5 4" xfId="20654"/>
    <cellStyle name="Comma 10 13 4 6" xfId="1281"/>
    <cellStyle name="Comma 10 13 4 6 2" xfId="20657"/>
    <cellStyle name="Comma 10 13 4 7" xfId="1282"/>
    <cellStyle name="Comma 10 13 4 7 2" xfId="20658"/>
    <cellStyle name="Comma 10 13 4 8" xfId="1283"/>
    <cellStyle name="Comma 10 13 4 8 2" xfId="20659"/>
    <cellStyle name="Comma 10 13 4 9" xfId="20618"/>
    <cellStyle name="Comma 10 13 5" xfId="1284"/>
    <cellStyle name="Comma 10 13 5 2" xfId="1285"/>
    <cellStyle name="Comma 10 13 5 2 2" xfId="1286"/>
    <cellStyle name="Comma 10 13 5 2 2 2" xfId="1287"/>
    <cellStyle name="Comma 10 13 5 2 2 2 2" xfId="20663"/>
    <cellStyle name="Comma 10 13 5 2 2 3" xfId="1288"/>
    <cellStyle name="Comma 10 13 5 2 2 3 2" xfId="20664"/>
    <cellStyle name="Comma 10 13 5 2 2 4" xfId="20662"/>
    <cellStyle name="Comma 10 13 5 2 3" xfId="1289"/>
    <cellStyle name="Comma 10 13 5 2 3 2" xfId="20665"/>
    <cellStyle name="Comma 10 13 5 2 4" xfId="1290"/>
    <cellStyle name="Comma 10 13 5 2 4 2" xfId="20666"/>
    <cellStyle name="Comma 10 13 5 2 5" xfId="1291"/>
    <cellStyle name="Comma 10 13 5 2 5 2" xfId="20667"/>
    <cellStyle name="Comma 10 13 5 2 6" xfId="20661"/>
    <cellStyle name="Comma 10 13 5 3" xfId="1292"/>
    <cellStyle name="Comma 10 13 5 3 2" xfId="1293"/>
    <cellStyle name="Comma 10 13 5 3 2 2" xfId="20669"/>
    <cellStyle name="Comma 10 13 5 3 3" xfId="1294"/>
    <cellStyle name="Comma 10 13 5 3 3 2" xfId="20670"/>
    <cellStyle name="Comma 10 13 5 3 4" xfId="20668"/>
    <cellStyle name="Comma 10 13 5 4" xfId="1295"/>
    <cellStyle name="Comma 10 13 5 4 2" xfId="20671"/>
    <cellStyle name="Comma 10 13 5 5" xfId="1296"/>
    <cellStyle name="Comma 10 13 5 5 2" xfId="20672"/>
    <cellStyle name="Comma 10 13 5 6" xfId="1297"/>
    <cellStyle name="Comma 10 13 5 6 2" xfId="20673"/>
    <cellStyle name="Comma 10 13 5 7" xfId="20660"/>
    <cellStyle name="Comma 10 13 6" xfId="1298"/>
    <cellStyle name="Comma 10 13 6 2" xfId="1299"/>
    <cellStyle name="Comma 10 13 6 2 2" xfId="1300"/>
    <cellStyle name="Comma 10 13 6 2 2 2" xfId="1301"/>
    <cellStyle name="Comma 10 13 6 2 2 2 2" xfId="20677"/>
    <cellStyle name="Comma 10 13 6 2 2 3" xfId="1302"/>
    <cellStyle name="Comma 10 13 6 2 2 3 2" xfId="20678"/>
    <cellStyle name="Comma 10 13 6 2 2 4" xfId="20676"/>
    <cellStyle name="Comma 10 13 6 2 3" xfId="1303"/>
    <cellStyle name="Comma 10 13 6 2 3 2" xfId="20679"/>
    <cellStyle name="Comma 10 13 6 2 4" xfId="1304"/>
    <cellStyle name="Comma 10 13 6 2 4 2" xfId="20680"/>
    <cellStyle name="Comma 10 13 6 2 5" xfId="1305"/>
    <cellStyle name="Comma 10 13 6 2 5 2" xfId="20681"/>
    <cellStyle name="Comma 10 13 6 2 6" xfId="20675"/>
    <cellStyle name="Comma 10 13 6 3" xfId="1306"/>
    <cellStyle name="Comma 10 13 6 3 2" xfId="1307"/>
    <cellStyle name="Comma 10 13 6 3 2 2" xfId="20683"/>
    <cellStyle name="Comma 10 13 6 3 3" xfId="1308"/>
    <cellStyle name="Comma 10 13 6 3 3 2" xfId="20684"/>
    <cellStyle name="Comma 10 13 6 3 4" xfId="20682"/>
    <cellStyle name="Comma 10 13 6 4" xfId="1309"/>
    <cellStyle name="Comma 10 13 6 4 2" xfId="20685"/>
    <cellStyle name="Comma 10 13 6 5" xfId="1310"/>
    <cellStyle name="Comma 10 13 6 5 2" xfId="20686"/>
    <cellStyle name="Comma 10 13 6 6" xfId="1311"/>
    <cellStyle name="Comma 10 13 6 6 2" xfId="20687"/>
    <cellStyle name="Comma 10 13 6 7" xfId="20674"/>
    <cellStyle name="Comma 10 13 7" xfId="1312"/>
    <cellStyle name="Comma 10 13 7 2" xfId="1313"/>
    <cellStyle name="Comma 10 13 7 2 2" xfId="1314"/>
    <cellStyle name="Comma 10 13 7 2 2 2" xfId="20690"/>
    <cellStyle name="Comma 10 13 7 2 3" xfId="1315"/>
    <cellStyle name="Comma 10 13 7 2 3 2" xfId="20691"/>
    <cellStyle name="Comma 10 13 7 2 4" xfId="20689"/>
    <cellStyle name="Comma 10 13 7 3" xfId="1316"/>
    <cellStyle name="Comma 10 13 7 3 2" xfId="20692"/>
    <cellStyle name="Comma 10 13 7 4" xfId="1317"/>
    <cellStyle name="Comma 10 13 7 4 2" xfId="20693"/>
    <cellStyle name="Comma 10 13 7 5" xfId="1318"/>
    <cellStyle name="Comma 10 13 7 5 2" xfId="20694"/>
    <cellStyle name="Comma 10 13 7 6" xfId="20688"/>
    <cellStyle name="Comma 10 13 8" xfId="1319"/>
    <cellStyle name="Comma 10 13 8 2" xfId="1320"/>
    <cellStyle name="Comma 10 13 8 2 2" xfId="20696"/>
    <cellStyle name="Comma 10 13 8 3" xfId="1321"/>
    <cellStyle name="Comma 10 13 8 3 2" xfId="20697"/>
    <cellStyle name="Comma 10 13 8 4" xfId="20695"/>
    <cellStyle name="Comma 10 13 9" xfId="1322"/>
    <cellStyle name="Comma 10 13 9 2" xfId="20698"/>
    <cellStyle name="Comma 10 14" xfId="1323"/>
    <cellStyle name="Comma 10 14 10" xfId="1324"/>
    <cellStyle name="Comma 10 14 10 2" xfId="20700"/>
    <cellStyle name="Comma 10 14 11" xfId="1325"/>
    <cellStyle name="Comma 10 14 11 2" xfId="20701"/>
    <cellStyle name="Comma 10 14 12" xfId="20699"/>
    <cellStyle name="Comma 10 14 2" xfId="1326"/>
    <cellStyle name="Comma 10 14 2 2" xfId="1327"/>
    <cellStyle name="Comma 10 14 2 2 2" xfId="1328"/>
    <cellStyle name="Comma 10 14 2 2 2 2" xfId="1329"/>
    <cellStyle name="Comma 10 14 2 2 2 2 2" xfId="1330"/>
    <cellStyle name="Comma 10 14 2 2 2 2 2 2" xfId="20706"/>
    <cellStyle name="Comma 10 14 2 2 2 2 3" xfId="1331"/>
    <cellStyle name="Comma 10 14 2 2 2 2 3 2" xfId="20707"/>
    <cellStyle name="Comma 10 14 2 2 2 2 4" xfId="20705"/>
    <cellStyle name="Comma 10 14 2 2 2 3" xfId="1332"/>
    <cellStyle name="Comma 10 14 2 2 2 3 2" xfId="20708"/>
    <cellStyle name="Comma 10 14 2 2 2 4" xfId="1333"/>
    <cellStyle name="Comma 10 14 2 2 2 4 2" xfId="20709"/>
    <cellStyle name="Comma 10 14 2 2 2 5" xfId="1334"/>
    <cellStyle name="Comma 10 14 2 2 2 5 2" xfId="20710"/>
    <cellStyle name="Comma 10 14 2 2 2 6" xfId="20704"/>
    <cellStyle name="Comma 10 14 2 2 3" xfId="1335"/>
    <cellStyle name="Comma 10 14 2 2 3 2" xfId="1336"/>
    <cellStyle name="Comma 10 14 2 2 3 2 2" xfId="20712"/>
    <cellStyle name="Comma 10 14 2 2 3 3" xfId="1337"/>
    <cellStyle name="Comma 10 14 2 2 3 3 2" xfId="20713"/>
    <cellStyle name="Comma 10 14 2 2 3 4" xfId="20711"/>
    <cellStyle name="Comma 10 14 2 2 4" xfId="1338"/>
    <cellStyle name="Comma 10 14 2 2 4 2" xfId="20714"/>
    <cellStyle name="Comma 10 14 2 2 5" xfId="1339"/>
    <cellStyle name="Comma 10 14 2 2 5 2" xfId="20715"/>
    <cellStyle name="Comma 10 14 2 2 6" xfId="1340"/>
    <cellStyle name="Comma 10 14 2 2 6 2" xfId="20716"/>
    <cellStyle name="Comma 10 14 2 2 7" xfId="20703"/>
    <cellStyle name="Comma 10 14 2 3" xfId="1341"/>
    <cellStyle name="Comma 10 14 2 3 2" xfId="1342"/>
    <cellStyle name="Comma 10 14 2 3 2 2" xfId="1343"/>
    <cellStyle name="Comma 10 14 2 3 2 2 2" xfId="1344"/>
    <cellStyle name="Comma 10 14 2 3 2 2 2 2" xfId="20720"/>
    <cellStyle name="Comma 10 14 2 3 2 2 3" xfId="1345"/>
    <cellStyle name="Comma 10 14 2 3 2 2 3 2" xfId="20721"/>
    <cellStyle name="Comma 10 14 2 3 2 2 4" xfId="20719"/>
    <cellStyle name="Comma 10 14 2 3 2 3" xfId="1346"/>
    <cellStyle name="Comma 10 14 2 3 2 3 2" xfId="20722"/>
    <cellStyle name="Comma 10 14 2 3 2 4" xfId="1347"/>
    <cellStyle name="Comma 10 14 2 3 2 4 2" xfId="20723"/>
    <cellStyle name="Comma 10 14 2 3 2 5" xfId="1348"/>
    <cellStyle name="Comma 10 14 2 3 2 5 2" xfId="20724"/>
    <cellStyle name="Comma 10 14 2 3 2 6" xfId="20718"/>
    <cellStyle name="Comma 10 14 2 3 3" xfId="1349"/>
    <cellStyle name="Comma 10 14 2 3 3 2" xfId="1350"/>
    <cellStyle name="Comma 10 14 2 3 3 2 2" xfId="20726"/>
    <cellStyle name="Comma 10 14 2 3 3 3" xfId="1351"/>
    <cellStyle name="Comma 10 14 2 3 3 3 2" xfId="20727"/>
    <cellStyle name="Comma 10 14 2 3 3 4" xfId="20725"/>
    <cellStyle name="Comma 10 14 2 3 4" xfId="1352"/>
    <cellStyle name="Comma 10 14 2 3 4 2" xfId="20728"/>
    <cellStyle name="Comma 10 14 2 3 5" xfId="1353"/>
    <cellStyle name="Comma 10 14 2 3 5 2" xfId="20729"/>
    <cellStyle name="Comma 10 14 2 3 6" xfId="1354"/>
    <cellStyle name="Comma 10 14 2 3 6 2" xfId="20730"/>
    <cellStyle name="Comma 10 14 2 3 7" xfId="20717"/>
    <cellStyle name="Comma 10 14 2 4" xfId="1355"/>
    <cellStyle name="Comma 10 14 2 4 2" xfId="1356"/>
    <cellStyle name="Comma 10 14 2 4 2 2" xfId="1357"/>
    <cellStyle name="Comma 10 14 2 4 2 2 2" xfId="20733"/>
    <cellStyle name="Comma 10 14 2 4 2 3" xfId="1358"/>
    <cellStyle name="Comma 10 14 2 4 2 3 2" xfId="20734"/>
    <cellStyle name="Comma 10 14 2 4 2 4" xfId="20732"/>
    <cellStyle name="Comma 10 14 2 4 3" xfId="1359"/>
    <cellStyle name="Comma 10 14 2 4 3 2" xfId="20735"/>
    <cellStyle name="Comma 10 14 2 4 4" xfId="1360"/>
    <cellStyle name="Comma 10 14 2 4 4 2" xfId="20736"/>
    <cellStyle name="Comma 10 14 2 4 5" xfId="1361"/>
    <cellStyle name="Comma 10 14 2 4 5 2" xfId="20737"/>
    <cellStyle name="Comma 10 14 2 4 6" xfId="20731"/>
    <cellStyle name="Comma 10 14 2 5" xfId="1362"/>
    <cellStyle name="Comma 10 14 2 5 2" xfId="1363"/>
    <cellStyle name="Comma 10 14 2 5 2 2" xfId="20739"/>
    <cellStyle name="Comma 10 14 2 5 3" xfId="1364"/>
    <cellStyle name="Comma 10 14 2 5 3 2" xfId="20740"/>
    <cellStyle name="Comma 10 14 2 5 4" xfId="20738"/>
    <cellStyle name="Comma 10 14 2 6" xfId="1365"/>
    <cellStyle name="Comma 10 14 2 6 2" xfId="20741"/>
    <cellStyle name="Comma 10 14 2 7" xfId="1366"/>
    <cellStyle name="Comma 10 14 2 7 2" xfId="20742"/>
    <cellStyle name="Comma 10 14 2 8" xfId="1367"/>
    <cellStyle name="Comma 10 14 2 8 2" xfId="20743"/>
    <cellStyle name="Comma 10 14 2 9" xfId="20702"/>
    <cellStyle name="Comma 10 14 3" xfId="1368"/>
    <cellStyle name="Comma 10 14 3 2" xfId="1369"/>
    <cellStyle name="Comma 10 14 3 2 2" xfId="1370"/>
    <cellStyle name="Comma 10 14 3 2 2 2" xfId="1371"/>
    <cellStyle name="Comma 10 14 3 2 2 2 2" xfId="1372"/>
    <cellStyle name="Comma 10 14 3 2 2 2 2 2" xfId="20748"/>
    <cellStyle name="Comma 10 14 3 2 2 2 3" xfId="1373"/>
    <cellStyle name="Comma 10 14 3 2 2 2 3 2" xfId="20749"/>
    <cellStyle name="Comma 10 14 3 2 2 2 4" xfId="20747"/>
    <cellStyle name="Comma 10 14 3 2 2 3" xfId="1374"/>
    <cellStyle name="Comma 10 14 3 2 2 3 2" xfId="20750"/>
    <cellStyle name="Comma 10 14 3 2 2 4" xfId="1375"/>
    <cellStyle name="Comma 10 14 3 2 2 4 2" xfId="20751"/>
    <cellStyle name="Comma 10 14 3 2 2 5" xfId="1376"/>
    <cellStyle name="Comma 10 14 3 2 2 5 2" xfId="20752"/>
    <cellStyle name="Comma 10 14 3 2 2 6" xfId="20746"/>
    <cellStyle name="Comma 10 14 3 2 3" xfId="1377"/>
    <cellStyle name="Comma 10 14 3 2 3 2" xfId="1378"/>
    <cellStyle name="Comma 10 14 3 2 3 2 2" xfId="20754"/>
    <cellStyle name="Comma 10 14 3 2 3 3" xfId="1379"/>
    <cellStyle name="Comma 10 14 3 2 3 3 2" xfId="20755"/>
    <cellStyle name="Comma 10 14 3 2 3 4" xfId="20753"/>
    <cellStyle name="Comma 10 14 3 2 4" xfId="1380"/>
    <cellStyle name="Comma 10 14 3 2 4 2" xfId="20756"/>
    <cellStyle name="Comma 10 14 3 2 5" xfId="1381"/>
    <cellStyle name="Comma 10 14 3 2 5 2" xfId="20757"/>
    <cellStyle name="Comma 10 14 3 2 6" xfId="1382"/>
    <cellStyle name="Comma 10 14 3 2 6 2" xfId="20758"/>
    <cellStyle name="Comma 10 14 3 2 7" xfId="20745"/>
    <cellStyle name="Comma 10 14 3 3" xfId="1383"/>
    <cellStyle name="Comma 10 14 3 3 2" xfId="1384"/>
    <cellStyle name="Comma 10 14 3 3 2 2" xfId="1385"/>
    <cellStyle name="Comma 10 14 3 3 2 2 2" xfId="1386"/>
    <cellStyle name="Comma 10 14 3 3 2 2 2 2" xfId="20762"/>
    <cellStyle name="Comma 10 14 3 3 2 2 3" xfId="1387"/>
    <cellStyle name="Comma 10 14 3 3 2 2 3 2" xfId="20763"/>
    <cellStyle name="Comma 10 14 3 3 2 2 4" xfId="20761"/>
    <cellStyle name="Comma 10 14 3 3 2 3" xfId="1388"/>
    <cellStyle name="Comma 10 14 3 3 2 3 2" xfId="20764"/>
    <cellStyle name="Comma 10 14 3 3 2 4" xfId="1389"/>
    <cellStyle name="Comma 10 14 3 3 2 4 2" xfId="20765"/>
    <cellStyle name="Comma 10 14 3 3 2 5" xfId="1390"/>
    <cellStyle name="Comma 10 14 3 3 2 5 2" xfId="20766"/>
    <cellStyle name="Comma 10 14 3 3 2 6" xfId="20760"/>
    <cellStyle name="Comma 10 14 3 3 3" xfId="1391"/>
    <cellStyle name="Comma 10 14 3 3 3 2" xfId="1392"/>
    <cellStyle name="Comma 10 14 3 3 3 2 2" xfId="20768"/>
    <cellStyle name="Comma 10 14 3 3 3 3" xfId="1393"/>
    <cellStyle name="Comma 10 14 3 3 3 3 2" xfId="20769"/>
    <cellStyle name="Comma 10 14 3 3 3 4" xfId="20767"/>
    <cellStyle name="Comma 10 14 3 3 4" xfId="1394"/>
    <cellStyle name="Comma 10 14 3 3 4 2" xfId="20770"/>
    <cellStyle name="Comma 10 14 3 3 5" xfId="1395"/>
    <cellStyle name="Comma 10 14 3 3 5 2" xfId="20771"/>
    <cellStyle name="Comma 10 14 3 3 6" xfId="1396"/>
    <cellStyle name="Comma 10 14 3 3 6 2" xfId="20772"/>
    <cellStyle name="Comma 10 14 3 3 7" xfId="20759"/>
    <cellStyle name="Comma 10 14 3 4" xfId="1397"/>
    <cellStyle name="Comma 10 14 3 4 2" xfId="1398"/>
    <cellStyle name="Comma 10 14 3 4 2 2" xfId="1399"/>
    <cellStyle name="Comma 10 14 3 4 2 2 2" xfId="20775"/>
    <cellStyle name="Comma 10 14 3 4 2 3" xfId="1400"/>
    <cellStyle name="Comma 10 14 3 4 2 3 2" xfId="20776"/>
    <cellStyle name="Comma 10 14 3 4 2 4" xfId="20774"/>
    <cellStyle name="Comma 10 14 3 4 3" xfId="1401"/>
    <cellStyle name="Comma 10 14 3 4 3 2" xfId="20777"/>
    <cellStyle name="Comma 10 14 3 4 4" xfId="1402"/>
    <cellStyle name="Comma 10 14 3 4 4 2" xfId="20778"/>
    <cellStyle name="Comma 10 14 3 4 5" xfId="1403"/>
    <cellStyle name="Comma 10 14 3 4 5 2" xfId="20779"/>
    <cellStyle name="Comma 10 14 3 4 6" xfId="20773"/>
    <cellStyle name="Comma 10 14 3 5" xfId="1404"/>
    <cellStyle name="Comma 10 14 3 5 2" xfId="1405"/>
    <cellStyle name="Comma 10 14 3 5 2 2" xfId="20781"/>
    <cellStyle name="Comma 10 14 3 5 3" xfId="1406"/>
    <cellStyle name="Comma 10 14 3 5 3 2" xfId="20782"/>
    <cellStyle name="Comma 10 14 3 5 4" xfId="20780"/>
    <cellStyle name="Comma 10 14 3 6" xfId="1407"/>
    <cellStyle name="Comma 10 14 3 6 2" xfId="20783"/>
    <cellStyle name="Comma 10 14 3 7" xfId="1408"/>
    <cellStyle name="Comma 10 14 3 7 2" xfId="20784"/>
    <cellStyle name="Comma 10 14 3 8" xfId="1409"/>
    <cellStyle name="Comma 10 14 3 8 2" xfId="20785"/>
    <cellStyle name="Comma 10 14 3 9" xfId="20744"/>
    <cellStyle name="Comma 10 14 4" xfId="1410"/>
    <cellStyle name="Comma 10 14 4 2" xfId="1411"/>
    <cellStyle name="Comma 10 14 4 2 2" xfId="1412"/>
    <cellStyle name="Comma 10 14 4 2 2 2" xfId="1413"/>
    <cellStyle name="Comma 10 14 4 2 2 2 2" xfId="1414"/>
    <cellStyle name="Comma 10 14 4 2 2 2 2 2" xfId="20790"/>
    <cellStyle name="Comma 10 14 4 2 2 2 3" xfId="1415"/>
    <cellStyle name="Comma 10 14 4 2 2 2 3 2" xfId="20791"/>
    <cellStyle name="Comma 10 14 4 2 2 2 4" xfId="20789"/>
    <cellStyle name="Comma 10 14 4 2 2 3" xfId="1416"/>
    <cellStyle name="Comma 10 14 4 2 2 3 2" xfId="20792"/>
    <cellStyle name="Comma 10 14 4 2 2 4" xfId="1417"/>
    <cellStyle name="Comma 10 14 4 2 2 4 2" xfId="20793"/>
    <cellStyle name="Comma 10 14 4 2 2 5" xfId="1418"/>
    <cellStyle name="Comma 10 14 4 2 2 5 2" xfId="20794"/>
    <cellStyle name="Comma 10 14 4 2 2 6" xfId="20788"/>
    <cellStyle name="Comma 10 14 4 2 3" xfId="1419"/>
    <cellStyle name="Comma 10 14 4 2 3 2" xfId="1420"/>
    <cellStyle name="Comma 10 14 4 2 3 2 2" xfId="20796"/>
    <cellStyle name="Comma 10 14 4 2 3 3" xfId="1421"/>
    <cellStyle name="Comma 10 14 4 2 3 3 2" xfId="20797"/>
    <cellStyle name="Comma 10 14 4 2 3 4" xfId="20795"/>
    <cellStyle name="Comma 10 14 4 2 4" xfId="1422"/>
    <cellStyle name="Comma 10 14 4 2 4 2" xfId="20798"/>
    <cellStyle name="Comma 10 14 4 2 5" xfId="1423"/>
    <cellStyle name="Comma 10 14 4 2 5 2" xfId="20799"/>
    <cellStyle name="Comma 10 14 4 2 6" xfId="1424"/>
    <cellStyle name="Comma 10 14 4 2 6 2" xfId="20800"/>
    <cellStyle name="Comma 10 14 4 2 7" xfId="20787"/>
    <cellStyle name="Comma 10 14 4 3" xfId="1425"/>
    <cellStyle name="Comma 10 14 4 3 2" xfId="1426"/>
    <cellStyle name="Comma 10 14 4 3 2 2" xfId="1427"/>
    <cellStyle name="Comma 10 14 4 3 2 2 2" xfId="1428"/>
    <cellStyle name="Comma 10 14 4 3 2 2 2 2" xfId="20804"/>
    <cellStyle name="Comma 10 14 4 3 2 2 3" xfId="1429"/>
    <cellStyle name="Comma 10 14 4 3 2 2 3 2" xfId="20805"/>
    <cellStyle name="Comma 10 14 4 3 2 2 4" xfId="20803"/>
    <cellStyle name="Comma 10 14 4 3 2 3" xfId="1430"/>
    <cellStyle name="Comma 10 14 4 3 2 3 2" xfId="20806"/>
    <cellStyle name="Comma 10 14 4 3 2 4" xfId="1431"/>
    <cellStyle name="Comma 10 14 4 3 2 4 2" xfId="20807"/>
    <cellStyle name="Comma 10 14 4 3 2 5" xfId="1432"/>
    <cellStyle name="Comma 10 14 4 3 2 5 2" xfId="20808"/>
    <cellStyle name="Comma 10 14 4 3 2 6" xfId="20802"/>
    <cellStyle name="Comma 10 14 4 3 3" xfId="1433"/>
    <cellStyle name="Comma 10 14 4 3 3 2" xfId="1434"/>
    <cellStyle name="Comma 10 14 4 3 3 2 2" xfId="20810"/>
    <cellStyle name="Comma 10 14 4 3 3 3" xfId="1435"/>
    <cellStyle name="Comma 10 14 4 3 3 3 2" xfId="20811"/>
    <cellStyle name="Comma 10 14 4 3 3 4" xfId="20809"/>
    <cellStyle name="Comma 10 14 4 3 4" xfId="1436"/>
    <cellStyle name="Comma 10 14 4 3 4 2" xfId="20812"/>
    <cellStyle name="Comma 10 14 4 3 5" xfId="1437"/>
    <cellStyle name="Comma 10 14 4 3 5 2" xfId="20813"/>
    <cellStyle name="Comma 10 14 4 3 6" xfId="1438"/>
    <cellStyle name="Comma 10 14 4 3 6 2" xfId="20814"/>
    <cellStyle name="Comma 10 14 4 3 7" xfId="20801"/>
    <cellStyle name="Comma 10 14 4 4" xfId="1439"/>
    <cellStyle name="Comma 10 14 4 4 2" xfId="1440"/>
    <cellStyle name="Comma 10 14 4 4 2 2" xfId="1441"/>
    <cellStyle name="Comma 10 14 4 4 2 2 2" xfId="20817"/>
    <cellStyle name="Comma 10 14 4 4 2 3" xfId="1442"/>
    <cellStyle name="Comma 10 14 4 4 2 3 2" xfId="20818"/>
    <cellStyle name="Comma 10 14 4 4 2 4" xfId="20816"/>
    <cellStyle name="Comma 10 14 4 4 3" xfId="1443"/>
    <cellStyle name="Comma 10 14 4 4 3 2" xfId="20819"/>
    <cellStyle name="Comma 10 14 4 4 4" xfId="1444"/>
    <cellStyle name="Comma 10 14 4 4 4 2" xfId="20820"/>
    <cellStyle name="Comma 10 14 4 4 5" xfId="1445"/>
    <cellStyle name="Comma 10 14 4 4 5 2" xfId="20821"/>
    <cellStyle name="Comma 10 14 4 4 6" xfId="20815"/>
    <cellStyle name="Comma 10 14 4 5" xfId="1446"/>
    <cellStyle name="Comma 10 14 4 5 2" xfId="1447"/>
    <cellStyle name="Comma 10 14 4 5 2 2" xfId="20823"/>
    <cellStyle name="Comma 10 14 4 5 3" xfId="1448"/>
    <cellStyle name="Comma 10 14 4 5 3 2" xfId="20824"/>
    <cellStyle name="Comma 10 14 4 5 4" xfId="20822"/>
    <cellStyle name="Comma 10 14 4 6" xfId="1449"/>
    <cellStyle name="Comma 10 14 4 6 2" xfId="20825"/>
    <cellStyle name="Comma 10 14 4 7" xfId="1450"/>
    <cellStyle name="Comma 10 14 4 7 2" xfId="20826"/>
    <cellStyle name="Comma 10 14 4 8" xfId="1451"/>
    <cellStyle name="Comma 10 14 4 8 2" xfId="20827"/>
    <cellStyle name="Comma 10 14 4 9" xfId="20786"/>
    <cellStyle name="Comma 10 14 5" xfId="1452"/>
    <cellStyle name="Comma 10 14 5 2" xfId="1453"/>
    <cellStyle name="Comma 10 14 5 2 2" xfId="1454"/>
    <cellStyle name="Comma 10 14 5 2 2 2" xfId="1455"/>
    <cellStyle name="Comma 10 14 5 2 2 2 2" xfId="20831"/>
    <cellStyle name="Comma 10 14 5 2 2 3" xfId="1456"/>
    <cellStyle name="Comma 10 14 5 2 2 3 2" xfId="20832"/>
    <cellStyle name="Comma 10 14 5 2 2 4" xfId="20830"/>
    <cellStyle name="Comma 10 14 5 2 3" xfId="1457"/>
    <cellStyle name="Comma 10 14 5 2 3 2" xfId="20833"/>
    <cellStyle name="Comma 10 14 5 2 4" xfId="1458"/>
    <cellStyle name="Comma 10 14 5 2 4 2" xfId="20834"/>
    <cellStyle name="Comma 10 14 5 2 5" xfId="1459"/>
    <cellStyle name="Comma 10 14 5 2 5 2" xfId="20835"/>
    <cellStyle name="Comma 10 14 5 2 6" xfId="20829"/>
    <cellStyle name="Comma 10 14 5 3" xfId="1460"/>
    <cellStyle name="Comma 10 14 5 3 2" xfId="1461"/>
    <cellStyle name="Comma 10 14 5 3 2 2" xfId="20837"/>
    <cellStyle name="Comma 10 14 5 3 3" xfId="1462"/>
    <cellStyle name="Comma 10 14 5 3 3 2" xfId="20838"/>
    <cellStyle name="Comma 10 14 5 3 4" xfId="20836"/>
    <cellStyle name="Comma 10 14 5 4" xfId="1463"/>
    <cellStyle name="Comma 10 14 5 4 2" xfId="20839"/>
    <cellStyle name="Comma 10 14 5 5" xfId="1464"/>
    <cellStyle name="Comma 10 14 5 5 2" xfId="20840"/>
    <cellStyle name="Comma 10 14 5 6" xfId="1465"/>
    <cellStyle name="Comma 10 14 5 6 2" xfId="20841"/>
    <cellStyle name="Comma 10 14 5 7" xfId="20828"/>
    <cellStyle name="Comma 10 14 6" xfId="1466"/>
    <cellStyle name="Comma 10 14 6 2" xfId="1467"/>
    <cellStyle name="Comma 10 14 6 2 2" xfId="1468"/>
    <cellStyle name="Comma 10 14 6 2 2 2" xfId="1469"/>
    <cellStyle name="Comma 10 14 6 2 2 2 2" xfId="20845"/>
    <cellStyle name="Comma 10 14 6 2 2 3" xfId="1470"/>
    <cellStyle name="Comma 10 14 6 2 2 3 2" xfId="20846"/>
    <cellStyle name="Comma 10 14 6 2 2 4" xfId="20844"/>
    <cellStyle name="Comma 10 14 6 2 3" xfId="1471"/>
    <cellStyle name="Comma 10 14 6 2 3 2" xfId="20847"/>
    <cellStyle name="Comma 10 14 6 2 4" xfId="1472"/>
    <cellStyle name="Comma 10 14 6 2 4 2" xfId="20848"/>
    <cellStyle name="Comma 10 14 6 2 5" xfId="1473"/>
    <cellStyle name="Comma 10 14 6 2 5 2" xfId="20849"/>
    <cellStyle name="Comma 10 14 6 2 6" xfId="20843"/>
    <cellStyle name="Comma 10 14 6 3" xfId="1474"/>
    <cellStyle name="Comma 10 14 6 3 2" xfId="1475"/>
    <cellStyle name="Comma 10 14 6 3 2 2" xfId="20851"/>
    <cellStyle name="Comma 10 14 6 3 3" xfId="1476"/>
    <cellStyle name="Comma 10 14 6 3 3 2" xfId="20852"/>
    <cellStyle name="Comma 10 14 6 3 4" xfId="20850"/>
    <cellStyle name="Comma 10 14 6 4" xfId="1477"/>
    <cellStyle name="Comma 10 14 6 4 2" xfId="20853"/>
    <cellStyle name="Comma 10 14 6 5" xfId="1478"/>
    <cellStyle name="Comma 10 14 6 5 2" xfId="20854"/>
    <cellStyle name="Comma 10 14 6 6" xfId="1479"/>
    <cellStyle name="Comma 10 14 6 6 2" xfId="20855"/>
    <cellStyle name="Comma 10 14 6 7" xfId="20842"/>
    <cellStyle name="Comma 10 14 7" xfId="1480"/>
    <cellStyle name="Comma 10 14 7 2" xfId="1481"/>
    <cellStyle name="Comma 10 14 7 2 2" xfId="1482"/>
    <cellStyle name="Comma 10 14 7 2 2 2" xfId="20858"/>
    <cellStyle name="Comma 10 14 7 2 3" xfId="1483"/>
    <cellStyle name="Comma 10 14 7 2 3 2" xfId="20859"/>
    <cellStyle name="Comma 10 14 7 2 4" xfId="20857"/>
    <cellStyle name="Comma 10 14 7 3" xfId="1484"/>
    <cellStyle name="Comma 10 14 7 3 2" xfId="20860"/>
    <cellStyle name="Comma 10 14 7 4" xfId="1485"/>
    <cellStyle name="Comma 10 14 7 4 2" xfId="20861"/>
    <cellStyle name="Comma 10 14 7 5" xfId="1486"/>
    <cellStyle name="Comma 10 14 7 5 2" xfId="20862"/>
    <cellStyle name="Comma 10 14 7 6" xfId="20856"/>
    <cellStyle name="Comma 10 14 8" xfId="1487"/>
    <cellStyle name="Comma 10 14 8 2" xfId="1488"/>
    <cellStyle name="Comma 10 14 8 2 2" xfId="20864"/>
    <cellStyle name="Comma 10 14 8 3" xfId="1489"/>
    <cellStyle name="Comma 10 14 8 3 2" xfId="20865"/>
    <cellStyle name="Comma 10 14 8 4" xfId="20863"/>
    <cellStyle name="Comma 10 14 9" xfId="1490"/>
    <cellStyle name="Comma 10 14 9 2" xfId="20866"/>
    <cellStyle name="Comma 10 15" xfId="1491"/>
    <cellStyle name="Comma 10 15 2" xfId="1492"/>
    <cellStyle name="Comma 10 15 2 2" xfId="1493"/>
    <cellStyle name="Comma 10 15 2 2 2" xfId="1494"/>
    <cellStyle name="Comma 10 15 2 2 2 2" xfId="1495"/>
    <cellStyle name="Comma 10 15 2 2 2 2 2" xfId="20871"/>
    <cellStyle name="Comma 10 15 2 2 2 3" xfId="1496"/>
    <cellStyle name="Comma 10 15 2 2 2 3 2" xfId="20872"/>
    <cellStyle name="Comma 10 15 2 2 2 4" xfId="20870"/>
    <cellStyle name="Comma 10 15 2 2 3" xfId="1497"/>
    <cellStyle name="Comma 10 15 2 2 3 2" xfId="20873"/>
    <cellStyle name="Comma 10 15 2 2 4" xfId="1498"/>
    <cellStyle name="Comma 10 15 2 2 4 2" xfId="20874"/>
    <cellStyle name="Comma 10 15 2 2 5" xfId="1499"/>
    <cellStyle name="Comma 10 15 2 2 5 2" xfId="20875"/>
    <cellStyle name="Comma 10 15 2 2 6" xfId="20869"/>
    <cellStyle name="Comma 10 15 2 3" xfId="1500"/>
    <cellStyle name="Comma 10 15 2 3 2" xfId="1501"/>
    <cellStyle name="Comma 10 15 2 3 2 2" xfId="20877"/>
    <cellStyle name="Comma 10 15 2 3 3" xfId="1502"/>
    <cellStyle name="Comma 10 15 2 3 3 2" xfId="20878"/>
    <cellStyle name="Comma 10 15 2 3 4" xfId="20876"/>
    <cellStyle name="Comma 10 15 2 4" xfId="1503"/>
    <cellStyle name="Comma 10 15 2 4 2" xfId="20879"/>
    <cellStyle name="Comma 10 15 2 5" xfId="1504"/>
    <cellStyle name="Comma 10 15 2 5 2" xfId="20880"/>
    <cellStyle name="Comma 10 15 2 6" xfId="1505"/>
    <cellStyle name="Comma 10 15 2 6 2" xfId="20881"/>
    <cellStyle name="Comma 10 15 2 7" xfId="20868"/>
    <cellStyle name="Comma 10 15 3" xfId="1506"/>
    <cellStyle name="Comma 10 15 3 2" xfId="1507"/>
    <cellStyle name="Comma 10 15 3 2 2" xfId="1508"/>
    <cellStyle name="Comma 10 15 3 2 2 2" xfId="1509"/>
    <cellStyle name="Comma 10 15 3 2 2 2 2" xfId="20885"/>
    <cellStyle name="Comma 10 15 3 2 2 3" xfId="1510"/>
    <cellStyle name="Comma 10 15 3 2 2 3 2" xfId="20886"/>
    <cellStyle name="Comma 10 15 3 2 2 4" xfId="20884"/>
    <cellStyle name="Comma 10 15 3 2 3" xfId="1511"/>
    <cellStyle name="Comma 10 15 3 2 3 2" xfId="20887"/>
    <cellStyle name="Comma 10 15 3 2 4" xfId="1512"/>
    <cellStyle name="Comma 10 15 3 2 4 2" xfId="20888"/>
    <cellStyle name="Comma 10 15 3 2 5" xfId="1513"/>
    <cellStyle name="Comma 10 15 3 2 5 2" xfId="20889"/>
    <cellStyle name="Comma 10 15 3 2 6" xfId="20883"/>
    <cellStyle name="Comma 10 15 3 3" xfId="1514"/>
    <cellStyle name="Comma 10 15 3 3 2" xfId="1515"/>
    <cellStyle name="Comma 10 15 3 3 2 2" xfId="20891"/>
    <cellStyle name="Comma 10 15 3 3 3" xfId="1516"/>
    <cellStyle name="Comma 10 15 3 3 3 2" xfId="20892"/>
    <cellStyle name="Comma 10 15 3 3 4" xfId="20890"/>
    <cellStyle name="Comma 10 15 3 4" xfId="1517"/>
    <cellStyle name="Comma 10 15 3 4 2" xfId="20893"/>
    <cellStyle name="Comma 10 15 3 5" xfId="1518"/>
    <cellStyle name="Comma 10 15 3 5 2" xfId="20894"/>
    <cellStyle name="Comma 10 15 3 6" xfId="1519"/>
    <cellStyle name="Comma 10 15 3 6 2" xfId="20895"/>
    <cellStyle name="Comma 10 15 3 7" xfId="20882"/>
    <cellStyle name="Comma 10 15 4" xfId="1520"/>
    <cellStyle name="Comma 10 15 4 2" xfId="1521"/>
    <cellStyle name="Comma 10 15 4 2 2" xfId="1522"/>
    <cellStyle name="Comma 10 15 4 2 2 2" xfId="20898"/>
    <cellStyle name="Comma 10 15 4 2 3" xfId="1523"/>
    <cellStyle name="Comma 10 15 4 2 3 2" xfId="20899"/>
    <cellStyle name="Comma 10 15 4 2 4" xfId="20897"/>
    <cellStyle name="Comma 10 15 4 3" xfId="1524"/>
    <cellStyle name="Comma 10 15 4 3 2" xfId="20900"/>
    <cellStyle name="Comma 10 15 4 4" xfId="1525"/>
    <cellStyle name="Comma 10 15 4 4 2" xfId="20901"/>
    <cellStyle name="Comma 10 15 4 5" xfId="1526"/>
    <cellStyle name="Comma 10 15 4 5 2" xfId="20902"/>
    <cellStyle name="Comma 10 15 4 6" xfId="20896"/>
    <cellStyle name="Comma 10 15 5" xfId="1527"/>
    <cellStyle name="Comma 10 15 5 2" xfId="1528"/>
    <cellStyle name="Comma 10 15 5 2 2" xfId="20904"/>
    <cellStyle name="Comma 10 15 5 3" xfId="1529"/>
    <cellStyle name="Comma 10 15 5 3 2" xfId="20905"/>
    <cellStyle name="Comma 10 15 5 4" xfId="20903"/>
    <cellStyle name="Comma 10 15 6" xfId="1530"/>
    <cellStyle name="Comma 10 15 6 2" xfId="20906"/>
    <cellStyle name="Comma 10 15 7" xfId="1531"/>
    <cellStyle name="Comma 10 15 7 2" xfId="20907"/>
    <cellStyle name="Comma 10 15 8" xfId="1532"/>
    <cellStyle name="Comma 10 15 8 2" xfId="20908"/>
    <cellStyle name="Comma 10 15 9" xfId="20867"/>
    <cellStyle name="Comma 10 16" xfId="1533"/>
    <cellStyle name="Comma 10 16 2" xfId="1534"/>
    <cellStyle name="Comma 10 16 2 2" xfId="1535"/>
    <cellStyle name="Comma 10 16 2 2 2" xfId="1536"/>
    <cellStyle name="Comma 10 16 2 2 2 2" xfId="1537"/>
    <cellStyle name="Comma 10 16 2 2 2 2 2" xfId="20913"/>
    <cellStyle name="Comma 10 16 2 2 2 3" xfId="1538"/>
    <cellStyle name="Comma 10 16 2 2 2 3 2" xfId="20914"/>
    <cellStyle name="Comma 10 16 2 2 2 4" xfId="20912"/>
    <cellStyle name="Comma 10 16 2 2 3" xfId="1539"/>
    <cellStyle name="Comma 10 16 2 2 3 2" xfId="20915"/>
    <cellStyle name="Comma 10 16 2 2 4" xfId="1540"/>
    <cellStyle name="Comma 10 16 2 2 4 2" xfId="20916"/>
    <cellStyle name="Comma 10 16 2 2 5" xfId="1541"/>
    <cellStyle name="Comma 10 16 2 2 5 2" xfId="20917"/>
    <cellStyle name="Comma 10 16 2 2 6" xfId="20911"/>
    <cellStyle name="Comma 10 16 2 3" xfId="1542"/>
    <cellStyle name="Comma 10 16 2 3 2" xfId="1543"/>
    <cellStyle name="Comma 10 16 2 3 2 2" xfId="20919"/>
    <cellStyle name="Comma 10 16 2 3 3" xfId="1544"/>
    <cellStyle name="Comma 10 16 2 3 3 2" xfId="20920"/>
    <cellStyle name="Comma 10 16 2 3 4" xfId="20918"/>
    <cellStyle name="Comma 10 16 2 4" xfId="1545"/>
    <cellStyle name="Comma 10 16 2 4 2" xfId="20921"/>
    <cellStyle name="Comma 10 16 2 5" xfId="1546"/>
    <cellStyle name="Comma 10 16 2 5 2" xfId="20922"/>
    <cellStyle name="Comma 10 16 2 6" xfId="1547"/>
    <cellStyle name="Comma 10 16 2 6 2" xfId="20923"/>
    <cellStyle name="Comma 10 16 2 7" xfId="20910"/>
    <cellStyle name="Comma 10 16 3" xfId="1548"/>
    <cellStyle name="Comma 10 16 3 2" xfId="1549"/>
    <cellStyle name="Comma 10 16 3 2 2" xfId="1550"/>
    <cellStyle name="Comma 10 16 3 2 2 2" xfId="1551"/>
    <cellStyle name="Comma 10 16 3 2 2 2 2" xfId="20927"/>
    <cellStyle name="Comma 10 16 3 2 2 3" xfId="1552"/>
    <cellStyle name="Comma 10 16 3 2 2 3 2" xfId="20928"/>
    <cellStyle name="Comma 10 16 3 2 2 4" xfId="20926"/>
    <cellStyle name="Comma 10 16 3 2 3" xfId="1553"/>
    <cellStyle name="Comma 10 16 3 2 3 2" xfId="20929"/>
    <cellStyle name="Comma 10 16 3 2 4" xfId="1554"/>
    <cellStyle name="Comma 10 16 3 2 4 2" xfId="20930"/>
    <cellStyle name="Comma 10 16 3 2 5" xfId="1555"/>
    <cellStyle name="Comma 10 16 3 2 5 2" xfId="20931"/>
    <cellStyle name="Comma 10 16 3 2 6" xfId="20925"/>
    <cellStyle name="Comma 10 16 3 3" xfId="1556"/>
    <cellStyle name="Comma 10 16 3 3 2" xfId="1557"/>
    <cellStyle name="Comma 10 16 3 3 2 2" xfId="20933"/>
    <cellStyle name="Comma 10 16 3 3 3" xfId="1558"/>
    <cellStyle name="Comma 10 16 3 3 3 2" xfId="20934"/>
    <cellStyle name="Comma 10 16 3 3 4" xfId="20932"/>
    <cellStyle name="Comma 10 16 3 4" xfId="1559"/>
    <cellStyle name="Comma 10 16 3 4 2" xfId="20935"/>
    <cellStyle name="Comma 10 16 3 5" xfId="1560"/>
    <cellStyle name="Comma 10 16 3 5 2" xfId="20936"/>
    <cellStyle name="Comma 10 16 3 6" xfId="1561"/>
    <cellStyle name="Comma 10 16 3 6 2" xfId="20937"/>
    <cellStyle name="Comma 10 16 3 7" xfId="20924"/>
    <cellStyle name="Comma 10 16 4" xfId="1562"/>
    <cellStyle name="Comma 10 16 4 2" xfId="1563"/>
    <cellStyle name="Comma 10 16 4 2 2" xfId="1564"/>
    <cellStyle name="Comma 10 16 4 2 2 2" xfId="20940"/>
    <cellStyle name="Comma 10 16 4 2 3" xfId="1565"/>
    <cellStyle name="Comma 10 16 4 2 3 2" xfId="20941"/>
    <cellStyle name="Comma 10 16 4 2 4" xfId="20939"/>
    <cellStyle name="Comma 10 16 4 3" xfId="1566"/>
    <cellStyle name="Comma 10 16 4 3 2" xfId="20942"/>
    <cellStyle name="Comma 10 16 4 4" xfId="1567"/>
    <cellStyle name="Comma 10 16 4 4 2" xfId="20943"/>
    <cellStyle name="Comma 10 16 4 5" xfId="1568"/>
    <cellStyle name="Comma 10 16 4 5 2" xfId="20944"/>
    <cellStyle name="Comma 10 16 4 6" xfId="20938"/>
    <cellStyle name="Comma 10 16 5" xfId="1569"/>
    <cellStyle name="Comma 10 16 5 2" xfId="1570"/>
    <cellStyle name="Comma 10 16 5 2 2" xfId="20946"/>
    <cellStyle name="Comma 10 16 5 3" xfId="1571"/>
    <cellStyle name="Comma 10 16 5 3 2" xfId="20947"/>
    <cellStyle name="Comma 10 16 5 4" xfId="20945"/>
    <cellStyle name="Comma 10 16 6" xfId="1572"/>
    <cellStyle name="Comma 10 16 6 2" xfId="20948"/>
    <cellStyle name="Comma 10 16 7" xfId="1573"/>
    <cellStyle name="Comma 10 16 7 2" xfId="20949"/>
    <cellStyle name="Comma 10 16 8" xfId="1574"/>
    <cellStyle name="Comma 10 16 8 2" xfId="20950"/>
    <cellStyle name="Comma 10 16 9" xfId="20909"/>
    <cellStyle name="Comma 10 17" xfId="1575"/>
    <cellStyle name="Comma 10 17 2" xfId="1576"/>
    <cellStyle name="Comma 10 17 2 2" xfId="1577"/>
    <cellStyle name="Comma 10 17 2 2 2" xfId="1578"/>
    <cellStyle name="Comma 10 17 2 2 2 2" xfId="1579"/>
    <cellStyle name="Comma 10 17 2 2 2 2 2" xfId="20955"/>
    <cellStyle name="Comma 10 17 2 2 2 3" xfId="1580"/>
    <cellStyle name="Comma 10 17 2 2 2 3 2" xfId="20956"/>
    <cellStyle name="Comma 10 17 2 2 2 4" xfId="20954"/>
    <cellStyle name="Comma 10 17 2 2 3" xfId="1581"/>
    <cellStyle name="Comma 10 17 2 2 3 2" xfId="20957"/>
    <cellStyle name="Comma 10 17 2 2 4" xfId="1582"/>
    <cellStyle name="Comma 10 17 2 2 4 2" xfId="20958"/>
    <cellStyle name="Comma 10 17 2 2 5" xfId="1583"/>
    <cellStyle name="Comma 10 17 2 2 5 2" xfId="20959"/>
    <cellStyle name="Comma 10 17 2 2 6" xfId="20953"/>
    <cellStyle name="Comma 10 17 2 3" xfId="1584"/>
    <cellStyle name="Comma 10 17 2 3 2" xfId="1585"/>
    <cellStyle name="Comma 10 17 2 3 2 2" xfId="20961"/>
    <cellStyle name="Comma 10 17 2 3 3" xfId="1586"/>
    <cellStyle name="Comma 10 17 2 3 3 2" xfId="20962"/>
    <cellStyle name="Comma 10 17 2 3 4" xfId="20960"/>
    <cellStyle name="Comma 10 17 2 4" xfId="1587"/>
    <cellStyle name="Comma 10 17 2 4 2" xfId="20963"/>
    <cellStyle name="Comma 10 17 2 5" xfId="1588"/>
    <cellStyle name="Comma 10 17 2 5 2" xfId="20964"/>
    <cellStyle name="Comma 10 17 2 6" xfId="1589"/>
    <cellStyle name="Comma 10 17 2 6 2" xfId="20965"/>
    <cellStyle name="Comma 10 17 2 7" xfId="20952"/>
    <cellStyle name="Comma 10 17 3" xfId="1590"/>
    <cellStyle name="Comma 10 17 3 2" xfId="1591"/>
    <cellStyle name="Comma 10 17 3 2 2" xfId="1592"/>
    <cellStyle name="Comma 10 17 3 2 2 2" xfId="1593"/>
    <cellStyle name="Comma 10 17 3 2 2 2 2" xfId="20969"/>
    <cellStyle name="Comma 10 17 3 2 2 3" xfId="1594"/>
    <cellStyle name="Comma 10 17 3 2 2 3 2" xfId="20970"/>
    <cellStyle name="Comma 10 17 3 2 2 4" xfId="20968"/>
    <cellStyle name="Comma 10 17 3 2 3" xfId="1595"/>
    <cellStyle name="Comma 10 17 3 2 3 2" xfId="20971"/>
    <cellStyle name="Comma 10 17 3 2 4" xfId="1596"/>
    <cellStyle name="Comma 10 17 3 2 4 2" xfId="20972"/>
    <cellStyle name="Comma 10 17 3 2 5" xfId="1597"/>
    <cellStyle name="Comma 10 17 3 2 5 2" xfId="20973"/>
    <cellStyle name="Comma 10 17 3 2 6" xfId="20967"/>
    <cellStyle name="Comma 10 17 3 3" xfId="1598"/>
    <cellStyle name="Comma 10 17 3 3 2" xfId="1599"/>
    <cellStyle name="Comma 10 17 3 3 2 2" xfId="20975"/>
    <cellStyle name="Comma 10 17 3 3 3" xfId="1600"/>
    <cellStyle name="Comma 10 17 3 3 3 2" xfId="20976"/>
    <cellStyle name="Comma 10 17 3 3 4" xfId="20974"/>
    <cellStyle name="Comma 10 17 3 4" xfId="1601"/>
    <cellStyle name="Comma 10 17 3 4 2" xfId="20977"/>
    <cellStyle name="Comma 10 17 3 5" xfId="1602"/>
    <cellStyle name="Comma 10 17 3 5 2" xfId="20978"/>
    <cellStyle name="Comma 10 17 3 6" xfId="1603"/>
    <cellStyle name="Comma 10 17 3 6 2" xfId="20979"/>
    <cellStyle name="Comma 10 17 3 7" xfId="20966"/>
    <cellStyle name="Comma 10 17 4" xfId="1604"/>
    <cellStyle name="Comma 10 17 4 2" xfId="1605"/>
    <cellStyle name="Comma 10 17 4 2 2" xfId="1606"/>
    <cellStyle name="Comma 10 17 4 2 2 2" xfId="20982"/>
    <cellStyle name="Comma 10 17 4 2 3" xfId="1607"/>
    <cellStyle name="Comma 10 17 4 2 3 2" xfId="20983"/>
    <cellStyle name="Comma 10 17 4 2 4" xfId="20981"/>
    <cellStyle name="Comma 10 17 4 3" xfId="1608"/>
    <cellStyle name="Comma 10 17 4 3 2" xfId="20984"/>
    <cellStyle name="Comma 10 17 4 4" xfId="1609"/>
    <cellStyle name="Comma 10 17 4 4 2" xfId="20985"/>
    <cellStyle name="Comma 10 17 4 5" xfId="1610"/>
    <cellStyle name="Comma 10 17 4 5 2" xfId="20986"/>
    <cellStyle name="Comma 10 17 4 6" xfId="20980"/>
    <cellStyle name="Comma 10 17 5" xfId="1611"/>
    <cellStyle name="Comma 10 17 5 2" xfId="1612"/>
    <cellStyle name="Comma 10 17 5 2 2" xfId="20988"/>
    <cellStyle name="Comma 10 17 5 3" xfId="1613"/>
    <cellStyle name="Comma 10 17 5 3 2" xfId="20989"/>
    <cellStyle name="Comma 10 17 5 4" xfId="20987"/>
    <cellStyle name="Comma 10 17 6" xfId="1614"/>
    <cellStyle name="Comma 10 17 6 2" xfId="20990"/>
    <cellStyle name="Comma 10 17 7" xfId="1615"/>
    <cellStyle name="Comma 10 17 7 2" xfId="20991"/>
    <cellStyle name="Comma 10 17 8" xfId="1616"/>
    <cellStyle name="Comma 10 17 8 2" xfId="20992"/>
    <cellStyle name="Comma 10 17 9" xfId="20951"/>
    <cellStyle name="Comma 10 18" xfId="1617"/>
    <cellStyle name="Comma 10 18 2" xfId="1618"/>
    <cellStyle name="Comma 10 18 2 2" xfId="1619"/>
    <cellStyle name="Comma 10 18 2 2 2" xfId="1620"/>
    <cellStyle name="Comma 10 18 2 2 2 2" xfId="1621"/>
    <cellStyle name="Comma 10 18 2 2 2 2 2" xfId="20997"/>
    <cellStyle name="Comma 10 18 2 2 2 3" xfId="1622"/>
    <cellStyle name="Comma 10 18 2 2 2 3 2" xfId="20998"/>
    <cellStyle name="Comma 10 18 2 2 2 4" xfId="20996"/>
    <cellStyle name="Comma 10 18 2 2 3" xfId="1623"/>
    <cellStyle name="Comma 10 18 2 2 3 2" xfId="20999"/>
    <cellStyle name="Comma 10 18 2 2 4" xfId="1624"/>
    <cellStyle name="Comma 10 18 2 2 4 2" xfId="21000"/>
    <cellStyle name="Comma 10 18 2 2 5" xfId="1625"/>
    <cellStyle name="Comma 10 18 2 2 5 2" xfId="21001"/>
    <cellStyle name="Comma 10 18 2 2 6" xfId="20995"/>
    <cellStyle name="Comma 10 18 2 3" xfId="1626"/>
    <cellStyle name="Comma 10 18 2 3 2" xfId="1627"/>
    <cellStyle name="Comma 10 18 2 3 2 2" xfId="21003"/>
    <cellStyle name="Comma 10 18 2 3 3" xfId="1628"/>
    <cellStyle name="Comma 10 18 2 3 3 2" xfId="21004"/>
    <cellStyle name="Comma 10 18 2 3 4" xfId="21002"/>
    <cellStyle name="Comma 10 18 2 4" xfId="1629"/>
    <cellStyle name="Comma 10 18 2 4 2" xfId="21005"/>
    <cellStyle name="Comma 10 18 2 5" xfId="1630"/>
    <cellStyle name="Comma 10 18 2 5 2" xfId="21006"/>
    <cellStyle name="Comma 10 18 2 6" xfId="1631"/>
    <cellStyle name="Comma 10 18 2 6 2" xfId="21007"/>
    <cellStyle name="Comma 10 18 2 7" xfId="20994"/>
    <cellStyle name="Comma 10 18 3" xfId="1632"/>
    <cellStyle name="Comma 10 18 3 2" xfId="1633"/>
    <cellStyle name="Comma 10 18 3 2 2" xfId="1634"/>
    <cellStyle name="Comma 10 18 3 2 2 2" xfId="1635"/>
    <cellStyle name="Comma 10 18 3 2 2 2 2" xfId="21011"/>
    <cellStyle name="Comma 10 18 3 2 2 3" xfId="1636"/>
    <cellStyle name="Comma 10 18 3 2 2 3 2" xfId="21012"/>
    <cellStyle name="Comma 10 18 3 2 2 4" xfId="21010"/>
    <cellStyle name="Comma 10 18 3 2 3" xfId="1637"/>
    <cellStyle name="Comma 10 18 3 2 3 2" xfId="21013"/>
    <cellStyle name="Comma 10 18 3 2 4" xfId="1638"/>
    <cellStyle name="Comma 10 18 3 2 4 2" xfId="21014"/>
    <cellStyle name="Comma 10 18 3 2 5" xfId="1639"/>
    <cellStyle name="Comma 10 18 3 2 5 2" xfId="21015"/>
    <cellStyle name="Comma 10 18 3 2 6" xfId="21009"/>
    <cellStyle name="Comma 10 18 3 3" xfId="1640"/>
    <cellStyle name="Comma 10 18 3 3 2" xfId="1641"/>
    <cellStyle name="Comma 10 18 3 3 2 2" xfId="21017"/>
    <cellStyle name="Comma 10 18 3 3 3" xfId="1642"/>
    <cellStyle name="Comma 10 18 3 3 3 2" xfId="21018"/>
    <cellStyle name="Comma 10 18 3 3 4" xfId="21016"/>
    <cellStyle name="Comma 10 18 3 4" xfId="1643"/>
    <cellStyle name="Comma 10 18 3 4 2" xfId="21019"/>
    <cellStyle name="Comma 10 18 3 5" xfId="1644"/>
    <cellStyle name="Comma 10 18 3 5 2" xfId="21020"/>
    <cellStyle name="Comma 10 18 3 6" xfId="1645"/>
    <cellStyle name="Comma 10 18 3 6 2" xfId="21021"/>
    <cellStyle name="Comma 10 18 3 7" xfId="21008"/>
    <cellStyle name="Comma 10 18 4" xfId="1646"/>
    <cellStyle name="Comma 10 18 4 2" xfId="1647"/>
    <cellStyle name="Comma 10 18 4 2 2" xfId="1648"/>
    <cellStyle name="Comma 10 18 4 2 2 2" xfId="21024"/>
    <cellStyle name="Comma 10 18 4 2 3" xfId="1649"/>
    <cellStyle name="Comma 10 18 4 2 3 2" xfId="21025"/>
    <cellStyle name="Comma 10 18 4 2 4" xfId="21023"/>
    <cellStyle name="Comma 10 18 4 3" xfId="1650"/>
    <cellStyle name="Comma 10 18 4 3 2" xfId="21026"/>
    <cellStyle name="Comma 10 18 4 4" xfId="1651"/>
    <cellStyle name="Comma 10 18 4 4 2" xfId="21027"/>
    <cellStyle name="Comma 10 18 4 5" xfId="1652"/>
    <cellStyle name="Comma 10 18 4 5 2" xfId="21028"/>
    <cellStyle name="Comma 10 18 4 6" xfId="21022"/>
    <cellStyle name="Comma 10 18 5" xfId="1653"/>
    <cellStyle name="Comma 10 18 5 2" xfId="1654"/>
    <cellStyle name="Comma 10 18 5 2 2" xfId="21030"/>
    <cellStyle name="Comma 10 18 5 3" xfId="1655"/>
    <cellStyle name="Comma 10 18 5 3 2" xfId="21031"/>
    <cellStyle name="Comma 10 18 5 4" xfId="21029"/>
    <cellStyle name="Comma 10 18 6" xfId="1656"/>
    <cellStyle name="Comma 10 18 6 2" xfId="21032"/>
    <cellStyle name="Comma 10 18 7" xfId="1657"/>
    <cellStyle name="Comma 10 18 7 2" xfId="21033"/>
    <cellStyle name="Comma 10 18 8" xfId="1658"/>
    <cellStyle name="Comma 10 18 8 2" xfId="21034"/>
    <cellStyle name="Comma 10 18 9" xfId="20993"/>
    <cellStyle name="Comma 10 19" xfId="1659"/>
    <cellStyle name="Comma 10 19 2" xfId="1660"/>
    <cellStyle name="Comma 10 19 2 2" xfId="1661"/>
    <cellStyle name="Comma 10 19 2 2 2" xfId="1662"/>
    <cellStyle name="Comma 10 19 2 2 2 2" xfId="21038"/>
    <cellStyle name="Comma 10 19 2 2 3" xfId="1663"/>
    <cellStyle name="Comma 10 19 2 2 3 2" xfId="21039"/>
    <cellStyle name="Comma 10 19 2 2 4" xfId="21037"/>
    <cellStyle name="Comma 10 19 2 3" xfId="1664"/>
    <cellStyle name="Comma 10 19 2 3 2" xfId="21040"/>
    <cellStyle name="Comma 10 19 2 4" xfId="1665"/>
    <cellStyle name="Comma 10 19 2 4 2" xfId="21041"/>
    <cellStyle name="Comma 10 19 2 5" xfId="1666"/>
    <cellStyle name="Comma 10 19 2 5 2" xfId="21042"/>
    <cellStyle name="Comma 10 19 2 6" xfId="21036"/>
    <cellStyle name="Comma 10 19 3" xfId="1667"/>
    <cellStyle name="Comma 10 19 3 2" xfId="1668"/>
    <cellStyle name="Comma 10 19 3 2 2" xfId="21044"/>
    <cellStyle name="Comma 10 19 3 3" xfId="1669"/>
    <cellStyle name="Comma 10 19 3 3 2" xfId="21045"/>
    <cellStyle name="Comma 10 19 3 4" xfId="21043"/>
    <cellStyle name="Comma 10 19 4" xfId="1670"/>
    <cellStyle name="Comma 10 19 4 2" xfId="21046"/>
    <cellStyle name="Comma 10 19 5" xfId="1671"/>
    <cellStyle name="Comma 10 19 5 2" xfId="21047"/>
    <cellStyle name="Comma 10 19 6" xfId="1672"/>
    <cellStyle name="Comma 10 19 6 2" xfId="21048"/>
    <cellStyle name="Comma 10 19 7" xfId="21035"/>
    <cellStyle name="Comma 10 2" xfId="1673"/>
    <cellStyle name="Comma 10 2 10" xfId="1674"/>
    <cellStyle name="Comma 10 2 10 2" xfId="21049"/>
    <cellStyle name="Comma 10 2 11" xfId="1675"/>
    <cellStyle name="Comma 10 2 11 2" xfId="21050"/>
    <cellStyle name="Comma 10 2 12" xfId="1676"/>
    <cellStyle name="Comma 10 2 12 2" xfId="21051"/>
    <cellStyle name="Comma 10 2 2" xfId="1677"/>
    <cellStyle name="Comma 10 2 2 2" xfId="1678"/>
    <cellStyle name="Comma 10 2 2 2 2" xfId="1679"/>
    <cellStyle name="Comma 10 2 2 2 2 2" xfId="1680"/>
    <cellStyle name="Comma 10 2 2 2 2 2 2" xfId="1681"/>
    <cellStyle name="Comma 10 2 2 2 2 2 2 2" xfId="21056"/>
    <cellStyle name="Comma 10 2 2 2 2 2 3" xfId="1682"/>
    <cellStyle name="Comma 10 2 2 2 2 2 3 2" xfId="21057"/>
    <cellStyle name="Comma 10 2 2 2 2 2 4" xfId="21055"/>
    <cellStyle name="Comma 10 2 2 2 2 3" xfId="1683"/>
    <cellStyle name="Comma 10 2 2 2 2 3 2" xfId="21058"/>
    <cellStyle name="Comma 10 2 2 2 2 4" xfId="1684"/>
    <cellStyle name="Comma 10 2 2 2 2 4 2" xfId="21059"/>
    <cellStyle name="Comma 10 2 2 2 2 5" xfId="1685"/>
    <cellStyle name="Comma 10 2 2 2 2 5 2" xfId="21060"/>
    <cellStyle name="Comma 10 2 2 2 2 6" xfId="21054"/>
    <cellStyle name="Comma 10 2 2 2 3" xfId="1686"/>
    <cellStyle name="Comma 10 2 2 2 3 2" xfId="1687"/>
    <cellStyle name="Comma 10 2 2 2 3 2 2" xfId="21062"/>
    <cellStyle name="Comma 10 2 2 2 3 3" xfId="1688"/>
    <cellStyle name="Comma 10 2 2 2 3 3 2" xfId="21063"/>
    <cellStyle name="Comma 10 2 2 2 3 4" xfId="21061"/>
    <cellStyle name="Comma 10 2 2 2 4" xfId="1689"/>
    <cellStyle name="Comma 10 2 2 2 4 2" xfId="21064"/>
    <cellStyle name="Comma 10 2 2 2 5" xfId="1690"/>
    <cellStyle name="Comma 10 2 2 2 5 2" xfId="21065"/>
    <cellStyle name="Comma 10 2 2 2 6" xfId="1691"/>
    <cellStyle name="Comma 10 2 2 2 6 2" xfId="21066"/>
    <cellStyle name="Comma 10 2 2 2 7" xfId="21053"/>
    <cellStyle name="Comma 10 2 2 3" xfId="1692"/>
    <cellStyle name="Comma 10 2 2 3 2" xfId="1693"/>
    <cellStyle name="Comma 10 2 2 3 2 2" xfId="1694"/>
    <cellStyle name="Comma 10 2 2 3 2 2 2" xfId="1695"/>
    <cellStyle name="Comma 10 2 2 3 2 2 2 2" xfId="21070"/>
    <cellStyle name="Comma 10 2 2 3 2 2 3" xfId="1696"/>
    <cellStyle name="Comma 10 2 2 3 2 2 3 2" xfId="21071"/>
    <cellStyle name="Comma 10 2 2 3 2 2 4" xfId="21069"/>
    <cellStyle name="Comma 10 2 2 3 2 3" xfId="1697"/>
    <cellStyle name="Comma 10 2 2 3 2 3 2" xfId="21072"/>
    <cellStyle name="Comma 10 2 2 3 2 4" xfId="1698"/>
    <cellStyle name="Comma 10 2 2 3 2 4 2" xfId="21073"/>
    <cellStyle name="Comma 10 2 2 3 2 5" xfId="1699"/>
    <cellStyle name="Comma 10 2 2 3 2 5 2" xfId="21074"/>
    <cellStyle name="Comma 10 2 2 3 2 6" xfId="21068"/>
    <cellStyle name="Comma 10 2 2 3 3" xfId="1700"/>
    <cellStyle name="Comma 10 2 2 3 3 2" xfId="1701"/>
    <cellStyle name="Comma 10 2 2 3 3 2 2" xfId="21076"/>
    <cellStyle name="Comma 10 2 2 3 3 3" xfId="1702"/>
    <cellStyle name="Comma 10 2 2 3 3 3 2" xfId="21077"/>
    <cellStyle name="Comma 10 2 2 3 3 4" xfId="21075"/>
    <cellStyle name="Comma 10 2 2 3 4" xfId="1703"/>
    <cellStyle name="Comma 10 2 2 3 4 2" xfId="21078"/>
    <cellStyle name="Comma 10 2 2 3 5" xfId="1704"/>
    <cellStyle name="Comma 10 2 2 3 5 2" xfId="21079"/>
    <cellStyle name="Comma 10 2 2 3 6" xfId="1705"/>
    <cellStyle name="Comma 10 2 2 3 6 2" xfId="21080"/>
    <cellStyle name="Comma 10 2 2 3 7" xfId="21067"/>
    <cellStyle name="Comma 10 2 2 4" xfId="1706"/>
    <cellStyle name="Comma 10 2 2 4 2" xfId="1707"/>
    <cellStyle name="Comma 10 2 2 4 2 2" xfId="1708"/>
    <cellStyle name="Comma 10 2 2 4 2 2 2" xfId="21083"/>
    <cellStyle name="Comma 10 2 2 4 2 3" xfId="1709"/>
    <cellStyle name="Comma 10 2 2 4 2 3 2" xfId="21084"/>
    <cellStyle name="Comma 10 2 2 4 2 4" xfId="21082"/>
    <cellStyle name="Comma 10 2 2 4 3" xfId="1710"/>
    <cellStyle name="Comma 10 2 2 4 3 2" xfId="21085"/>
    <cellStyle name="Comma 10 2 2 4 4" xfId="1711"/>
    <cellStyle name="Comma 10 2 2 4 4 2" xfId="21086"/>
    <cellStyle name="Comma 10 2 2 4 5" xfId="1712"/>
    <cellStyle name="Comma 10 2 2 4 5 2" xfId="21087"/>
    <cellStyle name="Comma 10 2 2 4 6" xfId="21081"/>
    <cellStyle name="Comma 10 2 2 5" xfId="1713"/>
    <cellStyle name="Comma 10 2 2 5 2" xfId="1714"/>
    <cellStyle name="Comma 10 2 2 5 2 2" xfId="21089"/>
    <cellStyle name="Comma 10 2 2 5 3" xfId="1715"/>
    <cellStyle name="Comma 10 2 2 5 3 2" xfId="21090"/>
    <cellStyle name="Comma 10 2 2 5 4" xfId="21088"/>
    <cellStyle name="Comma 10 2 2 6" xfId="1716"/>
    <cellStyle name="Comma 10 2 2 6 2" xfId="21091"/>
    <cellStyle name="Comma 10 2 2 7" xfId="1717"/>
    <cellStyle name="Comma 10 2 2 7 2" xfId="21092"/>
    <cellStyle name="Comma 10 2 2 8" xfId="1718"/>
    <cellStyle name="Comma 10 2 2 8 2" xfId="21093"/>
    <cellStyle name="Comma 10 2 2 9" xfId="21052"/>
    <cellStyle name="Comma 10 2 3" xfId="1719"/>
    <cellStyle name="Comma 10 2 3 2" xfId="1720"/>
    <cellStyle name="Comma 10 2 3 2 2" xfId="1721"/>
    <cellStyle name="Comma 10 2 3 2 2 2" xfId="1722"/>
    <cellStyle name="Comma 10 2 3 2 2 2 2" xfId="1723"/>
    <cellStyle name="Comma 10 2 3 2 2 2 2 2" xfId="21098"/>
    <cellStyle name="Comma 10 2 3 2 2 2 3" xfId="1724"/>
    <cellStyle name="Comma 10 2 3 2 2 2 3 2" xfId="21099"/>
    <cellStyle name="Comma 10 2 3 2 2 2 4" xfId="21097"/>
    <cellStyle name="Comma 10 2 3 2 2 3" xfId="1725"/>
    <cellStyle name="Comma 10 2 3 2 2 3 2" xfId="21100"/>
    <cellStyle name="Comma 10 2 3 2 2 4" xfId="1726"/>
    <cellStyle name="Comma 10 2 3 2 2 4 2" xfId="21101"/>
    <cellStyle name="Comma 10 2 3 2 2 5" xfId="1727"/>
    <cellStyle name="Comma 10 2 3 2 2 5 2" xfId="21102"/>
    <cellStyle name="Comma 10 2 3 2 2 6" xfId="21096"/>
    <cellStyle name="Comma 10 2 3 2 3" xfId="1728"/>
    <cellStyle name="Comma 10 2 3 2 3 2" xfId="1729"/>
    <cellStyle name="Comma 10 2 3 2 3 2 2" xfId="21104"/>
    <cellStyle name="Comma 10 2 3 2 3 3" xfId="1730"/>
    <cellStyle name="Comma 10 2 3 2 3 3 2" xfId="21105"/>
    <cellStyle name="Comma 10 2 3 2 3 4" xfId="21103"/>
    <cellStyle name="Comma 10 2 3 2 4" xfId="1731"/>
    <cellStyle name="Comma 10 2 3 2 4 2" xfId="21106"/>
    <cellStyle name="Comma 10 2 3 2 5" xfId="1732"/>
    <cellStyle name="Comma 10 2 3 2 5 2" xfId="21107"/>
    <cellStyle name="Comma 10 2 3 2 6" xfId="1733"/>
    <cellStyle name="Comma 10 2 3 2 6 2" xfId="21108"/>
    <cellStyle name="Comma 10 2 3 2 7" xfId="21095"/>
    <cellStyle name="Comma 10 2 3 3" xfId="1734"/>
    <cellStyle name="Comma 10 2 3 3 2" xfId="1735"/>
    <cellStyle name="Comma 10 2 3 3 2 2" xfId="1736"/>
    <cellStyle name="Comma 10 2 3 3 2 2 2" xfId="1737"/>
    <cellStyle name="Comma 10 2 3 3 2 2 2 2" xfId="21112"/>
    <cellStyle name="Comma 10 2 3 3 2 2 3" xfId="1738"/>
    <cellStyle name="Comma 10 2 3 3 2 2 3 2" xfId="21113"/>
    <cellStyle name="Comma 10 2 3 3 2 2 4" xfId="21111"/>
    <cellStyle name="Comma 10 2 3 3 2 3" xfId="1739"/>
    <cellStyle name="Comma 10 2 3 3 2 3 2" xfId="21114"/>
    <cellStyle name="Comma 10 2 3 3 2 4" xfId="1740"/>
    <cellStyle name="Comma 10 2 3 3 2 4 2" xfId="21115"/>
    <cellStyle name="Comma 10 2 3 3 2 5" xfId="1741"/>
    <cellStyle name="Comma 10 2 3 3 2 5 2" xfId="21116"/>
    <cellStyle name="Comma 10 2 3 3 2 6" xfId="21110"/>
    <cellStyle name="Comma 10 2 3 3 3" xfId="1742"/>
    <cellStyle name="Comma 10 2 3 3 3 2" xfId="1743"/>
    <cellStyle name="Comma 10 2 3 3 3 2 2" xfId="21118"/>
    <cellStyle name="Comma 10 2 3 3 3 3" xfId="1744"/>
    <cellStyle name="Comma 10 2 3 3 3 3 2" xfId="21119"/>
    <cellStyle name="Comma 10 2 3 3 3 4" xfId="21117"/>
    <cellStyle name="Comma 10 2 3 3 4" xfId="1745"/>
    <cellStyle name="Comma 10 2 3 3 4 2" xfId="21120"/>
    <cellStyle name="Comma 10 2 3 3 5" xfId="1746"/>
    <cellStyle name="Comma 10 2 3 3 5 2" xfId="21121"/>
    <cellStyle name="Comma 10 2 3 3 6" xfId="1747"/>
    <cellStyle name="Comma 10 2 3 3 6 2" xfId="21122"/>
    <cellStyle name="Comma 10 2 3 3 7" xfId="21109"/>
    <cellStyle name="Comma 10 2 3 4" xfId="1748"/>
    <cellStyle name="Comma 10 2 3 4 2" xfId="1749"/>
    <cellStyle name="Comma 10 2 3 4 2 2" xfId="1750"/>
    <cellStyle name="Comma 10 2 3 4 2 2 2" xfId="21125"/>
    <cellStyle name="Comma 10 2 3 4 2 3" xfId="1751"/>
    <cellStyle name="Comma 10 2 3 4 2 3 2" xfId="21126"/>
    <cellStyle name="Comma 10 2 3 4 2 4" xfId="21124"/>
    <cellStyle name="Comma 10 2 3 4 3" xfId="1752"/>
    <cellStyle name="Comma 10 2 3 4 3 2" xfId="21127"/>
    <cellStyle name="Comma 10 2 3 4 4" xfId="1753"/>
    <cellStyle name="Comma 10 2 3 4 4 2" xfId="21128"/>
    <cellStyle name="Comma 10 2 3 4 5" xfId="1754"/>
    <cellStyle name="Comma 10 2 3 4 5 2" xfId="21129"/>
    <cellStyle name="Comma 10 2 3 4 6" xfId="21123"/>
    <cellStyle name="Comma 10 2 3 5" xfId="1755"/>
    <cellStyle name="Comma 10 2 3 5 2" xfId="1756"/>
    <cellStyle name="Comma 10 2 3 5 2 2" xfId="21131"/>
    <cellStyle name="Comma 10 2 3 5 3" xfId="1757"/>
    <cellStyle name="Comma 10 2 3 5 3 2" xfId="21132"/>
    <cellStyle name="Comma 10 2 3 5 4" xfId="21130"/>
    <cellStyle name="Comma 10 2 3 6" xfId="1758"/>
    <cellStyle name="Comma 10 2 3 6 2" xfId="21133"/>
    <cellStyle name="Comma 10 2 3 7" xfId="1759"/>
    <cellStyle name="Comma 10 2 3 7 2" xfId="21134"/>
    <cellStyle name="Comma 10 2 3 8" xfId="1760"/>
    <cellStyle name="Comma 10 2 3 8 2" xfId="21135"/>
    <cellStyle name="Comma 10 2 3 9" xfId="21094"/>
    <cellStyle name="Comma 10 2 4" xfId="1761"/>
    <cellStyle name="Comma 10 2 4 2" xfId="1762"/>
    <cellStyle name="Comma 10 2 4 2 2" xfId="1763"/>
    <cellStyle name="Comma 10 2 4 2 2 2" xfId="1764"/>
    <cellStyle name="Comma 10 2 4 2 2 2 2" xfId="1765"/>
    <cellStyle name="Comma 10 2 4 2 2 2 2 2" xfId="21140"/>
    <cellStyle name="Comma 10 2 4 2 2 2 3" xfId="1766"/>
    <cellStyle name="Comma 10 2 4 2 2 2 3 2" xfId="21141"/>
    <cellStyle name="Comma 10 2 4 2 2 2 4" xfId="21139"/>
    <cellStyle name="Comma 10 2 4 2 2 3" xfId="1767"/>
    <cellStyle name="Comma 10 2 4 2 2 3 2" xfId="21142"/>
    <cellStyle name="Comma 10 2 4 2 2 4" xfId="1768"/>
    <cellStyle name="Comma 10 2 4 2 2 4 2" xfId="21143"/>
    <cellStyle name="Comma 10 2 4 2 2 5" xfId="1769"/>
    <cellStyle name="Comma 10 2 4 2 2 5 2" xfId="21144"/>
    <cellStyle name="Comma 10 2 4 2 2 6" xfId="21138"/>
    <cellStyle name="Comma 10 2 4 2 3" xfId="1770"/>
    <cellStyle name="Comma 10 2 4 2 3 2" xfId="1771"/>
    <cellStyle name="Comma 10 2 4 2 3 2 2" xfId="21146"/>
    <cellStyle name="Comma 10 2 4 2 3 3" xfId="1772"/>
    <cellStyle name="Comma 10 2 4 2 3 3 2" xfId="21147"/>
    <cellStyle name="Comma 10 2 4 2 3 4" xfId="21145"/>
    <cellStyle name="Comma 10 2 4 2 4" xfId="1773"/>
    <cellStyle name="Comma 10 2 4 2 4 2" xfId="21148"/>
    <cellStyle name="Comma 10 2 4 2 5" xfId="1774"/>
    <cellStyle name="Comma 10 2 4 2 5 2" xfId="21149"/>
    <cellStyle name="Comma 10 2 4 2 6" xfId="1775"/>
    <cellStyle name="Comma 10 2 4 2 6 2" xfId="21150"/>
    <cellStyle name="Comma 10 2 4 2 7" xfId="21137"/>
    <cellStyle name="Comma 10 2 4 3" xfId="1776"/>
    <cellStyle name="Comma 10 2 4 3 2" xfId="1777"/>
    <cellStyle name="Comma 10 2 4 3 2 2" xfId="1778"/>
    <cellStyle name="Comma 10 2 4 3 2 2 2" xfId="1779"/>
    <cellStyle name="Comma 10 2 4 3 2 2 2 2" xfId="21154"/>
    <cellStyle name="Comma 10 2 4 3 2 2 3" xfId="1780"/>
    <cellStyle name="Comma 10 2 4 3 2 2 3 2" xfId="21155"/>
    <cellStyle name="Comma 10 2 4 3 2 2 4" xfId="21153"/>
    <cellStyle name="Comma 10 2 4 3 2 3" xfId="1781"/>
    <cellStyle name="Comma 10 2 4 3 2 3 2" xfId="21156"/>
    <cellStyle name="Comma 10 2 4 3 2 4" xfId="1782"/>
    <cellStyle name="Comma 10 2 4 3 2 4 2" xfId="21157"/>
    <cellStyle name="Comma 10 2 4 3 2 5" xfId="1783"/>
    <cellStyle name="Comma 10 2 4 3 2 5 2" xfId="21158"/>
    <cellStyle name="Comma 10 2 4 3 2 6" xfId="21152"/>
    <cellStyle name="Comma 10 2 4 3 3" xfId="1784"/>
    <cellStyle name="Comma 10 2 4 3 3 2" xfId="1785"/>
    <cellStyle name="Comma 10 2 4 3 3 2 2" xfId="21160"/>
    <cellStyle name="Comma 10 2 4 3 3 3" xfId="1786"/>
    <cellStyle name="Comma 10 2 4 3 3 3 2" xfId="21161"/>
    <cellStyle name="Comma 10 2 4 3 3 4" xfId="21159"/>
    <cellStyle name="Comma 10 2 4 3 4" xfId="1787"/>
    <cellStyle name="Comma 10 2 4 3 4 2" xfId="21162"/>
    <cellStyle name="Comma 10 2 4 3 5" xfId="1788"/>
    <cellStyle name="Comma 10 2 4 3 5 2" xfId="21163"/>
    <cellStyle name="Comma 10 2 4 3 6" xfId="1789"/>
    <cellStyle name="Comma 10 2 4 3 6 2" xfId="21164"/>
    <cellStyle name="Comma 10 2 4 3 7" xfId="21151"/>
    <cellStyle name="Comma 10 2 4 4" xfId="1790"/>
    <cellStyle name="Comma 10 2 4 4 2" xfId="1791"/>
    <cellStyle name="Comma 10 2 4 4 2 2" xfId="1792"/>
    <cellStyle name="Comma 10 2 4 4 2 2 2" xfId="21167"/>
    <cellStyle name="Comma 10 2 4 4 2 3" xfId="1793"/>
    <cellStyle name="Comma 10 2 4 4 2 3 2" xfId="21168"/>
    <cellStyle name="Comma 10 2 4 4 2 4" xfId="21166"/>
    <cellStyle name="Comma 10 2 4 4 3" xfId="1794"/>
    <cellStyle name="Comma 10 2 4 4 3 2" xfId="21169"/>
    <cellStyle name="Comma 10 2 4 4 4" xfId="1795"/>
    <cellStyle name="Comma 10 2 4 4 4 2" xfId="21170"/>
    <cellStyle name="Comma 10 2 4 4 5" xfId="1796"/>
    <cellStyle name="Comma 10 2 4 4 5 2" xfId="21171"/>
    <cellStyle name="Comma 10 2 4 4 6" xfId="21165"/>
    <cellStyle name="Comma 10 2 4 5" xfId="1797"/>
    <cellStyle name="Comma 10 2 4 5 2" xfId="1798"/>
    <cellStyle name="Comma 10 2 4 5 2 2" xfId="21173"/>
    <cellStyle name="Comma 10 2 4 5 3" xfId="1799"/>
    <cellStyle name="Comma 10 2 4 5 3 2" xfId="21174"/>
    <cellStyle name="Comma 10 2 4 5 4" xfId="21172"/>
    <cellStyle name="Comma 10 2 4 6" xfId="1800"/>
    <cellStyle name="Comma 10 2 4 6 2" xfId="21175"/>
    <cellStyle name="Comma 10 2 4 7" xfId="1801"/>
    <cellStyle name="Comma 10 2 4 7 2" xfId="21176"/>
    <cellStyle name="Comma 10 2 4 8" xfId="1802"/>
    <cellStyle name="Comma 10 2 4 8 2" xfId="21177"/>
    <cellStyle name="Comma 10 2 4 9" xfId="21136"/>
    <cellStyle name="Comma 10 2 5" xfId="1803"/>
    <cellStyle name="Comma 10 2 5 2" xfId="1804"/>
    <cellStyle name="Comma 10 2 5 2 2" xfId="1805"/>
    <cellStyle name="Comma 10 2 5 2 2 2" xfId="1806"/>
    <cellStyle name="Comma 10 2 5 2 2 2 2" xfId="21181"/>
    <cellStyle name="Comma 10 2 5 2 2 3" xfId="1807"/>
    <cellStyle name="Comma 10 2 5 2 2 3 2" xfId="21182"/>
    <cellStyle name="Comma 10 2 5 2 2 4" xfId="21180"/>
    <cellStyle name="Comma 10 2 5 2 3" xfId="1808"/>
    <cellStyle name="Comma 10 2 5 2 3 2" xfId="21183"/>
    <cellStyle name="Comma 10 2 5 2 4" xfId="1809"/>
    <cellStyle name="Comma 10 2 5 2 4 2" xfId="21184"/>
    <cellStyle name="Comma 10 2 5 2 5" xfId="1810"/>
    <cellStyle name="Comma 10 2 5 2 5 2" xfId="21185"/>
    <cellStyle name="Comma 10 2 5 2 6" xfId="21179"/>
    <cellStyle name="Comma 10 2 5 3" xfId="1811"/>
    <cellStyle name="Comma 10 2 5 3 2" xfId="1812"/>
    <cellStyle name="Comma 10 2 5 3 2 2" xfId="21187"/>
    <cellStyle name="Comma 10 2 5 3 3" xfId="1813"/>
    <cellStyle name="Comma 10 2 5 3 3 2" xfId="21188"/>
    <cellStyle name="Comma 10 2 5 3 4" xfId="21186"/>
    <cellStyle name="Comma 10 2 5 4" xfId="1814"/>
    <cellStyle name="Comma 10 2 5 4 2" xfId="21189"/>
    <cellStyle name="Comma 10 2 5 5" xfId="1815"/>
    <cellStyle name="Comma 10 2 5 5 2" xfId="21190"/>
    <cellStyle name="Comma 10 2 5 6" xfId="1816"/>
    <cellStyle name="Comma 10 2 5 6 2" xfId="21191"/>
    <cellStyle name="Comma 10 2 5 7" xfId="21178"/>
    <cellStyle name="Comma 10 2 6" xfId="1817"/>
    <cellStyle name="Comma 10 2 6 2" xfId="1818"/>
    <cellStyle name="Comma 10 2 6 2 2" xfId="1819"/>
    <cellStyle name="Comma 10 2 6 2 2 2" xfId="1820"/>
    <cellStyle name="Comma 10 2 6 2 2 2 2" xfId="21195"/>
    <cellStyle name="Comma 10 2 6 2 2 3" xfId="1821"/>
    <cellStyle name="Comma 10 2 6 2 2 3 2" xfId="21196"/>
    <cellStyle name="Comma 10 2 6 2 2 4" xfId="21194"/>
    <cellStyle name="Comma 10 2 6 2 3" xfId="1822"/>
    <cellStyle name="Comma 10 2 6 2 3 2" xfId="21197"/>
    <cellStyle name="Comma 10 2 6 2 4" xfId="1823"/>
    <cellStyle name="Comma 10 2 6 2 4 2" xfId="21198"/>
    <cellStyle name="Comma 10 2 6 2 5" xfId="1824"/>
    <cellStyle name="Comma 10 2 6 2 5 2" xfId="21199"/>
    <cellStyle name="Comma 10 2 6 2 6" xfId="21193"/>
    <cellStyle name="Comma 10 2 6 3" xfId="1825"/>
    <cellStyle name="Comma 10 2 6 3 2" xfId="1826"/>
    <cellStyle name="Comma 10 2 6 3 2 2" xfId="21201"/>
    <cellStyle name="Comma 10 2 6 3 3" xfId="1827"/>
    <cellStyle name="Comma 10 2 6 3 3 2" xfId="21202"/>
    <cellStyle name="Comma 10 2 6 3 4" xfId="21200"/>
    <cellStyle name="Comma 10 2 6 4" xfId="1828"/>
    <cellStyle name="Comma 10 2 6 4 2" xfId="21203"/>
    <cellStyle name="Comma 10 2 6 5" xfId="1829"/>
    <cellStyle name="Comma 10 2 6 5 2" xfId="21204"/>
    <cellStyle name="Comma 10 2 6 6" xfId="1830"/>
    <cellStyle name="Comma 10 2 6 6 2" xfId="21205"/>
    <cellStyle name="Comma 10 2 6 7" xfId="21192"/>
    <cellStyle name="Comma 10 2 7" xfId="1831"/>
    <cellStyle name="Comma 10 2 7 2" xfId="1832"/>
    <cellStyle name="Comma 10 2 7 2 2" xfId="1833"/>
    <cellStyle name="Comma 10 2 7 2 2 2" xfId="21208"/>
    <cellStyle name="Comma 10 2 7 2 3" xfId="1834"/>
    <cellStyle name="Comma 10 2 7 2 3 2" xfId="21209"/>
    <cellStyle name="Comma 10 2 7 2 4" xfId="21207"/>
    <cellStyle name="Comma 10 2 7 3" xfId="1835"/>
    <cellStyle name="Comma 10 2 7 3 2" xfId="21210"/>
    <cellStyle name="Comma 10 2 7 4" xfId="1836"/>
    <cellStyle name="Comma 10 2 7 4 2" xfId="21211"/>
    <cellStyle name="Comma 10 2 7 5" xfId="1837"/>
    <cellStyle name="Comma 10 2 7 5 2" xfId="21212"/>
    <cellStyle name="Comma 10 2 7 6" xfId="21206"/>
    <cellStyle name="Comma 10 2 8" xfId="1838"/>
    <cellStyle name="Comma 10 2 8 2" xfId="1839"/>
    <cellStyle name="Comma 10 2 8 2 2" xfId="21214"/>
    <cellStyle name="Comma 10 2 8 3" xfId="1840"/>
    <cellStyle name="Comma 10 2 8 3 2" xfId="21215"/>
    <cellStyle name="Comma 10 2 8 4" xfId="21213"/>
    <cellStyle name="Comma 10 2 9" xfId="1841"/>
    <cellStyle name="Comma 10 2 9 2" xfId="21216"/>
    <cellStyle name="Comma 10 20" xfId="1842"/>
    <cellStyle name="Comma 10 20 2" xfId="1843"/>
    <cellStyle name="Comma 10 20 2 2" xfId="1844"/>
    <cellStyle name="Comma 10 20 2 2 2" xfId="1845"/>
    <cellStyle name="Comma 10 20 2 2 2 2" xfId="21220"/>
    <cellStyle name="Comma 10 20 2 2 3" xfId="1846"/>
    <cellStyle name="Comma 10 20 2 2 3 2" xfId="21221"/>
    <cellStyle name="Comma 10 20 2 2 4" xfId="21219"/>
    <cellStyle name="Comma 10 20 2 3" xfId="1847"/>
    <cellStyle name="Comma 10 20 2 3 2" xfId="21222"/>
    <cellStyle name="Comma 10 20 2 4" xfId="1848"/>
    <cellStyle name="Comma 10 20 2 4 2" xfId="21223"/>
    <cellStyle name="Comma 10 20 2 5" xfId="1849"/>
    <cellStyle name="Comma 10 20 2 5 2" xfId="21224"/>
    <cellStyle name="Comma 10 20 2 6" xfId="21218"/>
    <cellStyle name="Comma 10 20 3" xfId="1850"/>
    <cellStyle name="Comma 10 20 3 2" xfId="1851"/>
    <cellStyle name="Comma 10 20 3 2 2" xfId="21226"/>
    <cellStyle name="Comma 10 20 3 3" xfId="1852"/>
    <cellStyle name="Comma 10 20 3 3 2" xfId="21227"/>
    <cellStyle name="Comma 10 20 3 4" xfId="21225"/>
    <cellStyle name="Comma 10 20 4" xfId="1853"/>
    <cellStyle name="Comma 10 20 4 2" xfId="21228"/>
    <cellStyle name="Comma 10 20 5" xfId="1854"/>
    <cellStyle name="Comma 10 20 5 2" xfId="21229"/>
    <cellStyle name="Comma 10 20 6" xfId="1855"/>
    <cellStyle name="Comma 10 20 6 2" xfId="21230"/>
    <cellStyle name="Comma 10 20 7" xfId="21217"/>
    <cellStyle name="Comma 10 21" xfId="1856"/>
    <cellStyle name="Comma 10 21 2" xfId="1857"/>
    <cellStyle name="Comma 10 21 2 2" xfId="1858"/>
    <cellStyle name="Comma 10 21 2 2 2" xfId="21233"/>
    <cellStyle name="Comma 10 21 2 3" xfId="1859"/>
    <cellStyle name="Comma 10 21 2 3 2" xfId="21234"/>
    <cellStyle name="Comma 10 21 2 4" xfId="21232"/>
    <cellStyle name="Comma 10 21 3" xfId="1860"/>
    <cellStyle name="Comma 10 21 3 2" xfId="21235"/>
    <cellStyle name="Comma 10 21 4" xfId="1861"/>
    <cellStyle name="Comma 10 21 4 2" xfId="21236"/>
    <cellStyle name="Comma 10 21 5" xfId="1862"/>
    <cellStyle name="Comma 10 21 5 2" xfId="21237"/>
    <cellStyle name="Comma 10 21 6" xfId="21231"/>
    <cellStyle name="Comma 10 22" xfId="1863"/>
    <cellStyle name="Comma 10 22 2" xfId="1864"/>
    <cellStyle name="Comma 10 22 2 2" xfId="21239"/>
    <cellStyle name="Comma 10 22 3" xfId="1865"/>
    <cellStyle name="Comma 10 22 3 2" xfId="21240"/>
    <cellStyle name="Comma 10 22 4" xfId="21238"/>
    <cellStyle name="Comma 10 23" xfId="1866"/>
    <cellStyle name="Comma 10 23 2" xfId="21241"/>
    <cellStyle name="Comma 10 24" xfId="1867"/>
    <cellStyle name="Comma 10 24 2" xfId="21242"/>
    <cellStyle name="Comma 10 25" xfId="1868"/>
    <cellStyle name="Comma 10 25 2" xfId="21243"/>
    <cellStyle name="Comma 10 26" xfId="1869"/>
    <cellStyle name="Comma 10 26 2" xfId="21244"/>
    <cellStyle name="Comma 10 27" xfId="1870"/>
    <cellStyle name="Comma 10 27 2" xfId="21245"/>
    <cellStyle name="Comma 10 28" xfId="650"/>
    <cellStyle name="Comma 10 29" xfId="20026"/>
    <cellStyle name="Comma 10 3" xfId="1871"/>
    <cellStyle name="Comma 10 3 10" xfId="1872"/>
    <cellStyle name="Comma 10 3 10 2" xfId="21247"/>
    <cellStyle name="Comma 10 3 11" xfId="1873"/>
    <cellStyle name="Comma 10 3 11 2" xfId="21248"/>
    <cellStyle name="Comma 10 3 12" xfId="21246"/>
    <cellStyle name="Comma 10 3 2" xfId="1874"/>
    <cellStyle name="Comma 10 3 2 2" xfId="1875"/>
    <cellStyle name="Comma 10 3 2 2 2" xfId="1876"/>
    <cellStyle name="Comma 10 3 2 2 2 2" xfId="1877"/>
    <cellStyle name="Comma 10 3 2 2 2 2 2" xfId="1878"/>
    <cellStyle name="Comma 10 3 2 2 2 2 2 2" xfId="21253"/>
    <cellStyle name="Comma 10 3 2 2 2 2 3" xfId="1879"/>
    <cellStyle name="Comma 10 3 2 2 2 2 3 2" xfId="21254"/>
    <cellStyle name="Comma 10 3 2 2 2 2 4" xfId="21252"/>
    <cellStyle name="Comma 10 3 2 2 2 3" xfId="1880"/>
    <cellStyle name="Comma 10 3 2 2 2 3 2" xfId="21255"/>
    <cellStyle name="Comma 10 3 2 2 2 4" xfId="1881"/>
    <cellStyle name="Comma 10 3 2 2 2 4 2" xfId="21256"/>
    <cellStyle name="Comma 10 3 2 2 2 5" xfId="1882"/>
    <cellStyle name="Comma 10 3 2 2 2 5 2" xfId="21257"/>
    <cellStyle name="Comma 10 3 2 2 2 6" xfId="21251"/>
    <cellStyle name="Comma 10 3 2 2 3" xfId="1883"/>
    <cellStyle name="Comma 10 3 2 2 3 2" xfId="1884"/>
    <cellStyle name="Comma 10 3 2 2 3 2 2" xfId="21259"/>
    <cellStyle name="Comma 10 3 2 2 3 3" xfId="1885"/>
    <cellStyle name="Comma 10 3 2 2 3 3 2" xfId="21260"/>
    <cellStyle name="Comma 10 3 2 2 3 4" xfId="21258"/>
    <cellStyle name="Comma 10 3 2 2 4" xfId="1886"/>
    <cellStyle name="Comma 10 3 2 2 4 2" xfId="21261"/>
    <cellStyle name="Comma 10 3 2 2 5" xfId="1887"/>
    <cellStyle name="Comma 10 3 2 2 5 2" xfId="21262"/>
    <cellStyle name="Comma 10 3 2 2 6" xfId="1888"/>
    <cellStyle name="Comma 10 3 2 2 6 2" xfId="21263"/>
    <cellStyle name="Comma 10 3 2 2 7" xfId="21250"/>
    <cellStyle name="Comma 10 3 2 3" xfId="1889"/>
    <cellStyle name="Comma 10 3 2 3 2" xfId="1890"/>
    <cellStyle name="Comma 10 3 2 3 2 2" xfId="1891"/>
    <cellStyle name="Comma 10 3 2 3 2 2 2" xfId="1892"/>
    <cellStyle name="Comma 10 3 2 3 2 2 2 2" xfId="21267"/>
    <cellStyle name="Comma 10 3 2 3 2 2 3" xfId="1893"/>
    <cellStyle name="Comma 10 3 2 3 2 2 3 2" xfId="21268"/>
    <cellStyle name="Comma 10 3 2 3 2 2 4" xfId="21266"/>
    <cellStyle name="Comma 10 3 2 3 2 3" xfId="1894"/>
    <cellStyle name="Comma 10 3 2 3 2 3 2" xfId="21269"/>
    <cellStyle name="Comma 10 3 2 3 2 4" xfId="1895"/>
    <cellStyle name="Comma 10 3 2 3 2 4 2" xfId="21270"/>
    <cellStyle name="Comma 10 3 2 3 2 5" xfId="1896"/>
    <cellStyle name="Comma 10 3 2 3 2 5 2" xfId="21271"/>
    <cellStyle name="Comma 10 3 2 3 2 6" xfId="21265"/>
    <cellStyle name="Comma 10 3 2 3 3" xfId="1897"/>
    <cellStyle name="Comma 10 3 2 3 3 2" xfId="1898"/>
    <cellStyle name="Comma 10 3 2 3 3 2 2" xfId="21273"/>
    <cellStyle name="Comma 10 3 2 3 3 3" xfId="1899"/>
    <cellStyle name="Comma 10 3 2 3 3 3 2" xfId="21274"/>
    <cellStyle name="Comma 10 3 2 3 3 4" xfId="21272"/>
    <cellStyle name="Comma 10 3 2 3 4" xfId="1900"/>
    <cellStyle name="Comma 10 3 2 3 4 2" xfId="21275"/>
    <cellStyle name="Comma 10 3 2 3 5" xfId="1901"/>
    <cellStyle name="Comma 10 3 2 3 5 2" xfId="21276"/>
    <cellStyle name="Comma 10 3 2 3 6" xfId="1902"/>
    <cellStyle name="Comma 10 3 2 3 6 2" xfId="21277"/>
    <cellStyle name="Comma 10 3 2 3 7" xfId="21264"/>
    <cellStyle name="Comma 10 3 2 4" xfId="1903"/>
    <cellStyle name="Comma 10 3 2 4 2" xfId="1904"/>
    <cellStyle name="Comma 10 3 2 4 2 2" xfId="1905"/>
    <cellStyle name="Comma 10 3 2 4 2 2 2" xfId="21280"/>
    <cellStyle name="Comma 10 3 2 4 2 3" xfId="1906"/>
    <cellStyle name="Comma 10 3 2 4 2 3 2" xfId="21281"/>
    <cellStyle name="Comma 10 3 2 4 2 4" xfId="21279"/>
    <cellStyle name="Comma 10 3 2 4 3" xfId="1907"/>
    <cellStyle name="Comma 10 3 2 4 3 2" xfId="21282"/>
    <cellStyle name="Comma 10 3 2 4 4" xfId="1908"/>
    <cellStyle name="Comma 10 3 2 4 4 2" xfId="21283"/>
    <cellStyle name="Comma 10 3 2 4 5" xfId="1909"/>
    <cellStyle name="Comma 10 3 2 4 5 2" xfId="21284"/>
    <cellStyle name="Comma 10 3 2 4 6" xfId="21278"/>
    <cellStyle name="Comma 10 3 2 5" xfId="1910"/>
    <cellStyle name="Comma 10 3 2 5 2" xfId="1911"/>
    <cellStyle name="Comma 10 3 2 5 2 2" xfId="21286"/>
    <cellStyle name="Comma 10 3 2 5 3" xfId="1912"/>
    <cellStyle name="Comma 10 3 2 5 3 2" xfId="21287"/>
    <cellStyle name="Comma 10 3 2 5 4" xfId="21285"/>
    <cellStyle name="Comma 10 3 2 6" xfId="1913"/>
    <cellStyle name="Comma 10 3 2 6 2" xfId="21288"/>
    <cellStyle name="Comma 10 3 2 7" xfId="1914"/>
    <cellStyle name="Comma 10 3 2 7 2" xfId="21289"/>
    <cellStyle name="Comma 10 3 2 8" xfId="1915"/>
    <cellStyle name="Comma 10 3 2 8 2" xfId="21290"/>
    <cellStyle name="Comma 10 3 2 9" xfId="21249"/>
    <cellStyle name="Comma 10 3 3" xfId="1916"/>
    <cellStyle name="Comma 10 3 3 2" xfId="1917"/>
    <cellStyle name="Comma 10 3 3 2 2" xfId="1918"/>
    <cellStyle name="Comma 10 3 3 2 2 2" xfId="1919"/>
    <cellStyle name="Comma 10 3 3 2 2 2 2" xfId="1920"/>
    <cellStyle name="Comma 10 3 3 2 2 2 2 2" xfId="21295"/>
    <cellStyle name="Comma 10 3 3 2 2 2 3" xfId="1921"/>
    <cellStyle name="Comma 10 3 3 2 2 2 3 2" xfId="21296"/>
    <cellStyle name="Comma 10 3 3 2 2 2 4" xfId="21294"/>
    <cellStyle name="Comma 10 3 3 2 2 3" xfId="1922"/>
    <cellStyle name="Comma 10 3 3 2 2 3 2" xfId="21297"/>
    <cellStyle name="Comma 10 3 3 2 2 4" xfId="1923"/>
    <cellStyle name="Comma 10 3 3 2 2 4 2" xfId="21298"/>
    <cellStyle name="Comma 10 3 3 2 2 5" xfId="1924"/>
    <cellStyle name="Comma 10 3 3 2 2 5 2" xfId="21299"/>
    <cellStyle name="Comma 10 3 3 2 2 6" xfId="21293"/>
    <cellStyle name="Comma 10 3 3 2 3" xfId="1925"/>
    <cellStyle name="Comma 10 3 3 2 3 2" xfId="1926"/>
    <cellStyle name="Comma 10 3 3 2 3 2 2" xfId="21301"/>
    <cellStyle name="Comma 10 3 3 2 3 3" xfId="1927"/>
    <cellStyle name="Comma 10 3 3 2 3 3 2" xfId="21302"/>
    <cellStyle name="Comma 10 3 3 2 3 4" xfId="21300"/>
    <cellStyle name="Comma 10 3 3 2 4" xfId="1928"/>
    <cellStyle name="Comma 10 3 3 2 4 2" xfId="21303"/>
    <cellStyle name="Comma 10 3 3 2 5" xfId="1929"/>
    <cellStyle name="Comma 10 3 3 2 5 2" xfId="21304"/>
    <cellStyle name="Comma 10 3 3 2 6" xfId="1930"/>
    <cellStyle name="Comma 10 3 3 2 6 2" xfId="21305"/>
    <cellStyle name="Comma 10 3 3 2 7" xfId="21292"/>
    <cellStyle name="Comma 10 3 3 3" xfId="1931"/>
    <cellStyle name="Comma 10 3 3 3 2" xfId="1932"/>
    <cellStyle name="Comma 10 3 3 3 2 2" xfId="1933"/>
    <cellStyle name="Comma 10 3 3 3 2 2 2" xfId="1934"/>
    <cellStyle name="Comma 10 3 3 3 2 2 2 2" xfId="21309"/>
    <cellStyle name="Comma 10 3 3 3 2 2 3" xfId="1935"/>
    <cellStyle name="Comma 10 3 3 3 2 2 3 2" xfId="21310"/>
    <cellStyle name="Comma 10 3 3 3 2 2 4" xfId="21308"/>
    <cellStyle name="Comma 10 3 3 3 2 3" xfId="1936"/>
    <cellStyle name="Comma 10 3 3 3 2 3 2" xfId="21311"/>
    <cellStyle name="Comma 10 3 3 3 2 4" xfId="1937"/>
    <cellStyle name="Comma 10 3 3 3 2 4 2" xfId="21312"/>
    <cellStyle name="Comma 10 3 3 3 2 5" xfId="1938"/>
    <cellStyle name="Comma 10 3 3 3 2 5 2" xfId="21313"/>
    <cellStyle name="Comma 10 3 3 3 2 6" xfId="21307"/>
    <cellStyle name="Comma 10 3 3 3 3" xfId="1939"/>
    <cellStyle name="Comma 10 3 3 3 3 2" xfId="1940"/>
    <cellStyle name="Comma 10 3 3 3 3 2 2" xfId="21315"/>
    <cellStyle name="Comma 10 3 3 3 3 3" xfId="1941"/>
    <cellStyle name="Comma 10 3 3 3 3 3 2" xfId="21316"/>
    <cellStyle name="Comma 10 3 3 3 3 4" xfId="21314"/>
    <cellStyle name="Comma 10 3 3 3 4" xfId="1942"/>
    <cellStyle name="Comma 10 3 3 3 4 2" xfId="21317"/>
    <cellStyle name="Comma 10 3 3 3 5" xfId="1943"/>
    <cellStyle name="Comma 10 3 3 3 5 2" xfId="21318"/>
    <cellStyle name="Comma 10 3 3 3 6" xfId="1944"/>
    <cellStyle name="Comma 10 3 3 3 6 2" xfId="21319"/>
    <cellStyle name="Comma 10 3 3 3 7" xfId="21306"/>
    <cellStyle name="Comma 10 3 3 4" xfId="1945"/>
    <cellStyle name="Comma 10 3 3 4 2" xfId="1946"/>
    <cellStyle name="Comma 10 3 3 4 2 2" xfId="1947"/>
    <cellStyle name="Comma 10 3 3 4 2 2 2" xfId="21322"/>
    <cellStyle name="Comma 10 3 3 4 2 3" xfId="1948"/>
    <cellStyle name="Comma 10 3 3 4 2 3 2" xfId="21323"/>
    <cellStyle name="Comma 10 3 3 4 2 4" xfId="21321"/>
    <cellStyle name="Comma 10 3 3 4 3" xfId="1949"/>
    <cellStyle name="Comma 10 3 3 4 3 2" xfId="21324"/>
    <cellStyle name="Comma 10 3 3 4 4" xfId="1950"/>
    <cellStyle name="Comma 10 3 3 4 4 2" xfId="21325"/>
    <cellStyle name="Comma 10 3 3 4 5" xfId="1951"/>
    <cellStyle name="Comma 10 3 3 4 5 2" xfId="21326"/>
    <cellStyle name="Comma 10 3 3 4 6" xfId="21320"/>
    <cellStyle name="Comma 10 3 3 5" xfId="1952"/>
    <cellStyle name="Comma 10 3 3 5 2" xfId="1953"/>
    <cellStyle name="Comma 10 3 3 5 2 2" xfId="21328"/>
    <cellStyle name="Comma 10 3 3 5 3" xfId="1954"/>
    <cellStyle name="Comma 10 3 3 5 3 2" xfId="21329"/>
    <cellStyle name="Comma 10 3 3 5 4" xfId="21327"/>
    <cellStyle name="Comma 10 3 3 6" xfId="1955"/>
    <cellStyle name="Comma 10 3 3 6 2" xfId="21330"/>
    <cellStyle name="Comma 10 3 3 7" xfId="1956"/>
    <cellStyle name="Comma 10 3 3 7 2" xfId="21331"/>
    <cellStyle name="Comma 10 3 3 8" xfId="1957"/>
    <cellStyle name="Comma 10 3 3 8 2" xfId="21332"/>
    <cellStyle name="Comma 10 3 3 9" xfId="21291"/>
    <cellStyle name="Comma 10 3 4" xfId="1958"/>
    <cellStyle name="Comma 10 3 4 2" xfId="1959"/>
    <cellStyle name="Comma 10 3 4 2 2" xfId="1960"/>
    <cellStyle name="Comma 10 3 4 2 2 2" xfId="1961"/>
    <cellStyle name="Comma 10 3 4 2 2 2 2" xfId="1962"/>
    <cellStyle name="Comma 10 3 4 2 2 2 2 2" xfId="21337"/>
    <cellStyle name="Comma 10 3 4 2 2 2 3" xfId="1963"/>
    <cellStyle name="Comma 10 3 4 2 2 2 3 2" xfId="21338"/>
    <cellStyle name="Comma 10 3 4 2 2 2 4" xfId="21336"/>
    <cellStyle name="Comma 10 3 4 2 2 3" xfId="1964"/>
    <cellStyle name="Comma 10 3 4 2 2 3 2" xfId="21339"/>
    <cellStyle name="Comma 10 3 4 2 2 4" xfId="1965"/>
    <cellStyle name="Comma 10 3 4 2 2 4 2" xfId="21340"/>
    <cellStyle name="Comma 10 3 4 2 2 5" xfId="1966"/>
    <cellStyle name="Comma 10 3 4 2 2 5 2" xfId="21341"/>
    <cellStyle name="Comma 10 3 4 2 2 6" xfId="21335"/>
    <cellStyle name="Comma 10 3 4 2 3" xfId="1967"/>
    <cellStyle name="Comma 10 3 4 2 3 2" xfId="1968"/>
    <cellStyle name="Comma 10 3 4 2 3 2 2" xfId="21343"/>
    <cellStyle name="Comma 10 3 4 2 3 3" xfId="1969"/>
    <cellStyle name="Comma 10 3 4 2 3 3 2" xfId="21344"/>
    <cellStyle name="Comma 10 3 4 2 3 4" xfId="21342"/>
    <cellStyle name="Comma 10 3 4 2 4" xfId="1970"/>
    <cellStyle name="Comma 10 3 4 2 4 2" xfId="21345"/>
    <cellStyle name="Comma 10 3 4 2 5" xfId="1971"/>
    <cellStyle name="Comma 10 3 4 2 5 2" xfId="21346"/>
    <cellStyle name="Comma 10 3 4 2 6" xfId="1972"/>
    <cellStyle name="Comma 10 3 4 2 6 2" xfId="21347"/>
    <cellStyle name="Comma 10 3 4 2 7" xfId="21334"/>
    <cellStyle name="Comma 10 3 4 3" xfId="1973"/>
    <cellStyle name="Comma 10 3 4 3 2" xfId="1974"/>
    <cellStyle name="Comma 10 3 4 3 2 2" xfId="1975"/>
    <cellStyle name="Comma 10 3 4 3 2 2 2" xfId="1976"/>
    <cellStyle name="Comma 10 3 4 3 2 2 2 2" xfId="21351"/>
    <cellStyle name="Comma 10 3 4 3 2 2 3" xfId="1977"/>
    <cellStyle name="Comma 10 3 4 3 2 2 3 2" xfId="21352"/>
    <cellStyle name="Comma 10 3 4 3 2 2 4" xfId="21350"/>
    <cellStyle name="Comma 10 3 4 3 2 3" xfId="1978"/>
    <cellStyle name="Comma 10 3 4 3 2 3 2" xfId="21353"/>
    <cellStyle name="Comma 10 3 4 3 2 4" xfId="1979"/>
    <cellStyle name="Comma 10 3 4 3 2 4 2" xfId="21354"/>
    <cellStyle name="Comma 10 3 4 3 2 5" xfId="1980"/>
    <cellStyle name="Comma 10 3 4 3 2 5 2" xfId="21355"/>
    <cellStyle name="Comma 10 3 4 3 2 6" xfId="21349"/>
    <cellStyle name="Comma 10 3 4 3 3" xfId="1981"/>
    <cellStyle name="Comma 10 3 4 3 3 2" xfId="1982"/>
    <cellStyle name="Comma 10 3 4 3 3 2 2" xfId="21357"/>
    <cellStyle name="Comma 10 3 4 3 3 3" xfId="1983"/>
    <cellStyle name="Comma 10 3 4 3 3 3 2" xfId="21358"/>
    <cellStyle name="Comma 10 3 4 3 3 4" xfId="21356"/>
    <cellStyle name="Comma 10 3 4 3 4" xfId="1984"/>
    <cellStyle name="Comma 10 3 4 3 4 2" xfId="21359"/>
    <cellStyle name="Comma 10 3 4 3 5" xfId="1985"/>
    <cellStyle name="Comma 10 3 4 3 5 2" xfId="21360"/>
    <cellStyle name="Comma 10 3 4 3 6" xfId="1986"/>
    <cellStyle name="Comma 10 3 4 3 6 2" xfId="21361"/>
    <cellStyle name="Comma 10 3 4 3 7" xfId="21348"/>
    <cellStyle name="Comma 10 3 4 4" xfId="1987"/>
    <cellStyle name="Comma 10 3 4 4 2" xfId="1988"/>
    <cellStyle name="Comma 10 3 4 4 2 2" xfId="1989"/>
    <cellStyle name="Comma 10 3 4 4 2 2 2" xfId="21364"/>
    <cellStyle name="Comma 10 3 4 4 2 3" xfId="1990"/>
    <cellStyle name="Comma 10 3 4 4 2 3 2" xfId="21365"/>
    <cellStyle name="Comma 10 3 4 4 2 4" xfId="21363"/>
    <cellStyle name="Comma 10 3 4 4 3" xfId="1991"/>
    <cellStyle name="Comma 10 3 4 4 3 2" xfId="21366"/>
    <cellStyle name="Comma 10 3 4 4 4" xfId="1992"/>
    <cellStyle name="Comma 10 3 4 4 4 2" xfId="21367"/>
    <cellStyle name="Comma 10 3 4 4 5" xfId="1993"/>
    <cellStyle name="Comma 10 3 4 4 5 2" xfId="21368"/>
    <cellStyle name="Comma 10 3 4 4 6" xfId="21362"/>
    <cellStyle name="Comma 10 3 4 5" xfId="1994"/>
    <cellStyle name="Comma 10 3 4 5 2" xfId="1995"/>
    <cellStyle name="Comma 10 3 4 5 2 2" xfId="21370"/>
    <cellStyle name="Comma 10 3 4 5 3" xfId="1996"/>
    <cellStyle name="Comma 10 3 4 5 3 2" xfId="21371"/>
    <cellStyle name="Comma 10 3 4 5 4" xfId="21369"/>
    <cellStyle name="Comma 10 3 4 6" xfId="1997"/>
    <cellStyle name="Comma 10 3 4 6 2" xfId="21372"/>
    <cellStyle name="Comma 10 3 4 7" xfId="1998"/>
    <cellStyle name="Comma 10 3 4 7 2" xfId="21373"/>
    <cellStyle name="Comma 10 3 4 8" xfId="1999"/>
    <cellStyle name="Comma 10 3 4 8 2" xfId="21374"/>
    <cellStyle name="Comma 10 3 4 9" xfId="21333"/>
    <cellStyle name="Comma 10 3 5" xfId="2000"/>
    <cellStyle name="Comma 10 3 5 2" xfId="2001"/>
    <cellStyle name="Comma 10 3 5 2 2" xfId="2002"/>
    <cellStyle name="Comma 10 3 5 2 2 2" xfId="2003"/>
    <cellStyle name="Comma 10 3 5 2 2 2 2" xfId="21378"/>
    <cellStyle name="Comma 10 3 5 2 2 3" xfId="2004"/>
    <cellStyle name="Comma 10 3 5 2 2 3 2" xfId="21379"/>
    <cellStyle name="Comma 10 3 5 2 2 4" xfId="21377"/>
    <cellStyle name="Comma 10 3 5 2 3" xfId="2005"/>
    <cellStyle name="Comma 10 3 5 2 3 2" xfId="21380"/>
    <cellStyle name="Comma 10 3 5 2 4" xfId="2006"/>
    <cellStyle name="Comma 10 3 5 2 4 2" xfId="21381"/>
    <cellStyle name="Comma 10 3 5 2 5" xfId="2007"/>
    <cellStyle name="Comma 10 3 5 2 5 2" xfId="21382"/>
    <cellStyle name="Comma 10 3 5 2 6" xfId="21376"/>
    <cellStyle name="Comma 10 3 5 3" xfId="2008"/>
    <cellStyle name="Comma 10 3 5 3 2" xfId="2009"/>
    <cellStyle name="Comma 10 3 5 3 2 2" xfId="21384"/>
    <cellStyle name="Comma 10 3 5 3 3" xfId="2010"/>
    <cellStyle name="Comma 10 3 5 3 3 2" xfId="21385"/>
    <cellStyle name="Comma 10 3 5 3 4" xfId="21383"/>
    <cellStyle name="Comma 10 3 5 4" xfId="2011"/>
    <cellStyle name="Comma 10 3 5 4 2" xfId="21386"/>
    <cellStyle name="Comma 10 3 5 5" xfId="2012"/>
    <cellStyle name="Comma 10 3 5 5 2" xfId="21387"/>
    <cellStyle name="Comma 10 3 5 6" xfId="2013"/>
    <cellStyle name="Comma 10 3 5 6 2" xfId="21388"/>
    <cellStyle name="Comma 10 3 5 7" xfId="21375"/>
    <cellStyle name="Comma 10 3 6" xfId="2014"/>
    <cellStyle name="Comma 10 3 6 2" xfId="2015"/>
    <cellStyle name="Comma 10 3 6 2 2" xfId="2016"/>
    <cellStyle name="Comma 10 3 6 2 2 2" xfId="2017"/>
    <cellStyle name="Comma 10 3 6 2 2 2 2" xfId="21392"/>
    <cellStyle name="Comma 10 3 6 2 2 3" xfId="2018"/>
    <cellStyle name="Comma 10 3 6 2 2 3 2" xfId="21393"/>
    <cellStyle name="Comma 10 3 6 2 2 4" xfId="21391"/>
    <cellStyle name="Comma 10 3 6 2 3" xfId="2019"/>
    <cellStyle name="Comma 10 3 6 2 3 2" xfId="21394"/>
    <cellStyle name="Comma 10 3 6 2 4" xfId="2020"/>
    <cellStyle name="Comma 10 3 6 2 4 2" xfId="21395"/>
    <cellStyle name="Comma 10 3 6 2 5" xfId="2021"/>
    <cellStyle name="Comma 10 3 6 2 5 2" xfId="21396"/>
    <cellStyle name="Comma 10 3 6 2 6" xfId="21390"/>
    <cellStyle name="Comma 10 3 6 3" xfId="2022"/>
    <cellStyle name="Comma 10 3 6 3 2" xfId="2023"/>
    <cellStyle name="Comma 10 3 6 3 2 2" xfId="21398"/>
    <cellStyle name="Comma 10 3 6 3 3" xfId="2024"/>
    <cellStyle name="Comma 10 3 6 3 3 2" xfId="21399"/>
    <cellStyle name="Comma 10 3 6 3 4" xfId="21397"/>
    <cellStyle name="Comma 10 3 6 4" xfId="2025"/>
    <cellStyle name="Comma 10 3 6 4 2" xfId="21400"/>
    <cellStyle name="Comma 10 3 6 5" xfId="2026"/>
    <cellStyle name="Comma 10 3 6 5 2" xfId="21401"/>
    <cellStyle name="Comma 10 3 6 6" xfId="2027"/>
    <cellStyle name="Comma 10 3 6 6 2" xfId="21402"/>
    <cellStyle name="Comma 10 3 6 7" xfId="21389"/>
    <cellStyle name="Comma 10 3 7" xfId="2028"/>
    <cellStyle name="Comma 10 3 7 2" xfId="2029"/>
    <cellStyle name="Comma 10 3 7 2 2" xfId="2030"/>
    <cellStyle name="Comma 10 3 7 2 2 2" xfId="21405"/>
    <cellStyle name="Comma 10 3 7 2 3" xfId="2031"/>
    <cellStyle name="Comma 10 3 7 2 3 2" xfId="21406"/>
    <cellStyle name="Comma 10 3 7 2 4" xfId="21404"/>
    <cellStyle name="Comma 10 3 7 3" xfId="2032"/>
    <cellStyle name="Comma 10 3 7 3 2" xfId="21407"/>
    <cellStyle name="Comma 10 3 7 4" xfId="2033"/>
    <cellStyle name="Comma 10 3 7 4 2" xfId="21408"/>
    <cellStyle name="Comma 10 3 7 5" xfId="2034"/>
    <cellStyle name="Comma 10 3 7 5 2" xfId="21409"/>
    <cellStyle name="Comma 10 3 7 6" xfId="21403"/>
    <cellStyle name="Comma 10 3 8" xfId="2035"/>
    <cellStyle name="Comma 10 3 8 2" xfId="2036"/>
    <cellStyle name="Comma 10 3 8 2 2" xfId="21411"/>
    <cellStyle name="Comma 10 3 8 3" xfId="2037"/>
    <cellStyle name="Comma 10 3 8 3 2" xfId="21412"/>
    <cellStyle name="Comma 10 3 8 4" xfId="21410"/>
    <cellStyle name="Comma 10 3 9" xfId="2038"/>
    <cellStyle name="Comma 10 3 9 2" xfId="21413"/>
    <cellStyle name="Comma 10 30" xfId="39211"/>
    <cellStyle name="Comma 10 4" xfId="2039"/>
    <cellStyle name="Comma 10 4 10" xfId="2040"/>
    <cellStyle name="Comma 10 4 10 2" xfId="21415"/>
    <cellStyle name="Comma 10 4 11" xfId="2041"/>
    <cellStyle name="Comma 10 4 11 2" xfId="21416"/>
    <cellStyle name="Comma 10 4 12" xfId="21414"/>
    <cellStyle name="Comma 10 4 2" xfId="2042"/>
    <cellStyle name="Comma 10 4 2 2" xfId="2043"/>
    <cellStyle name="Comma 10 4 2 2 2" xfId="2044"/>
    <cellStyle name="Comma 10 4 2 2 2 2" xfId="2045"/>
    <cellStyle name="Comma 10 4 2 2 2 2 2" xfId="2046"/>
    <cellStyle name="Comma 10 4 2 2 2 2 2 2" xfId="21421"/>
    <cellStyle name="Comma 10 4 2 2 2 2 3" xfId="2047"/>
    <cellStyle name="Comma 10 4 2 2 2 2 3 2" xfId="21422"/>
    <cellStyle name="Comma 10 4 2 2 2 2 4" xfId="21420"/>
    <cellStyle name="Comma 10 4 2 2 2 3" xfId="2048"/>
    <cellStyle name="Comma 10 4 2 2 2 3 2" xfId="21423"/>
    <cellStyle name="Comma 10 4 2 2 2 4" xfId="2049"/>
    <cellStyle name="Comma 10 4 2 2 2 4 2" xfId="21424"/>
    <cellStyle name="Comma 10 4 2 2 2 5" xfId="2050"/>
    <cellStyle name="Comma 10 4 2 2 2 5 2" xfId="21425"/>
    <cellStyle name="Comma 10 4 2 2 2 6" xfId="21419"/>
    <cellStyle name="Comma 10 4 2 2 3" xfId="2051"/>
    <cellStyle name="Comma 10 4 2 2 3 2" xfId="2052"/>
    <cellStyle name="Comma 10 4 2 2 3 2 2" xfId="21427"/>
    <cellStyle name="Comma 10 4 2 2 3 3" xfId="2053"/>
    <cellStyle name="Comma 10 4 2 2 3 3 2" xfId="21428"/>
    <cellStyle name="Comma 10 4 2 2 3 4" xfId="21426"/>
    <cellStyle name="Comma 10 4 2 2 4" xfId="2054"/>
    <cellStyle name="Comma 10 4 2 2 4 2" xfId="21429"/>
    <cellStyle name="Comma 10 4 2 2 5" xfId="2055"/>
    <cellStyle name="Comma 10 4 2 2 5 2" xfId="21430"/>
    <cellStyle name="Comma 10 4 2 2 6" xfId="2056"/>
    <cellStyle name="Comma 10 4 2 2 6 2" xfId="21431"/>
    <cellStyle name="Comma 10 4 2 2 7" xfId="21418"/>
    <cellStyle name="Comma 10 4 2 3" xfId="2057"/>
    <cellStyle name="Comma 10 4 2 3 2" xfId="2058"/>
    <cellStyle name="Comma 10 4 2 3 2 2" xfId="2059"/>
    <cellStyle name="Comma 10 4 2 3 2 2 2" xfId="2060"/>
    <cellStyle name="Comma 10 4 2 3 2 2 2 2" xfId="21435"/>
    <cellStyle name="Comma 10 4 2 3 2 2 3" xfId="2061"/>
    <cellStyle name="Comma 10 4 2 3 2 2 3 2" xfId="21436"/>
    <cellStyle name="Comma 10 4 2 3 2 2 4" xfId="21434"/>
    <cellStyle name="Comma 10 4 2 3 2 3" xfId="2062"/>
    <cellStyle name="Comma 10 4 2 3 2 3 2" xfId="21437"/>
    <cellStyle name="Comma 10 4 2 3 2 4" xfId="2063"/>
    <cellStyle name="Comma 10 4 2 3 2 4 2" xfId="21438"/>
    <cellStyle name="Comma 10 4 2 3 2 5" xfId="2064"/>
    <cellStyle name="Comma 10 4 2 3 2 5 2" xfId="21439"/>
    <cellStyle name="Comma 10 4 2 3 2 6" xfId="21433"/>
    <cellStyle name="Comma 10 4 2 3 3" xfId="2065"/>
    <cellStyle name="Comma 10 4 2 3 3 2" xfId="2066"/>
    <cellStyle name="Comma 10 4 2 3 3 2 2" xfId="21441"/>
    <cellStyle name="Comma 10 4 2 3 3 3" xfId="2067"/>
    <cellStyle name="Comma 10 4 2 3 3 3 2" xfId="21442"/>
    <cellStyle name="Comma 10 4 2 3 3 4" xfId="21440"/>
    <cellStyle name="Comma 10 4 2 3 4" xfId="2068"/>
    <cellStyle name="Comma 10 4 2 3 4 2" xfId="21443"/>
    <cellStyle name="Comma 10 4 2 3 5" xfId="2069"/>
    <cellStyle name="Comma 10 4 2 3 5 2" xfId="21444"/>
    <cellStyle name="Comma 10 4 2 3 6" xfId="2070"/>
    <cellStyle name="Comma 10 4 2 3 6 2" xfId="21445"/>
    <cellStyle name="Comma 10 4 2 3 7" xfId="21432"/>
    <cellStyle name="Comma 10 4 2 4" xfId="2071"/>
    <cellStyle name="Comma 10 4 2 4 2" xfId="2072"/>
    <cellStyle name="Comma 10 4 2 4 2 2" xfId="2073"/>
    <cellStyle name="Comma 10 4 2 4 2 2 2" xfId="21448"/>
    <cellStyle name="Comma 10 4 2 4 2 3" xfId="2074"/>
    <cellStyle name="Comma 10 4 2 4 2 3 2" xfId="21449"/>
    <cellStyle name="Comma 10 4 2 4 2 4" xfId="21447"/>
    <cellStyle name="Comma 10 4 2 4 3" xfId="2075"/>
    <cellStyle name="Comma 10 4 2 4 3 2" xfId="21450"/>
    <cellStyle name="Comma 10 4 2 4 4" xfId="2076"/>
    <cellStyle name="Comma 10 4 2 4 4 2" xfId="21451"/>
    <cellStyle name="Comma 10 4 2 4 5" xfId="2077"/>
    <cellStyle name="Comma 10 4 2 4 5 2" xfId="21452"/>
    <cellStyle name="Comma 10 4 2 4 6" xfId="21446"/>
    <cellStyle name="Comma 10 4 2 5" xfId="2078"/>
    <cellStyle name="Comma 10 4 2 5 2" xfId="2079"/>
    <cellStyle name="Comma 10 4 2 5 2 2" xfId="21454"/>
    <cellStyle name="Comma 10 4 2 5 3" xfId="2080"/>
    <cellStyle name="Comma 10 4 2 5 3 2" xfId="21455"/>
    <cellStyle name="Comma 10 4 2 5 4" xfId="21453"/>
    <cellStyle name="Comma 10 4 2 6" xfId="2081"/>
    <cellStyle name="Comma 10 4 2 6 2" xfId="21456"/>
    <cellStyle name="Comma 10 4 2 7" xfId="2082"/>
    <cellStyle name="Comma 10 4 2 7 2" xfId="21457"/>
    <cellStyle name="Comma 10 4 2 8" xfId="2083"/>
    <cellStyle name="Comma 10 4 2 8 2" xfId="21458"/>
    <cellStyle name="Comma 10 4 2 9" xfId="21417"/>
    <cellStyle name="Comma 10 4 3" xfId="2084"/>
    <cellStyle name="Comma 10 4 3 2" xfId="2085"/>
    <cellStyle name="Comma 10 4 3 2 2" xfId="2086"/>
    <cellStyle name="Comma 10 4 3 2 2 2" xfId="2087"/>
    <cellStyle name="Comma 10 4 3 2 2 2 2" xfId="2088"/>
    <cellStyle name="Comma 10 4 3 2 2 2 2 2" xfId="21463"/>
    <cellStyle name="Comma 10 4 3 2 2 2 3" xfId="2089"/>
    <cellStyle name="Comma 10 4 3 2 2 2 3 2" xfId="21464"/>
    <cellStyle name="Comma 10 4 3 2 2 2 4" xfId="21462"/>
    <cellStyle name="Comma 10 4 3 2 2 3" xfId="2090"/>
    <cellStyle name="Comma 10 4 3 2 2 3 2" xfId="21465"/>
    <cellStyle name="Comma 10 4 3 2 2 4" xfId="2091"/>
    <cellStyle name="Comma 10 4 3 2 2 4 2" xfId="21466"/>
    <cellStyle name="Comma 10 4 3 2 2 5" xfId="2092"/>
    <cellStyle name="Comma 10 4 3 2 2 5 2" xfId="21467"/>
    <cellStyle name="Comma 10 4 3 2 2 6" xfId="21461"/>
    <cellStyle name="Comma 10 4 3 2 3" xfId="2093"/>
    <cellStyle name="Comma 10 4 3 2 3 2" xfId="2094"/>
    <cellStyle name="Comma 10 4 3 2 3 2 2" xfId="21469"/>
    <cellStyle name="Comma 10 4 3 2 3 3" xfId="2095"/>
    <cellStyle name="Comma 10 4 3 2 3 3 2" xfId="21470"/>
    <cellStyle name="Comma 10 4 3 2 3 4" xfId="21468"/>
    <cellStyle name="Comma 10 4 3 2 4" xfId="2096"/>
    <cellStyle name="Comma 10 4 3 2 4 2" xfId="21471"/>
    <cellStyle name="Comma 10 4 3 2 5" xfId="2097"/>
    <cellStyle name="Comma 10 4 3 2 5 2" xfId="21472"/>
    <cellStyle name="Comma 10 4 3 2 6" xfId="2098"/>
    <cellStyle name="Comma 10 4 3 2 6 2" xfId="21473"/>
    <cellStyle name="Comma 10 4 3 2 7" xfId="21460"/>
    <cellStyle name="Comma 10 4 3 3" xfId="2099"/>
    <cellStyle name="Comma 10 4 3 3 2" xfId="2100"/>
    <cellStyle name="Comma 10 4 3 3 2 2" xfId="2101"/>
    <cellStyle name="Comma 10 4 3 3 2 2 2" xfId="2102"/>
    <cellStyle name="Comma 10 4 3 3 2 2 2 2" xfId="21477"/>
    <cellStyle name="Comma 10 4 3 3 2 2 3" xfId="2103"/>
    <cellStyle name="Comma 10 4 3 3 2 2 3 2" xfId="21478"/>
    <cellStyle name="Comma 10 4 3 3 2 2 4" xfId="21476"/>
    <cellStyle name="Comma 10 4 3 3 2 3" xfId="2104"/>
    <cellStyle name="Comma 10 4 3 3 2 3 2" xfId="21479"/>
    <cellStyle name="Comma 10 4 3 3 2 4" xfId="2105"/>
    <cellStyle name="Comma 10 4 3 3 2 4 2" xfId="21480"/>
    <cellStyle name="Comma 10 4 3 3 2 5" xfId="2106"/>
    <cellStyle name="Comma 10 4 3 3 2 5 2" xfId="21481"/>
    <cellStyle name="Comma 10 4 3 3 2 6" xfId="21475"/>
    <cellStyle name="Comma 10 4 3 3 3" xfId="2107"/>
    <cellStyle name="Comma 10 4 3 3 3 2" xfId="2108"/>
    <cellStyle name="Comma 10 4 3 3 3 2 2" xfId="21483"/>
    <cellStyle name="Comma 10 4 3 3 3 3" xfId="2109"/>
    <cellStyle name="Comma 10 4 3 3 3 3 2" xfId="21484"/>
    <cellStyle name="Comma 10 4 3 3 3 4" xfId="21482"/>
    <cellStyle name="Comma 10 4 3 3 4" xfId="2110"/>
    <cellStyle name="Comma 10 4 3 3 4 2" xfId="21485"/>
    <cellStyle name="Comma 10 4 3 3 5" xfId="2111"/>
    <cellStyle name="Comma 10 4 3 3 5 2" xfId="21486"/>
    <cellStyle name="Comma 10 4 3 3 6" xfId="2112"/>
    <cellStyle name="Comma 10 4 3 3 6 2" xfId="21487"/>
    <cellStyle name="Comma 10 4 3 3 7" xfId="21474"/>
    <cellStyle name="Comma 10 4 3 4" xfId="2113"/>
    <cellStyle name="Comma 10 4 3 4 2" xfId="2114"/>
    <cellStyle name="Comma 10 4 3 4 2 2" xfId="2115"/>
    <cellStyle name="Comma 10 4 3 4 2 2 2" xfId="21490"/>
    <cellStyle name="Comma 10 4 3 4 2 3" xfId="2116"/>
    <cellStyle name="Comma 10 4 3 4 2 3 2" xfId="21491"/>
    <cellStyle name="Comma 10 4 3 4 2 4" xfId="21489"/>
    <cellStyle name="Comma 10 4 3 4 3" xfId="2117"/>
    <cellStyle name="Comma 10 4 3 4 3 2" xfId="21492"/>
    <cellStyle name="Comma 10 4 3 4 4" xfId="2118"/>
    <cellStyle name="Comma 10 4 3 4 4 2" xfId="21493"/>
    <cellStyle name="Comma 10 4 3 4 5" xfId="2119"/>
    <cellStyle name="Comma 10 4 3 4 5 2" xfId="21494"/>
    <cellStyle name="Comma 10 4 3 4 6" xfId="21488"/>
    <cellStyle name="Comma 10 4 3 5" xfId="2120"/>
    <cellStyle name="Comma 10 4 3 5 2" xfId="2121"/>
    <cellStyle name="Comma 10 4 3 5 2 2" xfId="21496"/>
    <cellStyle name="Comma 10 4 3 5 3" xfId="2122"/>
    <cellStyle name="Comma 10 4 3 5 3 2" xfId="21497"/>
    <cellStyle name="Comma 10 4 3 5 4" xfId="21495"/>
    <cellStyle name="Comma 10 4 3 6" xfId="2123"/>
    <cellStyle name="Comma 10 4 3 6 2" xfId="21498"/>
    <cellStyle name="Comma 10 4 3 7" xfId="2124"/>
    <cellStyle name="Comma 10 4 3 7 2" xfId="21499"/>
    <cellStyle name="Comma 10 4 3 8" xfId="2125"/>
    <cellStyle name="Comma 10 4 3 8 2" xfId="21500"/>
    <cellStyle name="Comma 10 4 3 9" xfId="21459"/>
    <cellStyle name="Comma 10 4 4" xfId="2126"/>
    <cellStyle name="Comma 10 4 4 2" xfId="2127"/>
    <cellStyle name="Comma 10 4 4 2 2" xfId="2128"/>
    <cellStyle name="Comma 10 4 4 2 2 2" xfId="2129"/>
    <cellStyle name="Comma 10 4 4 2 2 2 2" xfId="2130"/>
    <cellStyle name="Comma 10 4 4 2 2 2 2 2" xfId="21505"/>
    <cellStyle name="Comma 10 4 4 2 2 2 3" xfId="2131"/>
    <cellStyle name="Comma 10 4 4 2 2 2 3 2" xfId="21506"/>
    <cellStyle name="Comma 10 4 4 2 2 2 4" xfId="21504"/>
    <cellStyle name="Comma 10 4 4 2 2 3" xfId="2132"/>
    <cellStyle name="Comma 10 4 4 2 2 3 2" xfId="21507"/>
    <cellStyle name="Comma 10 4 4 2 2 4" xfId="2133"/>
    <cellStyle name="Comma 10 4 4 2 2 4 2" xfId="21508"/>
    <cellStyle name="Comma 10 4 4 2 2 5" xfId="2134"/>
    <cellStyle name="Comma 10 4 4 2 2 5 2" xfId="21509"/>
    <cellStyle name="Comma 10 4 4 2 2 6" xfId="21503"/>
    <cellStyle name="Comma 10 4 4 2 3" xfId="2135"/>
    <cellStyle name="Comma 10 4 4 2 3 2" xfId="2136"/>
    <cellStyle name="Comma 10 4 4 2 3 2 2" xfId="21511"/>
    <cellStyle name="Comma 10 4 4 2 3 3" xfId="2137"/>
    <cellStyle name="Comma 10 4 4 2 3 3 2" xfId="21512"/>
    <cellStyle name="Comma 10 4 4 2 3 4" xfId="21510"/>
    <cellStyle name="Comma 10 4 4 2 4" xfId="2138"/>
    <cellStyle name="Comma 10 4 4 2 4 2" xfId="21513"/>
    <cellStyle name="Comma 10 4 4 2 5" xfId="2139"/>
    <cellStyle name="Comma 10 4 4 2 5 2" xfId="21514"/>
    <cellStyle name="Comma 10 4 4 2 6" xfId="2140"/>
    <cellStyle name="Comma 10 4 4 2 6 2" xfId="21515"/>
    <cellStyle name="Comma 10 4 4 2 7" xfId="21502"/>
    <cellStyle name="Comma 10 4 4 3" xfId="2141"/>
    <cellStyle name="Comma 10 4 4 3 2" xfId="2142"/>
    <cellStyle name="Comma 10 4 4 3 2 2" xfId="2143"/>
    <cellStyle name="Comma 10 4 4 3 2 2 2" xfId="2144"/>
    <cellStyle name="Comma 10 4 4 3 2 2 2 2" xfId="21519"/>
    <cellStyle name="Comma 10 4 4 3 2 2 3" xfId="2145"/>
    <cellStyle name="Comma 10 4 4 3 2 2 3 2" xfId="21520"/>
    <cellStyle name="Comma 10 4 4 3 2 2 4" xfId="21518"/>
    <cellStyle name="Comma 10 4 4 3 2 3" xfId="2146"/>
    <cellStyle name="Comma 10 4 4 3 2 3 2" xfId="21521"/>
    <cellStyle name="Comma 10 4 4 3 2 4" xfId="2147"/>
    <cellStyle name="Comma 10 4 4 3 2 4 2" xfId="21522"/>
    <cellStyle name="Comma 10 4 4 3 2 5" xfId="2148"/>
    <cellStyle name="Comma 10 4 4 3 2 5 2" xfId="21523"/>
    <cellStyle name="Comma 10 4 4 3 2 6" xfId="21517"/>
    <cellStyle name="Comma 10 4 4 3 3" xfId="2149"/>
    <cellStyle name="Comma 10 4 4 3 3 2" xfId="2150"/>
    <cellStyle name="Comma 10 4 4 3 3 2 2" xfId="21525"/>
    <cellStyle name="Comma 10 4 4 3 3 3" xfId="2151"/>
    <cellStyle name="Comma 10 4 4 3 3 3 2" xfId="21526"/>
    <cellStyle name="Comma 10 4 4 3 3 4" xfId="21524"/>
    <cellStyle name="Comma 10 4 4 3 4" xfId="2152"/>
    <cellStyle name="Comma 10 4 4 3 4 2" xfId="21527"/>
    <cellStyle name="Comma 10 4 4 3 5" xfId="2153"/>
    <cellStyle name="Comma 10 4 4 3 5 2" xfId="21528"/>
    <cellStyle name="Comma 10 4 4 3 6" xfId="2154"/>
    <cellStyle name="Comma 10 4 4 3 6 2" xfId="21529"/>
    <cellStyle name="Comma 10 4 4 3 7" xfId="21516"/>
    <cellStyle name="Comma 10 4 4 4" xfId="2155"/>
    <cellStyle name="Comma 10 4 4 4 2" xfId="2156"/>
    <cellStyle name="Comma 10 4 4 4 2 2" xfId="2157"/>
    <cellStyle name="Comma 10 4 4 4 2 2 2" xfId="21532"/>
    <cellStyle name="Comma 10 4 4 4 2 3" xfId="2158"/>
    <cellStyle name="Comma 10 4 4 4 2 3 2" xfId="21533"/>
    <cellStyle name="Comma 10 4 4 4 2 4" xfId="21531"/>
    <cellStyle name="Comma 10 4 4 4 3" xfId="2159"/>
    <cellStyle name="Comma 10 4 4 4 3 2" xfId="21534"/>
    <cellStyle name="Comma 10 4 4 4 4" xfId="2160"/>
    <cellStyle name="Comma 10 4 4 4 4 2" xfId="21535"/>
    <cellStyle name="Comma 10 4 4 4 5" xfId="2161"/>
    <cellStyle name="Comma 10 4 4 4 5 2" xfId="21536"/>
    <cellStyle name="Comma 10 4 4 4 6" xfId="21530"/>
    <cellStyle name="Comma 10 4 4 5" xfId="2162"/>
    <cellStyle name="Comma 10 4 4 5 2" xfId="2163"/>
    <cellStyle name="Comma 10 4 4 5 2 2" xfId="21538"/>
    <cellStyle name="Comma 10 4 4 5 3" xfId="2164"/>
    <cellStyle name="Comma 10 4 4 5 3 2" xfId="21539"/>
    <cellStyle name="Comma 10 4 4 5 4" xfId="21537"/>
    <cellStyle name="Comma 10 4 4 6" xfId="2165"/>
    <cellStyle name="Comma 10 4 4 6 2" xfId="21540"/>
    <cellStyle name="Comma 10 4 4 7" xfId="2166"/>
    <cellStyle name="Comma 10 4 4 7 2" xfId="21541"/>
    <cellStyle name="Comma 10 4 4 8" xfId="2167"/>
    <cellStyle name="Comma 10 4 4 8 2" xfId="21542"/>
    <cellStyle name="Comma 10 4 4 9" xfId="21501"/>
    <cellStyle name="Comma 10 4 5" xfId="2168"/>
    <cellStyle name="Comma 10 4 5 2" xfId="2169"/>
    <cellStyle name="Comma 10 4 5 2 2" xfId="2170"/>
    <cellStyle name="Comma 10 4 5 2 2 2" xfId="2171"/>
    <cellStyle name="Comma 10 4 5 2 2 2 2" xfId="21546"/>
    <cellStyle name="Comma 10 4 5 2 2 3" xfId="2172"/>
    <cellStyle name="Comma 10 4 5 2 2 3 2" xfId="21547"/>
    <cellStyle name="Comma 10 4 5 2 2 4" xfId="21545"/>
    <cellStyle name="Comma 10 4 5 2 3" xfId="2173"/>
    <cellStyle name="Comma 10 4 5 2 3 2" xfId="21548"/>
    <cellStyle name="Comma 10 4 5 2 4" xfId="2174"/>
    <cellStyle name="Comma 10 4 5 2 4 2" xfId="21549"/>
    <cellStyle name="Comma 10 4 5 2 5" xfId="2175"/>
    <cellStyle name="Comma 10 4 5 2 5 2" xfId="21550"/>
    <cellStyle name="Comma 10 4 5 2 6" xfId="21544"/>
    <cellStyle name="Comma 10 4 5 3" xfId="2176"/>
    <cellStyle name="Comma 10 4 5 3 2" xfId="2177"/>
    <cellStyle name="Comma 10 4 5 3 2 2" xfId="21552"/>
    <cellStyle name="Comma 10 4 5 3 3" xfId="2178"/>
    <cellStyle name="Comma 10 4 5 3 3 2" xfId="21553"/>
    <cellStyle name="Comma 10 4 5 3 4" xfId="21551"/>
    <cellStyle name="Comma 10 4 5 4" xfId="2179"/>
    <cellStyle name="Comma 10 4 5 4 2" xfId="21554"/>
    <cellStyle name="Comma 10 4 5 5" xfId="2180"/>
    <cellStyle name="Comma 10 4 5 5 2" xfId="21555"/>
    <cellStyle name="Comma 10 4 5 6" xfId="2181"/>
    <cellStyle name="Comma 10 4 5 6 2" xfId="21556"/>
    <cellStyle name="Comma 10 4 5 7" xfId="21543"/>
    <cellStyle name="Comma 10 4 6" xfId="2182"/>
    <cellStyle name="Comma 10 4 6 2" xfId="2183"/>
    <cellStyle name="Comma 10 4 6 2 2" xfId="2184"/>
    <cellStyle name="Comma 10 4 6 2 2 2" xfId="2185"/>
    <cellStyle name="Comma 10 4 6 2 2 2 2" xfId="21560"/>
    <cellStyle name="Comma 10 4 6 2 2 3" xfId="2186"/>
    <cellStyle name="Comma 10 4 6 2 2 3 2" xfId="21561"/>
    <cellStyle name="Comma 10 4 6 2 2 4" xfId="21559"/>
    <cellStyle name="Comma 10 4 6 2 3" xfId="2187"/>
    <cellStyle name="Comma 10 4 6 2 3 2" xfId="21562"/>
    <cellStyle name="Comma 10 4 6 2 4" xfId="2188"/>
    <cellStyle name="Comma 10 4 6 2 4 2" xfId="21563"/>
    <cellStyle name="Comma 10 4 6 2 5" xfId="2189"/>
    <cellStyle name="Comma 10 4 6 2 5 2" xfId="21564"/>
    <cellStyle name="Comma 10 4 6 2 6" xfId="21558"/>
    <cellStyle name="Comma 10 4 6 3" xfId="2190"/>
    <cellStyle name="Comma 10 4 6 3 2" xfId="2191"/>
    <cellStyle name="Comma 10 4 6 3 2 2" xfId="21566"/>
    <cellStyle name="Comma 10 4 6 3 3" xfId="2192"/>
    <cellStyle name="Comma 10 4 6 3 3 2" xfId="21567"/>
    <cellStyle name="Comma 10 4 6 3 4" xfId="21565"/>
    <cellStyle name="Comma 10 4 6 4" xfId="2193"/>
    <cellStyle name="Comma 10 4 6 4 2" xfId="21568"/>
    <cellStyle name="Comma 10 4 6 5" xfId="2194"/>
    <cellStyle name="Comma 10 4 6 5 2" xfId="21569"/>
    <cellStyle name="Comma 10 4 6 6" xfId="2195"/>
    <cellStyle name="Comma 10 4 6 6 2" xfId="21570"/>
    <cellStyle name="Comma 10 4 6 7" xfId="21557"/>
    <cellStyle name="Comma 10 4 7" xfId="2196"/>
    <cellStyle name="Comma 10 4 7 2" xfId="2197"/>
    <cellStyle name="Comma 10 4 7 2 2" xfId="2198"/>
    <cellStyle name="Comma 10 4 7 2 2 2" xfId="21573"/>
    <cellStyle name="Comma 10 4 7 2 3" xfId="2199"/>
    <cellStyle name="Comma 10 4 7 2 3 2" xfId="21574"/>
    <cellStyle name="Comma 10 4 7 2 4" xfId="21572"/>
    <cellStyle name="Comma 10 4 7 3" xfId="2200"/>
    <cellStyle name="Comma 10 4 7 3 2" xfId="21575"/>
    <cellStyle name="Comma 10 4 7 4" xfId="2201"/>
    <cellStyle name="Comma 10 4 7 4 2" xfId="21576"/>
    <cellStyle name="Comma 10 4 7 5" xfId="2202"/>
    <cellStyle name="Comma 10 4 7 5 2" xfId="21577"/>
    <cellStyle name="Comma 10 4 7 6" xfId="21571"/>
    <cellStyle name="Comma 10 4 8" xfId="2203"/>
    <cellStyle name="Comma 10 4 8 2" xfId="2204"/>
    <cellStyle name="Comma 10 4 8 2 2" xfId="21579"/>
    <cellStyle name="Comma 10 4 8 3" xfId="2205"/>
    <cellStyle name="Comma 10 4 8 3 2" xfId="21580"/>
    <cellStyle name="Comma 10 4 8 4" xfId="21578"/>
    <cellStyle name="Comma 10 4 9" xfId="2206"/>
    <cellStyle name="Comma 10 4 9 2" xfId="21581"/>
    <cellStyle name="Comma 10 5" xfId="2207"/>
    <cellStyle name="Comma 10 5 10" xfId="2208"/>
    <cellStyle name="Comma 10 5 10 2" xfId="21583"/>
    <cellStyle name="Comma 10 5 11" xfId="2209"/>
    <cellStyle name="Comma 10 5 11 2" xfId="21584"/>
    <cellStyle name="Comma 10 5 12" xfId="21582"/>
    <cellStyle name="Comma 10 5 2" xfId="2210"/>
    <cellStyle name="Comma 10 5 2 2" xfId="2211"/>
    <cellStyle name="Comma 10 5 2 2 2" xfId="2212"/>
    <cellStyle name="Comma 10 5 2 2 2 2" xfId="2213"/>
    <cellStyle name="Comma 10 5 2 2 2 2 2" xfId="2214"/>
    <cellStyle name="Comma 10 5 2 2 2 2 2 2" xfId="21589"/>
    <cellStyle name="Comma 10 5 2 2 2 2 3" xfId="2215"/>
    <cellStyle name="Comma 10 5 2 2 2 2 3 2" xfId="21590"/>
    <cellStyle name="Comma 10 5 2 2 2 2 4" xfId="21588"/>
    <cellStyle name="Comma 10 5 2 2 2 3" xfId="2216"/>
    <cellStyle name="Comma 10 5 2 2 2 3 2" xfId="21591"/>
    <cellStyle name="Comma 10 5 2 2 2 4" xfId="2217"/>
    <cellStyle name="Comma 10 5 2 2 2 4 2" xfId="21592"/>
    <cellStyle name="Comma 10 5 2 2 2 5" xfId="2218"/>
    <cellStyle name="Comma 10 5 2 2 2 5 2" xfId="21593"/>
    <cellStyle name="Comma 10 5 2 2 2 6" xfId="21587"/>
    <cellStyle name="Comma 10 5 2 2 3" xfId="2219"/>
    <cellStyle name="Comma 10 5 2 2 3 2" xfId="2220"/>
    <cellStyle name="Comma 10 5 2 2 3 2 2" xfId="21595"/>
    <cellStyle name="Comma 10 5 2 2 3 3" xfId="2221"/>
    <cellStyle name="Comma 10 5 2 2 3 3 2" xfId="21596"/>
    <cellStyle name="Comma 10 5 2 2 3 4" xfId="21594"/>
    <cellStyle name="Comma 10 5 2 2 4" xfId="2222"/>
    <cellStyle name="Comma 10 5 2 2 4 2" xfId="21597"/>
    <cellStyle name="Comma 10 5 2 2 5" xfId="2223"/>
    <cellStyle name="Comma 10 5 2 2 5 2" xfId="21598"/>
    <cellStyle name="Comma 10 5 2 2 6" xfId="2224"/>
    <cellStyle name="Comma 10 5 2 2 6 2" xfId="21599"/>
    <cellStyle name="Comma 10 5 2 2 7" xfId="21586"/>
    <cellStyle name="Comma 10 5 2 3" xfId="2225"/>
    <cellStyle name="Comma 10 5 2 3 2" xfId="2226"/>
    <cellStyle name="Comma 10 5 2 3 2 2" xfId="2227"/>
    <cellStyle name="Comma 10 5 2 3 2 2 2" xfId="2228"/>
    <cellStyle name="Comma 10 5 2 3 2 2 2 2" xfId="21603"/>
    <cellStyle name="Comma 10 5 2 3 2 2 3" xfId="2229"/>
    <cellStyle name="Comma 10 5 2 3 2 2 3 2" xfId="21604"/>
    <cellStyle name="Comma 10 5 2 3 2 2 4" xfId="21602"/>
    <cellStyle name="Comma 10 5 2 3 2 3" xfId="2230"/>
    <cellStyle name="Comma 10 5 2 3 2 3 2" xfId="21605"/>
    <cellStyle name="Comma 10 5 2 3 2 4" xfId="2231"/>
    <cellStyle name="Comma 10 5 2 3 2 4 2" xfId="21606"/>
    <cellStyle name="Comma 10 5 2 3 2 5" xfId="2232"/>
    <cellStyle name="Comma 10 5 2 3 2 5 2" xfId="21607"/>
    <cellStyle name="Comma 10 5 2 3 2 6" xfId="21601"/>
    <cellStyle name="Comma 10 5 2 3 3" xfId="2233"/>
    <cellStyle name="Comma 10 5 2 3 3 2" xfId="2234"/>
    <cellStyle name="Comma 10 5 2 3 3 2 2" xfId="21609"/>
    <cellStyle name="Comma 10 5 2 3 3 3" xfId="2235"/>
    <cellStyle name="Comma 10 5 2 3 3 3 2" xfId="21610"/>
    <cellStyle name="Comma 10 5 2 3 3 4" xfId="21608"/>
    <cellStyle name="Comma 10 5 2 3 4" xfId="2236"/>
    <cellStyle name="Comma 10 5 2 3 4 2" xfId="21611"/>
    <cellStyle name="Comma 10 5 2 3 5" xfId="2237"/>
    <cellStyle name="Comma 10 5 2 3 5 2" xfId="21612"/>
    <cellStyle name="Comma 10 5 2 3 6" xfId="2238"/>
    <cellStyle name="Comma 10 5 2 3 6 2" xfId="21613"/>
    <cellStyle name="Comma 10 5 2 3 7" xfId="21600"/>
    <cellStyle name="Comma 10 5 2 4" xfId="2239"/>
    <cellStyle name="Comma 10 5 2 4 2" xfId="2240"/>
    <cellStyle name="Comma 10 5 2 4 2 2" xfId="2241"/>
    <cellStyle name="Comma 10 5 2 4 2 2 2" xfId="21616"/>
    <cellStyle name="Comma 10 5 2 4 2 3" xfId="2242"/>
    <cellStyle name="Comma 10 5 2 4 2 3 2" xfId="21617"/>
    <cellStyle name="Comma 10 5 2 4 2 4" xfId="21615"/>
    <cellStyle name="Comma 10 5 2 4 3" xfId="2243"/>
    <cellStyle name="Comma 10 5 2 4 3 2" xfId="21618"/>
    <cellStyle name="Comma 10 5 2 4 4" xfId="2244"/>
    <cellStyle name="Comma 10 5 2 4 4 2" xfId="21619"/>
    <cellStyle name="Comma 10 5 2 4 5" xfId="2245"/>
    <cellStyle name="Comma 10 5 2 4 5 2" xfId="21620"/>
    <cellStyle name="Comma 10 5 2 4 6" xfId="21614"/>
    <cellStyle name="Comma 10 5 2 5" xfId="2246"/>
    <cellStyle name="Comma 10 5 2 5 2" xfId="2247"/>
    <cellStyle name="Comma 10 5 2 5 2 2" xfId="21622"/>
    <cellStyle name="Comma 10 5 2 5 3" xfId="2248"/>
    <cellStyle name="Comma 10 5 2 5 3 2" xfId="21623"/>
    <cellStyle name="Comma 10 5 2 5 4" xfId="21621"/>
    <cellStyle name="Comma 10 5 2 6" xfId="2249"/>
    <cellStyle name="Comma 10 5 2 6 2" xfId="21624"/>
    <cellStyle name="Comma 10 5 2 7" xfId="2250"/>
    <cellStyle name="Comma 10 5 2 7 2" xfId="21625"/>
    <cellStyle name="Comma 10 5 2 8" xfId="2251"/>
    <cellStyle name="Comma 10 5 2 8 2" xfId="21626"/>
    <cellStyle name="Comma 10 5 2 9" xfId="21585"/>
    <cellStyle name="Comma 10 5 3" xfId="2252"/>
    <cellStyle name="Comma 10 5 3 2" xfId="2253"/>
    <cellStyle name="Comma 10 5 3 2 2" xfId="2254"/>
    <cellStyle name="Comma 10 5 3 2 2 2" xfId="2255"/>
    <cellStyle name="Comma 10 5 3 2 2 2 2" xfId="2256"/>
    <cellStyle name="Comma 10 5 3 2 2 2 2 2" xfId="21631"/>
    <cellStyle name="Comma 10 5 3 2 2 2 3" xfId="2257"/>
    <cellStyle name="Comma 10 5 3 2 2 2 3 2" xfId="21632"/>
    <cellStyle name="Comma 10 5 3 2 2 2 4" xfId="21630"/>
    <cellStyle name="Comma 10 5 3 2 2 3" xfId="2258"/>
    <cellStyle name="Comma 10 5 3 2 2 3 2" xfId="21633"/>
    <cellStyle name="Comma 10 5 3 2 2 4" xfId="2259"/>
    <cellStyle name="Comma 10 5 3 2 2 4 2" xfId="21634"/>
    <cellStyle name="Comma 10 5 3 2 2 5" xfId="2260"/>
    <cellStyle name="Comma 10 5 3 2 2 5 2" xfId="21635"/>
    <cellStyle name="Comma 10 5 3 2 2 6" xfId="21629"/>
    <cellStyle name="Comma 10 5 3 2 3" xfId="2261"/>
    <cellStyle name="Comma 10 5 3 2 3 2" xfId="2262"/>
    <cellStyle name="Comma 10 5 3 2 3 2 2" xfId="21637"/>
    <cellStyle name="Comma 10 5 3 2 3 3" xfId="2263"/>
    <cellStyle name="Comma 10 5 3 2 3 3 2" xfId="21638"/>
    <cellStyle name="Comma 10 5 3 2 3 4" xfId="21636"/>
    <cellStyle name="Comma 10 5 3 2 4" xfId="2264"/>
    <cellStyle name="Comma 10 5 3 2 4 2" xfId="21639"/>
    <cellStyle name="Comma 10 5 3 2 5" xfId="2265"/>
    <cellStyle name="Comma 10 5 3 2 5 2" xfId="21640"/>
    <cellStyle name="Comma 10 5 3 2 6" xfId="2266"/>
    <cellStyle name="Comma 10 5 3 2 6 2" xfId="21641"/>
    <cellStyle name="Comma 10 5 3 2 7" xfId="21628"/>
    <cellStyle name="Comma 10 5 3 3" xfId="2267"/>
    <cellStyle name="Comma 10 5 3 3 2" xfId="2268"/>
    <cellStyle name="Comma 10 5 3 3 2 2" xfId="2269"/>
    <cellStyle name="Comma 10 5 3 3 2 2 2" xfId="2270"/>
    <cellStyle name="Comma 10 5 3 3 2 2 2 2" xfId="21645"/>
    <cellStyle name="Comma 10 5 3 3 2 2 3" xfId="2271"/>
    <cellStyle name="Comma 10 5 3 3 2 2 3 2" xfId="21646"/>
    <cellStyle name="Comma 10 5 3 3 2 2 4" xfId="21644"/>
    <cellStyle name="Comma 10 5 3 3 2 3" xfId="2272"/>
    <cellStyle name="Comma 10 5 3 3 2 3 2" xfId="21647"/>
    <cellStyle name="Comma 10 5 3 3 2 4" xfId="2273"/>
    <cellStyle name="Comma 10 5 3 3 2 4 2" xfId="21648"/>
    <cellStyle name="Comma 10 5 3 3 2 5" xfId="2274"/>
    <cellStyle name="Comma 10 5 3 3 2 5 2" xfId="21649"/>
    <cellStyle name="Comma 10 5 3 3 2 6" xfId="21643"/>
    <cellStyle name="Comma 10 5 3 3 3" xfId="2275"/>
    <cellStyle name="Comma 10 5 3 3 3 2" xfId="2276"/>
    <cellStyle name="Comma 10 5 3 3 3 2 2" xfId="21651"/>
    <cellStyle name="Comma 10 5 3 3 3 3" xfId="2277"/>
    <cellStyle name="Comma 10 5 3 3 3 3 2" xfId="21652"/>
    <cellStyle name="Comma 10 5 3 3 3 4" xfId="21650"/>
    <cellStyle name="Comma 10 5 3 3 4" xfId="2278"/>
    <cellStyle name="Comma 10 5 3 3 4 2" xfId="21653"/>
    <cellStyle name="Comma 10 5 3 3 5" xfId="2279"/>
    <cellStyle name="Comma 10 5 3 3 5 2" xfId="21654"/>
    <cellStyle name="Comma 10 5 3 3 6" xfId="2280"/>
    <cellStyle name="Comma 10 5 3 3 6 2" xfId="21655"/>
    <cellStyle name="Comma 10 5 3 3 7" xfId="21642"/>
    <cellStyle name="Comma 10 5 3 4" xfId="2281"/>
    <cellStyle name="Comma 10 5 3 4 2" xfId="2282"/>
    <cellStyle name="Comma 10 5 3 4 2 2" xfId="2283"/>
    <cellStyle name="Comma 10 5 3 4 2 2 2" xfId="21658"/>
    <cellStyle name="Comma 10 5 3 4 2 3" xfId="2284"/>
    <cellStyle name="Comma 10 5 3 4 2 3 2" xfId="21659"/>
    <cellStyle name="Comma 10 5 3 4 2 4" xfId="21657"/>
    <cellStyle name="Comma 10 5 3 4 3" xfId="2285"/>
    <cellStyle name="Comma 10 5 3 4 3 2" xfId="21660"/>
    <cellStyle name="Comma 10 5 3 4 4" xfId="2286"/>
    <cellStyle name="Comma 10 5 3 4 4 2" xfId="21661"/>
    <cellStyle name="Comma 10 5 3 4 5" xfId="2287"/>
    <cellStyle name="Comma 10 5 3 4 5 2" xfId="21662"/>
    <cellStyle name="Comma 10 5 3 4 6" xfId="21656"/>
    <cellStyle name="Comma 10 5 3 5" xfId="2288"/>
    <cellStyle name="Comma 10 5 3 5 2" xfId="2289"/>
    <cellStyle name="Comma 10 5 3 5 2 2" xfId="21664"/>
    <cellStyle name="Comma 10 5 3 5 3" xfId="2290"/>
    <cellStyle name="Comma 10 5 3 5 3 2" xfId="21665"/>
    <cellStyle name="Comma 10 5 3 5 4" xfId="21663"/>
    <cellStyle name="Comma 10 5 3 6" xfId="2291"/>
    <cellStyle name="Comma 10 5 3 6 2" xfId="21666"/>
    <cellStyle name="Comma 10 5 3 7" xfId="2292"/>
    <cellStyle name="Comma 10 5 3 7 2" xfId="21667"/>
    <cellStyle name="Comma 10 5 3 8" xfId="2293"/>
    <cellStyle name="Comma 10 5 3 8 2" xfId="21668"/>
    <cellStyle name="Comma 10 5 3 9" xfId="21627"/>
    <cellStyle name="Comma 10 5 4" xfId="2294"/>
    <cellStyle name="Comma 10 5 4 2" xfId="2295"/>
    <cellStyle name="Comma 10 5 4 2 2" xfId="2296"/>
    <cellStyle name="Comma 10 5 4 2 2 2" xfId="2297"/>
    <cellStyle name="Comma 10 5 4 2 2 2 2" xfId="2298"/>
    <cellStyle name="Comma 10 5 4 2 2 2 2 2" xfId="21673"/>
    <cellStyle name="Comma 10 5 4 2 2 2 3" xfId="2299"/>
    <cellStyle name="Comma 10 5 4 2 2 2 3 2" xfId="21674"/>
    <cellStyle name="Comma 10 5 4 2 2 2 4" xfId="21672"/>
    <cellStyle name="Comma 10 5 4 2 2 3" xfId="2300"/>
    <cellStyle name="Comma 10 5 4 2 2 3 2" xfId="21675"/>
    <cellStyle name="Comma 10 5 4 2 2 4" xfId="2301"/>
    <cellStyle name="Comma 10 5 4 2 2 4 2" xfId="21676"/>
    <cellStyle name="Comma 10 5 4 2 2 5" xfId="2302"/>
    <cellStyle name="Comma 10 5 4 2 2 5 2" xfId="21677"/>
    <cellStyle name="Comma 10 5 4 2 2 6" xfId="21671"/>
    <cellStyle name="Comma 10 5 4 2 3" xfId="2303"/>
    <cellStyle name="Comma 10 5 4 2 3 2" xfId="2304"/>
    <cellStyle name="Comma 10 5 4 2 3 2 2" xfId="21679"/>
    <cellStyle name="Comma 10 5 4 2 3 3" xfId="2305"/>
    <cellStyle name="Comma 10 5 4 2 3 3 2" xfId="21680"/>
    <cellStyle name="Comma 10 5 4 2 3 4" xfId="21678"/>
    <cellStyle name="Comma 10 5 4 2 4" xfId="2306"/>
    <cellStyle name="Comma 10 5 4 2 4 2" xfId="21681"/>
    <cellStyle name="Comma 10 5 4 2 5" xfId="2307"/>
    <cellStyle name="Comma 10 5 4 2 5 2" xfId="21682"/>
    <cellStyle name="Comma 10 5 4 2 6" xfId="2308"/>
    <cellStyle name="Comma 10 5 4 2 6 2" xfId="21683"/>
    <cellStyle name="Comma 10 5 4 2 7" xfId="21670"/>
    <cellStyle name="Comma 10 5 4 3" xfId="2309"/>
    <cellStyle name="Comma 10 5 4 3 2" xfId="2310"/>
    <cellStyle name="Comma 10 5 4 3 2 2" xfId="2311"/>
    <cellStyle name="Comma 10 5 4 3 2 2 2" xfId="2312"/>
    <cellStyle name="Comma 10 5 4 3 2 2 2 2" xfId="21687"/>
    <cellStyle name="Comma 10 5 4 3 2 2 3" xfId="2313"/>
    <cellStyle name="Comma 10 5 4 3 2 2 3 2" xfId="21688"/>
    <cellStyle name="Comma 10 5 4 3 2 2 4" xfId="21686"/>
    <cellStyle name="Comma 10 5 4 3 2 3" xfId="2314"/>
    <cellStyle name="Comma 10 5 4 3 2 3 2" xfId="21689"/>
    <cellStyle name="Comma 10 5 4 3 2 4" xfId="2315"/>
    <cellStyle name="Comma 10 5 4 3 2 4 2" xfId="21690"/>
    <cellStyle name="Comma 10 5 4 3 2 5" xfId="2316"/>
    <cellStyle name="Comma 10 5 4 3 2 5 2" xfId="21691"/>
    <cellStyle name="Comma 10 5 4 3 2 6" xfId="21685"/>
    <cellStyle name="Comma 10 5 4 3 3" xfId="2317"/>
    <cellStyle name="Comma 10 5 4 3 3 2" xfId="2318"/>
    <cellStyle name="Comma 10 5 4 3 3 2 2" xfId="21693"/>
    <cellStyle name="Comma 10 5 4 3 3 3" xfId="2319"/>
    <cellStyle name="Comma 10 5 4 3 3 3 2" xfId="21694"/>
    <cellStyle name="Comma 10 5 4 3 3 4" xfId="21692"/>
    <cellStyle name="Comma 10 5 4 3 4" xfId="2320"/>
    <cellStyle name="Comma 10 5 4 3 4 2" xfId="21695"/>
    <cellStyle name="Comma 10 5 4 3 5" xfId="2321"/>
    <cellStyle name="Comma 10 5 4 3 5 2" xfId="21696"/>
    <cellStyle name="Comma 10 5 4 3 6" xfId="2322"/>
    <cellStyle name="Comma 10 5 4 3 6 2" xfId="21697"/>
    <cellStyle name="Comma 10 5 4 3 7" xfId="21684"/>
    <cellStyle name="Comma 10 5 4 4" xfId="2323"/>
    <cellStyle name="Comma 10 5 4 4 2" xfId="2324"/>
    <cellStyle name="Comma 10 5 4 4 2 2" xfId="2325"/>
    <cellStyle name="Comma 10 5 4 4 2 2 2" xfId="21700"/>
    <cellStyle name="Comma 10 5 4 4 2 3" xfId="2326"/>
    <cellStyle name="Comma 10 5 4 4 2 3 2" xfId="21701"/>
    <cellStyle name="Comma 10 5 4 4 2 4" xfId="21699"/>
    <cellStyle name="Comma 10 5 4 4 3" xfId="2327"/>
    <cellStyle name="Comma 10 5 4 4 3 2" xfId="21702"/>
    <cellStyle name="Comma 10 5 4 4 4" xfId="2328"/>
    <cellStyle name="Comma 10 5 4 4 4 2" xfId="21703"/>
    <cellStyle name="Comma 10 5 4 4 5" xfId="2329"/>
    <cellStyle name="Comma 10 5 4 4 5 2" xfId="21704"/>
    <cellStyle name="Comma 10 5 4 4 6" xfId="21698"/>
    <cellStyle name="Comma 10 5 4 5" xfId="2330"/>
    <cellStyle name="Comma 10 5 4 5 2" xfId="2331"/>
    <cellStyle name="Comma 10 5 4 5 2 2" xfId="21706"/>
    <cellStyle name="Comma 10 5 4 5 3" xfId="2332"/>
    <cellStyle name="Comma 10 5 4 5 3 2" xfId="21707"/>
    <cellStyle name="Comma 10 5 4 5 4" xfId="21705"/>
    <cellStyle name="Comma 10 5 4 6" xfId="2333"/>
    <cellStyle name="Comma 10 5 4 6 2" xfId="21708"/>
    <cellStyle name="Comma 10 5 4 7" xfId="2334"/>
    <cellStyle name="Comma 10 5 4 7 2" xfId="21709"/>
    <cellStyle name="Comma 10 5 4 8" xfId="2335"/>
    <cellStyle name="Comma 10 5 4 8 2" xfId="21710"/>
    <cellStyle name="Comma 10 5 4 9" xfId="21669"/>
    <cellStyle name="Comma 10 5 5" xfId="2336"/>
    <cellStyle name="Comma 10 5 5 2" xfId="2337"/>
    <cellStyle name="Comma 10 5 5 2 2" xfId="2338"/>
    <cellStyle name="Comma 10 5 5 2 2 2" xfId="2339"/>
    <cellStyle name="Comma 10 5 5 2 2 2 2" xfId="21714"/>
    <cellStyle name="Comma 10 5 5 2 2 3" xfId="2340"/>
    <cellStyle name="Comma 10 5 5 2 2 3 2" xfId="21715"/>
    <cellStyle name="Comma 10 5 5 2 2 4" xfId="21713"/>
    <cellStyle name="Comma 10 5 5 2 3" xfId="2341"/>
    <cellStyle name="Comma 10 5 5 2 3 2" xfId="21716"/>
    <cellStyle name="Comma 10 5 5 2 4" xfId="2342"/>
    <cellStyle name="Comma 10 5 5 2 4 2" xfId="21717"/>
    <cellStyle name="Comma 10 5 5 2 5" xfId="2343"/>
    <cellStyle name="Comma 10 5 5 2 5 2" xfId="21718"/>
    <cellStyle name="Comma 10 5 5 2 6" xfId="21712"/>
    <cellStyle name="Comma 10 5 5 3" xfId="2344"/>
    <cellStyle name="Comma 10 5 5 3 2" xfId="2345"/>
    <cellStyle name="Comma 10 5 5 3 2 2" xfId="21720"/>
    <cellStyle name="Comma 10 5 5 3 3" xfId="2346"/>
    <cellStyle name="Comma 10 5 5 3 3 2" xfId="21721"/>
    <cellStyle name="Comma 10 5 5 3 4" xfId="21719"/>
    <cellStyle name="Comma 10 5 5 4" xfId="2347"/>
    <cellStyle name="Comma 10 5 5 4 2" xfId="21722"/>
    <cellStyle name="Comma 10 5 5 5" xfId="2348"/>
    <cellStyle name="Comma 10 5 5 5 2" xfId="21723"/>
    <cellStyle name="Comma 10 5 5 6" xfId="2349"/>
    <cellStyle name="Comma 10 5 5 6 2" xfId="21724"/>
    <cellStyle name="Comma 10 5 5 7" xfId="21711"/>
    <cellStyle name="Comma 10 5 6" xfId="2350"/>
    <cellStyle name="Comma 10 5 6 2" xfId="2351"/>
    <cellStyle name="Comma 10 5 6 2 2" xfId="2352"/>
    <cellStyle name="Comma 10 5 6 2 2 2" xfId="2353"/>
    <cellStyle name="Comma 10 5 6 2 2 2 2" xfId="21728"/>
    <cellStyle name="Comma 10 5 6 2 2 3" xfId="2354"/>
    <cellStyle name="Comma 10 5 6 2 2 3 2" xfId="21729"/>
    <cellStyle name="Comma 10 5 6 2 2 4" xfId="21727"/>
    <cellStyle name="Comma 10 5 6 2 3" xfId="2355"/>
    <cellStyle name="Comma 10 5 6 2 3 2" xfId="21730"/>
    <cellStyle name="Comma 10 5 6 2 4" xfId="2356"/>
    <cellStyle name="Comma 10 5 6 2 4 2" xfId="21731"/>
    <cellStyle name="Comma 10 5 6 2 5" xfId="2357"/>
    <cellStyle name="Comma 10 5 6 2 5 2" xfId="21732"/>
    <cellStyle name="Comma 10 5 6 2 6" xfId="21726"/>
    <cellStyle name="Comma 10 5 6 3" xfId="2358"/>
    <cellStyle name="Comma 10 5 6 3 2" xfId="2359"/>
    <cellStyle name="Comma 10 5 6 3 2 2" xfId="21734"/>
    <cellStyle name="Comma 10 5 6 3 3" xfId="2360"/>
    <cellStyle name="Comma 10 5 6 3 3 2" xfId="21735"/>
    <cellStyle name="Comma 10 5 6 3 4" xfId="21733"/>
    <cellStyle name="Comma 10 5 6 4" xfId="2361"/>
    <cellStyle name="Comma 10 5 6 4 2" xfId="21736"/>
    <cellStyle name="Comma 10 5 6 5" xfId="2362"/>
    <cellStyle name="Comma 10 5 6 5 2" xfId="21737"/>
    <cellStyle name="Comma 10 5 6 6" xfId="2363"/>
    <cellStyle name="Comma 10 5 6 6 2" xfId="21738"/>
    <cellStyle name="Comma 10 5 6 7" xfId="21725"/>
    <cellStyle name="Comma 10 5 7" xfId="2364"/>
    <cellStyle name="Comma 10 5 7 2" xfId="2365"/>
    <cellStyle name="Comma 10 5 7 2 2" xfId="2366"/>
    <cellStyle name="Comma 10 5 7 2 2 2" xfId="21741"/>
    <cellStyle name="Comma 10 5 7 2 3" xfId="2367"/>
    <cellStyle name="Comma 10 5 7 2 3 2" xfId="21742"/>
    <cellStyle name="Comma 10 5 7 2 4" xfId="21740"/>
    <cellStyle name="Comma 10 5 7 3" xfId="2368"/>
    <cellStyle name="Comma 10 5 7 3 2" xfId="21743"/>
    <cellStyle name="Comma 10 5 7 4" xfId="2369"/>
    <cellStyle name="Comma 10 5 7 4 2" xfId="21744"/>
    <cellStyle name="Comma 10 5 7 5" xfId="2370"/>
    <cellStyle name="Comma 10 5 7 5 2" xfId="21745"/>
    <cellStyle name="Comma 10 5 7 6" xfId="21739"/>
    <cellStyle name="Comma 10 5 8" xfId="2371"/>
    <cellStyle name="Comma 10 5 8 2" xfId="2372"/>
    <cellStyle name="Comma 10 5 8 2 2" xfId="21747"/>
    <cellStyle name="Comma 10 5 8 3" xfId="2373"/>
    <cellStyle name="Comma 10 5 8 3 2" xfId="21748"/>
    <cellStyle name="Comma 10 5 8 4" xfId="21746"/>
    <cellStyle name="Comma 10 5 9" xfId="2374"/>
    <cellStyle name="Comma 10 5 9 2" xfId="21749"/>
    <cellStyle name="Comma 10 6" xfId="2375"/>
    <cellStyle name="Comma 10 6 10" xfId="2376"/>
    <cellStyle name="Comma 10 6 10 2" xfId="21751"/>
    <cellStyle name="Comma 10 6 11" xfId="2377"/>
    <cellStyle name="Comma 10 6 11 2" xfId="21752"/>
    <cellStyle name="Comma 10 6 12" xfId="21750"/>
    <cellStyle name="Comma 10 6 2" xfId="2378"/>
    <cellStyle name="Comma 10 6 2 2" xfId="2379"/>
    <cellStyle name="Comma 10 6 2 2 2" xfId="2380"/>
    <cellStyle name="Comma 10 6 2 2 2 2" xfId="2381"/>
    <cellStyle name="Comma 10 6 2 2 2 2 2" xfId="2382"/>
    <cellStyle name="Comma 10 6 2 2 2 2 2 2" xfId="21757"/>
    <cellStyle name="Comma 10 6 2 2 2 2 3" xfId="2383"/>
    <cellStyle name="Comma 10 6 2 2 2 2 3 2" xfId="21758"/>
    <cellStyle name="Comma 10 6 2 2 2 2 4" xfId="21756"/>
    <cellStyle name="Comma 10 6 2 2 2 3" xfId="2384"/>
    <cellStyle name="Comma 10 6 2 2 2 3 2" xfId="21759"/>
    <cellStyle name="Comma 10 6 2 2 2 4" xfId="2385"/>
    <cellStyle name="Comma 10 6 2 2 2 4 2" xfId="21760"/>
    <cellStyle name="Comma 10 6 2 2 2 5" xfId="2386"/>
    <cellStyle name="Comma 10 6 2 2 2 5 2" xfId="21761"/>
    <cellStyle name="Comma 10 6 2 2 2 6" xfId="21755"/>
    <cellStyle name="Comma 10 6 2 2 3" xfId="2387"/>
    <cellStyle name="Comma 10 6 2 2 3 2" xfId="2388"/>
    <cellStyle name="Comma 10 6 2 2 3 2 2" xfId="21763"/>
    <cellStyle name="Comma 10 6 2 2 3 3" xfId="2389"/>
    <cellStyle name="Comma 10 6 2 2 3 3 2" xfId="21764"/>
    <cellStyle name="Comma 10 6 2 2 3 4" xfId="21762"/>
    <cellStyle name="Comma 10 6 2 2 4" xfId="2390"/>
    <cellStyle name="Comma 10 6 2 2 4 2" xfId="21765"/>
    <cellStyle name="Comma 10 6 2 2 5" xfId="2391"/>
    <cellStyle name="Comma 10 6 2 2 5 2" xfId="21766"/>
    <cellStyle name="Comma 10 6 2 2 6" xfId="2392"/>
    <cellStyle name="Comma 10 6 2 2 6 2" xfId="21767"/>
    <cellStyle name="Comma 10 6 2 2 7" xfId="21754"/>
    <cellStyle name="Comma 10 6 2 3" xfId="2393"/>
    <cellStyle name="Comma 10 6 2 3 2" xfId="2394"/>
    <cellStyle name="Comma 10 6 2 3 2 2" xfId="2395"/>
    <cellStyle name="Comma 10 6 2 3 2 2 2" xfId="2396"/>
    <cellStyle name="Comma 10 6 2 3 2 2 2 2" xfId="21771"/>
    <cellStyle name="Comma 10 6 2 3 2 2 3" xfId="2397"/>
    <cellStyle name="Comma 10 6 2 3 2 2 3 2" xfId="21772"/>
    <cellStyle name="Comma 10 6 2 3 2 2 4" xfId="21770"/>
    <cellStyle name="Comma 10 6 2 3 2 3" xfId="2398"/>
    <cellStyle name="Comma 10 6 2 3 2 3 2" xfId="21773"/>
    <cellStyle name="Comma 10 6 2 3 2 4" xfId="2399"/>
    <cellStyle name="Comma 10 6 2 3 2 4 2" xfId="21774"/>
    <cellStyle name="Comma 10 6 2 3 2 5" xfId="2400"/>
    <cellStyle name="Comma 10 6 2 3 2 5 2" xfId="21775"/>
    <cellStyle name="Comma 10 6 2 3 2 6" xfId="21769"/>
    <cellStyle name="Comma 10 6 2 3 3" xfId="2401"/>
    <cellStyle name="Comma 10 6 2 3 3 2" xfId="2402"/>
    <cellStyle name="Comma 10 6 2 3 3 2 2" xfId="21777"/>
    <cellStyle name="Comma 10 6 2 3 3 3" xfId="2403"/>
    <cellStyle name="Comma 10 6 2 3 3 3 2" xfId="21778"/>
    <cellStyle name="Comma 10 6 2 3 3 4" xfId="21776"/>
    <cellStyle name="Comma 10 6 2 3 4" xfId="2404"/>
    <cellStyle name="Comma 10 6 2 3 4 2" xfId="21779"/>
    <cellStyle name="Comma 10 6 2 3 5" xfId="2405"/>
    <cellStyle name="Comma 10 6 2 3 5 2" xfId="21780"/>
    <cellStyle name="Comma 10 6 2 3 6" xfId="2406"/>
    <cellStyle name="Comma 10 6 2 3 6 2" xfId="21781"/>
    <cellStyle name="Comma 10 6 2 3 7" xfId="21768"/>
    <cellStyle name="Comma 10 6 2 4" xfId="2407"/>
    <cellStyle name="Comma 10 6 2 4 2" xfId="2408"/>
    <cellStyle name="Comma 10 6 2 4 2 2" xfId="2409"/>
    <cellStyle name="Comma 10 6 2 4 2 2 2" xfId="21784"/>
    <cellStyle name="Comma 10 6 2 4 2 3" xfId="2410"/>
    <cellStyle name="Comma 10 6 2 4 2 3 2" xfId="21785"/>
    <cellStyle name="Comma 10 6 2 4 2 4" xfId="21783"/>
    <cellStyle name="Comma 10 6 2 4 3" xfId="2411"/>
    <cellStyle name="Comma 10 6 2 4 3 2" xfId="21786"/>
    <cellStyle name="Comma 10 6 2 4 4" xfId="2412"/>
    <cellStyle name="Comma 10 6 2 4 4 2" xfId="21787"/>
    <cellStyle name="Comma 10 6 2 4 5" xfId="2413"/>
    <cellStyle name="Comma 10 6 2 4 5 2" xfId="21788"/>
    <cellStyle name="Comma 10 6 2 4 6" xfId="21782"/>
    <cellStyle name="Comma 10 6 2 5" xfId="2414"/>
    <cellStyle name="Comma 10 6 2 5 2" xfId="2415"/>
    <cellStyle name="Comma 10 6 2 5 2 2" xfId="21790"/>
    <cellStyle name="Comma 10 6 2 5 3" xfId="2416"/>
    <cellStyle name="Comma 10 6 2 5 3 2" xfId="21791"/>
    <cellStyle name="Comma 10 6 2 5 4" xfId="21789"/>
    <cellStyle name="Comma 10 6 2 6" xfId="2417"/>
    <cellStyle name="Comma 10 6 2 6 2" xfId="21792"/>
    <cellStyle name="Comma 10 6 2 7" xfId="2418"/>
    <cellStyle name="Comma 10 6 2 7 2" xfId="21793"/>
    <cellStyle name="Comma 10 6 2 8" xfId="2419"/>
    <cellStyle name="Comma 10 6 2 8 2" xfId="21794"/>
    <cellStyle name="Comma 10 6 2 9" xfId="21753"/>
    <cellStyle name="Comma 10 6 3" xfId="2420"/>
    <cellStyle name="Comma 10 6 3 2" xfId="2421"/>
    <cellStyle name="Comma 10 6 3 2 2" xfId="2422"/>
    <cellStyle name="Comma 10 6 3 2 2 2" xfId="2423"/>
    <cellStyle name="Comma 10 6 3 2 2 2 2" xfId="2424"/>
    <cellStyle name="Comma 10 6 3 2 2 2 2 2" xfId="21799"/>
    <cellStyle name="Comma 10 6 3 2 2 2 3" xfId="2425"/>
    <cellStyle name="Comma 10 6 3 2 2 2 3 2" xfId="21800"/>
    <cellStyle name="Comma 10 6 3 2 2 2 4" xfId="21798"/>
    <cellStyle name="Comma 10 6 3 2 2 3" xfId="2426"/>
    <cellStyle name="Comma 10 6 3 2 2 3 2" xfId="21801"/>
    <cellStyle name="Comma 10 6 3 2 2 4" xfId="2427"/>
    <cellStyle name="Comma 10 6 3 2 2 4 2" xfId="21802"/>
    <cellStyle name="Comma 10 6 3 2 2 5" xfId="2428"/>
    <cellStyle name="Comma 10 6 3 2 2 5 2" xfId="21803"/>
    <cellStyle name="Comma 10 6 3 2 2 6" xfId="21797"/>
    <cellStyle name="Comma 10 6 3 2 3" xfId="2429"/>
    <cellStyle name="Comma 10 6 3 2 3 2" xfId="2430"/>
    <cellStyle name="Comma 10 6 3 2 3 2 2" xfId="21805"/>
    <cellStyle name="Comma 10 6 3 2 3 3" xfId="2431"/>
    <cellStyle name="Comma 10 6 3 2 3 3 2" xfId="21806"/>
    <cellStyle name="Comma 10 6 3 2 3 4" xfId="21804"/>
    <cellStyle name="Comma 10 6 3 2 4" xfId="2432"/>
    <cellStyle name="Comma 10 6 3 2 4 2" xfId="21807"/>
    <cellStyle name="Comma 10 6 3 2 5" xfId="2433"/>
    <cellStyle name="Comma 10 6 3 2 5 2" xfId="21808"/>
    <cellStyle name="Comma 10 6 3 2 6" xfId="2434"/>
    <cellStyle name="Comma 10 6 3 2 6 2" xfId="21809"/>
    <cellStyle name="Comma 10 6 3 2 7" xfId="21796"/>
    <cellStyle name="Comma 10 6 3 3" xfId="2435"/>
    <cellStyle name="Comma 10 6 3 3 2" xfId="2436"/>
    <cellStyle name="Comma 10 6 3 3 2 2" xfId="2437"/>
    <cellStyle name="Comma 10 6 3 3 2 2 2" xfId="2438"/>
    <cellStyle name="Comma 10 6 3 3 2 2 2 2" xfId="21813"/>
    <cellStyle name="Comma 10 6 3 3 2 2 3" xfId="2439"/>
    <cellStyle name="Comma 10 6 3 3 2 2 3 2" xfId="21814"/>
    <cellStyle name="Comma 10 6 3 3 2 2 4" xfId="21812"/>
    <cellStyle name="Comma 10 6 3 3 2 3" xfId="2440"/>
    <cellStyle name="Comma 10 6 3 3 2 3 2" xfId="21815"/>
    <cellStyle name="Comma 10 6 3 3 2 4" xfId="2441"/>
    <cellStyle name="Comma 10 6 3 3 2 4 2" xfId="21816"/>
    <cellStyle name="Comma 10 6 3 3 2 5" xfId="2442"/>
    <cellStyle name="Comma 10 6 3 3 2 5 2" xfId="21817"/>
    <cellStyle name="Comma 10 6 3 3 2 6" xfId="21811"/>
    <cellStyle name="Comma 10 6 3 3 3" xfId="2443"/>
    <cellStyle name="Comma 10 6 3 3 3 2" xfId="2444"/>
    <cellStyle name="Comma 10 6 3 3 3 2 2" xfId="21819"/>
    <cellStyle name="Comma 10 6 3 3 3 3" xfId="2445"/>
    <cellStyle name="Comma 10 6 3 3 3 3 2" xfId="21820"/>
    <cellStyle name="Comma 10 6 3 3 3 4" xfId="21818"/>
    <cellStyle name="Comma 10 6 3 3 4" xfId="2446"/>
    <cellStyle name="Comma 10 6 3 3 4 2" xfId="21821"/>
    <cellStyle name="Comma 10 6 3 3 5" xfId="2447"/>
    <cellStyle name="Comma 10 6 3 3 5 2" xfId="21822"/>
    <cellStyle name="Comma 10 6 3 3 6" xfId="2448"/>
    <cellStyle name="Comma 10 6 3 3 6 2" xfId="21823"/>
    <cellStyle name="Comma 10 6 3 3 7" xfId="21810"/>
    <cellStyle name="Comma 10 6 3 4" xfId="2449"/>
    <cellStyle name="Comma 10 6 3 4 2" xfId="2450"/>
    <cellStyle name="Comma 10 6 3 4 2 2" xfId="2451"/>
    <cellStyle name="Comma 10 6 3 4 2 2 2" xfId="21826"/>
    <cellStyle name="Comma 10 6 3 4 2 3" xfId="2452"/>
    <cellStyle name="Comma 10 6 3 4 2 3 2" xfId="21827"/>
    <cellStyle name="Comma 10 6 3 4 2 4" xfId="21825"/>
    <cellStyle name="Comma 10 6 3 4 3" xfId="2453"/>
    <cellStyle name="Comma 10 6 3 4 3 2" xfId="21828"/>
    <cellStyle name="Comma 10 6 3 4 4" xfId="2454"/>
    <cellStyle name="Comma 10 6 3 4 4 2" xfId="21829"/>
    <cellStyle name="Comma 10 6 3 4 5" xfId="2455"/>
    <cellStyle name="Comma 10 6 3 4 5 2" xfId="21830"/>
    <cellStyle name="Comma 10 6 3 4 6" xfId="21824"/>
    <cellStyle name="Comma 10 6 3 5" xfId="2456"/>
    <cellStyle name="Comma 10 6 3 5 2" xfId="2457"/>
    <cellStyle name="Comma 10 6 3 5 2 2" xfId="21832"/>
    <cellStyle name="Comma 10 6 3 5 3" xfId="2458"/>
    <cellStyle name="Comma 10 6 3 5 3 2" xfId="21833"/>
    <cellStyle name="Comma 10 6 3 5 4" xfId="21831"/>
    <cellStyle name="Comma 10 6 3 6" xfId="2459"/>
    <cellStyle name="Comma 10 6 3 6 2" xfId="21834"/>
    <cellStyle name="Comma 10 6 3 7" xfId="2460"/>
    <cellStyle name="Comma 10 6 3 7 2" xfId="21835"/>
    <cellStyle name="Comma 10 6 3 8" xfId="2461"/>
    <cellStyle name="Comma 10 6 3 8 2" xfId="21836"/>
    <cellStyle name="Comma 10 6 3 9" xfId="21795"/>
    <cellStyle name="Comma 10 6 4" xfId="2462"/>
    <cellStyle name="Comma 10 6 4 2" xfId="2463"/>
    <cellStyle name="Comma 10 6 4 2 2" xfId="2464"/>
    <cellStyle name="Comma 10 6 4 2 2 2" xfId="2465"/>
    <cellStyle name="Comma 10 6 4 2 2 2 2" xfId="2466"/>
    <cellStyle name="Comma 10 6 4 2 2 2 2 2" xfId="21841"/>
    <cellStyle name="Comma 10 6 4 2 2 2 3" xfId="2467"/>
    <cellStyle name="Comma 10 6 4 2 2 2 3 2" xfId="21842"/>
    <cellStyle name="Comma 10 6 4 2 2 2 4" xfId="21840"/>
    <cellStyle name="Comma 10 6 4 2 2 3" xfId="2468"/>
    <cellStyle name="Comma 10 6 4 2 2 3 2" xfId="21843"/>
    <cellStyle name="Comma 10 6 4 2 2 4" xfId="2469"/>
    <cellStyle name="Comma 10 6 4 2 2 4 2" xfId="21844"/>
    <cellStyle name="Comma 10 6 4 2 2 5" xfId="2470"/>
    <cellStyle name="Comma 10 6 4 2 2 5 2" xfId="21845"/>
    <cellStyle name="Comma 10 6 4 2 2 6" xfId="21839"/>
    <cellStyle name="Comma 10 6 4 2 3" xfId="2471"/>
    <cellStyle name="Comma 10 6 4 2 3 2" xfId="2472"/>
    <cellStyle name="Comma 10 6 4 2 3 2 2" xfId="21847"/>
    <cellStyle name="Comma 10 6 4 2 3 3" xfId="2473"/>
    <cellStyle name="Comma 10 6 4 2 3 3 2" xfId="21848"/>
    <cellStyle name="Comma 10 6 4 2 3 4" xfId="21846"/>
    <cellStyle name="Comma 10 6 4 2 4" xfId="2474"/>
    <cellStyle name="Comma 10 6 4 2 4 2" xfId="21849"/>
    <cellStyle name="Comma 10 6 4 2 5" xfId="2475"/>
    <cellStyle name="Comma 10 6 4 2 5 2" xfId="21850"/>
    <cellStyle name="Comma 10 6 4 2 6" xfId="2476"/>
    <cellStyle name="Comma 10 6 4 2 6 2" xfId="21851"/>
    <cellStyle name="Comma 10 6 4 2 7" xfId="21838"/>
    <cellStyle name="Comma 10 6 4 3" xfId="2477"/>
    <cellStyle name="Comma 10 6 4 3 2" xfId="2478"/>
    <cellStyle name="Comma 10 6 4 3 2 2" xfId="2479"/>
    <cellStyle name="Comma 10 6 4 3 2 2 2" xfId="2480"/>
    <cellStyle name="Comma 10 6 4 3 2 2 2 2" xfId="21855"/>
    <cellStyle name="Comma 10 6 4 3 2 2 3" xfId="2481"/>
    <cellStyle name="Comma 10 6 4 3 2 2 3 2" xfId="21856"/>
    <cellStyle name="Comma 10 6 4 3 2 2 4" xfId="21854"/>
    <cellStyle name="Comma 10 6 4 3 2 3" xfId="2482"/>
    <cellStyle name="Comma 10 6 4 3 2 3 2" xfId="21857"/>
    <cellStyle name="Comma 10 6 4 3 2 4" xfId="2483"/>
    <cellStyle name="Comma 10 6 4 3 2 4 2" xfId="21858"/>
    <cellStyle name="Comma 10 6 4 3 2 5" xfId="2484"/>
    <cellStyle name="Comma 10 6 4 3 2 5 2" xfId="21859"/>
    <cellStyle name="Comma 10 6 4 3 2 6" xfId="21853"/>
    <cellStyle name="Comma 10 6 4 3 3" xfId="2485"/>
    <cellStyle name="Comma 10 6 4 3 3 2" xfId="2486"/>
    <cellStyle name="Comma 10 6 4 3 3 2 2" xfId="21861"/>
    <cellStyle name="Comma 10 6 4 3 3 3" xfId="2487"/>
    <cellStyle name="Comma 10 6 4 3 3 3 2" xfId="21862"/>
    <cellStyle name="Comma 10 6 4 3 3 4" xfId="21860"/>
    <cellStyle name="Comma 10 6 4 3 4" xfId="2488"/>
    <cellStyle name="Comma 10 6 4 3 4 2" xfId="21863"/>
    <cellStyle name="Comma 10 6 4 3 5" xfId="2489"/>
    <cellStyle name="Comma 10 6 4 3 5 2" xfId="21864"/>
    <cellStyle name="Comma 10 6 4 3 6" xfId="2490"/>
    <cellStyle name="Comma 10 6 4 3 6 2" xfId="21865"/>
    <cellStyle name="Comma 10 6 4 3 7" xfId="21852"/>
    <cellStyle name="Comma 10 6 4 4" xfId="2491"/>
    <cellStyle name="Comma 10 6 4 4 2" xfId="2492"/>
    <cellStyle name="Comma 10 6 4 4 2 2" xfId="2493"/>
    <cellStyle name="Comma 10 6 4 4 2 2 2" xfId="21868"/>
    <cellStyle name="Comma 10 6 4 4 2 3" xfId="2494"/>
    <cellStyle name="Comma 10 6 4 4 2 3 2" xfId="21869"/>
    <cellStyle name="Comma 10 6 4 4 2 4" xfId="21867"/>
    <cellStyle name="Comma 10 6 4 4 3" xfId="2495"/>
    <cellStyle name="Comma 10 6 4 4 3 2" xfId="21870"/>
    <cellStyle name="Comma 10 6 4 4 4" xfId="2496"/>
    <cellStyle name="Comma 10 6 4 4 4 2" xfId="21871"/>
    <cellStyle name="Comma 10 6 4 4 5" xfId="2497"/>
    <cellStyle name="Comma 10 6 4 4 5 2" xfId="21872"/>
    <cellStyle name="Comma 10 6 4 4 6" xfId="21866"/>
    <cellStyle name="Comma 10 6 4 5" xfId="2498"/>
    <cellStyle name="Comma 10 6 4 5 2" xfId="2499"/>
    <cellStyle name="Comma 10 6 4 5 2 2" xfId="21874"/>
    <cellStyle name="Comma 10 6 4 5 3" xfId="2500"/>
    <cellStyle name="Comma 10 6 4 5 3 2" xfId="21875"/>
    <cellStyle name="Comma 10 6 4 5 4" xfId="21873"/>
    <cellStyle name="Comma 10 6 4 6" xfId="2501"/>
    <cellStyle name="Comma 10 6 4 6 2" xfId="21876"/>
    <cellStyle name="Comma 10 6 4 7" xfId="2502"/>
    <cellStyle name="Comma 10 6 4 7 2" xfId="21877"/>
    <cellStyle name="Comma 10 6 4 8" xfId="2503"/>
    <cellStyle name="Comma 10 6 4 8 2" xfId="21878"/>
    <cellStyle name="Comma 10 6 4 9" xfId="21837"/>
    <cellStyle name="Comma 10 6 5" xfId="2504"/>
    <cellStyle name="Comma 10 6 5 2" xfId="2505"/>
    <cellStyle name="Comma 10 6 5 2 2" xfId="2506"/>
    <cellStyle name="Comma 10 6 5 2 2 2" xfId="2507"/>
    <cellStyle name="Comma 10 6 5 2 2 2 2" xfId="21882"/>
    <cellStyle name="Comma 10 6 5 2 2 3" xfId="2508"/>
    <cellStyle name="Comma 10 6 5 2 2 3 2" xfId="21883"/>
    <cellStyle name="Comma 10 6 5 2 2 4" xfId="21881"/>
    <cellStyle name="Comma 10 6 5 2 3" xfId="2509"/>
    <cellStyle name="Comma 10 6 5 2 3 2" xfId="21884"/>
    <cellStyle name="Comma 10 6 5 2 4" xfId="2510"/>
    <cellStyle name="Comma 10 6 5 2 4 2" xfId="21885"/>
    <cellStyle name="Comma 10 6 5 2 5" xfId="2511"/>
    <cellStyle name="Comma 10 6 5 2 5 2" xfId="21886"/>
    <cellStyle name="Comma 10 6 5 2 6" xfId="21880"/>
    <cellStyle name="Comma 10 6 5 3" xfId="2512"/>
    <cellStyle name="Comma 10 6 5 3 2" xfId="2513"/>
    <cellStyle name="Comma 10 6 5 3 2 2" xfId="21888"/>
    <cellStyle name="Comma 10 6 5 3 3" xfId="2514"/>
    <cellStyle name="Comma 10 6 5 3 3 2" xfId="21889"/>
    <cellStyle name="Comma 10 6 5 3 4" xfId="21887"/>
    <cellStyle name="Comma 10 6 5 4" xfId="2515"/>
    <cellStyle name="Comma 10 6 5 4 2" xfId="21890"/>
    <cellStyle name="Comma 10 6 5 5" xfId="2516"/>
    <cellStyle name="Comma 10 6 5 5 2" xfId="21891"/>
    <cellStyle name="Comma 10 6 5 6" xfId="2517"/>
    <cellStyle name="Comma 10 6 5 6 2" xfId="21892"/>
    <cellStyle name="Comma 10 6 5 7" xfId="21879"/>
    <cellStyle name="Comma 10 6 6" xfId="2518"/>
    <cellStyle name="Comma 10 6 6 2" xfId="2519"/>
    <cellStyle name="Comma 10 6 6 2 2" xfId="2520"/>
    <cellStyle name="Comma 10 6 6 2 2 2" xfId="2521"/>
    <cellStyle name="Comma 10 6 6 2 2 2 2" xfId="21896"/>
    <cellStyle name="Comma 10 6 6 2 2 3" xfId="2522"/>
    <cellStyle name="Comma 10 6 6 2 2 3 2" xfId="21897"/>
    <cellStyle name="Comma 10 6 6 2 2 4" xfId="21895"/>
    <cellStyle name="Comma 10 6 6 2 3" xfId="2523"/>
    <cellStyle name="Comma 10 6 6 2 3 2" xfId="21898"/>
    <cellStyle name="Comma 10 6 6 2 4" xfId="2524"/>
    <cellStyle name="Comma 10 6 6 2 4 2" xfId="21899"/>
    <cellStyle name="Comma 10 6 6 2 5" xfId="2525"/>
    <cellStyle name="Comma 10 6 6 2 5 2" xfId="21900"/>
    <cellStyle name="Comma 10 6 6 2 6" xfId="21894"/>
    <cellStyle name="Comma 10 6 6 3" xfId="2526"/>
    <cellStyle name="Comma 10 6 6 3 2" xfId="2527"/>
    <cellStyle name="Comma 10 6 6 3 2 2" xfId="21902"/>
    <cellStyle name="Comma 10 6 6 3 3" xfId="2528"/>
    <cellStyle name="Comma 10 6 6 3 3 2" xfId="21903"/>
    <cellStyle name="Comma 10 6 6 3 4" xfId="21901"/>
    <cellStyle name="Comma 10 6 6 4" xfId="2529"/>
    <cellStyle name="Comma 10 6 6 4 2" xfId="21904"/>
    <cellStyle name="Comma 10 6 6 5" xfId="2530"/>
    <cellStyle name="Comma 10 6 6 5 2" xfId="21905"/>
    <cellStyle name="Comma 10 6 6 6" xfId="2531"/>
    <cellStyle name="Comma 10 6 6 6 2" xfId="21906"/>
    <cellStyle name="Comma 10 6 6 7" xfId="21893"/>
    <cellStyle name="Comma 10 6 7" xfId="2532"/>
    <cellStyle name="Comma 10 6 7 2" xfId="2533"/>
    <cellStyle name="Comma 10 6 7 2 2" xfId="2534"/>
    <cellStyle name="Comma 10 6 7 2 2 2" xfId="21909"/>
    <cellStyle name="Comma 10 6 7 2 3" xfId="2535"/>
    <cellStyle name="Comma 10 6 7 2 3 2" xfId="21910"/>
    <cellStyle name="Comma 10 6 7 2 4" xfId="21908"/>
    <cellStyle name="Comma 10 6 7 3" xfId="2536"/>
    <cellStyle name="Comma 10 6 7 3 2" xfId="21911"/>
    <cellStyle name="Comma 10 6 7 4" xfId="2537"/>
    <cellStyle name="Comma 10 6 7 4 2" xfId="21912"/>
    <cellStyle name="Comma 10 6 7 5" xfId="2538"/>
    <cellStyle name="Comma 10 6 7 5 2" xfId="21913"/>
    <cellStyle name="Comma 10 6 7 6" xfId="21907"/>
    <cellStyle name="Comma 10 6 8" xfId="2539"/>
    <cellStyle name="Comma 10 6 8 2" xfId="2540"/>
    <cellStyle name="Comma 10 6 8 2 2" xfId="21915"/>
    <cellStyle name="Comma 10 6 8 3" xfId="2541"/>
    <cellStyle name="Comma 10 6 8 3 2" xfId="21916"/>
    <cellStyle name="Comma 10 6 8 4" xfId="21914"/>
    <cellStyle name="Comma 10 6 9" xfId="2542"/>
    <cellStyle name="Comma 10 6 9 2" xfId="21917"/>
    <cellStyle name="Comma 10 7" xfId="2543"/>
    <cellStyle name="Comma 10 7 10" xfId="2544"/>
    <cellStyle name="Comma 10 7 10 2" xfId="21919"/>
    <cellStyle name="Comma 10 7 11" xfId="2545"/>
    <cellStyle name="Comma 10 7 11 2" xfId="21920"/>
    <cellStyle name="Comma 10 7 12" xfId="21918"/>
    <cellStyle name="Comma 10 7 2" xfId="2546"/>
    <cellStyle name="Comma 10 7 2 2" xfId="2547"/>
    <cellStyle name="Comma 10 7 2 2 2" xfId="2548"/>
    <cellStyle name="Comma 10 7 2 2 2 2" xfId="2549"/>
    <cellStyle name="Comma 10 7 2 2 2 2 2" xfId="2550"/>
    <cellStyle name="Comma 10 7 2 2 2 2 2 2" xfId="21925"/>
    <cellStyle name="Comma 10 7 2 2 2 2 3" xfId="2551"/>
    <cellStyle name="Comma 10 7 2 2 2 2 3 2" xfId="21926"/>
    <cellStyle name="Comma 10 7 2 2 2 2 4" xfId="21924"/>
    <cellStyle name="Comma 10 7 2 2 2 3" xfId="2552"/>
    <cellStyle name="Comma 10 7 2 2 2 3 2" xfId="21927"/>
    <cellStyle name="Comma 10 7 2 2 2 4" xfId="2553"/>
    <cellStyle name="Comma 10 7 2 2 2 4 2" xfId="21928"/>
    <cellStyle name="Comma 10 7 2 2 2 5" xfId="2554"/>
    <cellStyle name="Comma 10 7 2 2 2 5 2" xfId="21929"/>
    <cellStyle name="Comma 10 7 2 2 2 6" xfId="21923"/>
    <cellStyle name="Comma 10 7 2 2 3" xfId="2555"/>
    <cellStyle name="Comma 10 7 2 2 3 2" xfId="2556"/>
    <cellStyle name="Comma 10 7 2 2 3 2 2" xfId="21931"/>
    <cellStyle name="Comma 10 7 2 2 3 3" xfId="2557"/>
    <cellStyle name="Comma 10 7 2 2 3 3 2" xfId="21932"/>
    <cellStyle name="Comma 10 7 2 2 3 4" xfId="21930"/>
    <cellStyle name="Comma 10 7 2 2 4" xfId="2558"/>
    <cellStyle name="Comma 10 7 2 2 4 2" xfId="21933"/>
    <cellStyle name="Comma 10 7 2 2 5" xfId="2559"/>
    <cellStyle name="Comma 10 7 2 2 5 2" xfId="21934"/>
    <cellStyle name="Comma 10 7 2 2 6" xfId="2560"/>
    <cellStyle name="Comma 10 7 2 2 6 2" xfId="21935"/>
    <cellStyle name="Comma 10 7 2 2 7" xfId="21922"/>
    <cellStyle name="Comma 10 7 2 3" xfId="2561"/>
    <cellStyle name="Comma 10 7 2 3 2" xfId="2562"/>
    <cellStyle name="Comma 10 7 2 3 2 2" xfId="2563"/>
    <cellStyle name="Comma 10 7 2 3 2 2 2" xfId="2564"/>
    <cellStyle name="Comma 10 7 2 3 2 2 2 2" xfId="21939"/>
    <cellStyle name="Comma 10 7 2 3 2 2 3" xfId="2565"/>
    <cellStyle name="Comma 10 7 2 3 2 2 3 2" xfId="21940"/>
    <cellStyle name="Comma 10 7 2 3 2 2 4" xfId="21938"/>
    <cellStyle name="Comma 10 7 2 3 2 3" xfId="2566"/>
    <cellStyle name="Comma 10 7 2 3 2 3 2" xfId="21941"/>
    <cellStyle name="Comma 10 7 2 3 2 4" xfId="2567"/>
    <cellStyle name="Comma 10 7 2 3 2 4 2" xfId="21942"/>
    <cellStyle name="Comma 10 7 2 3 2 5" xfId="2568"/>
    <cellStyle name="Comma 10 7 2 3 2 5 2" xfId="21943"/>
    <cellStyle name="Comma 10 7 2 3 2 6" xfId="21937"/>
    <cellStyle name="Comma 10 7 2 3 3" xfId="2569"/>
    <cellStyle name="Comma 10 7 2 3 3 2" xfId="2570"/>
    <cellStyle name="Comma 10 7 2 3 3 2 2" xfId="21945"/>
    <cellStyle name="Comma 10 7 2 3 3 3" xfId="2571"/>
    <cellStyle name="Comma 10 7 2 3 3 3 2" xfId="21946"/>
    <cellStyle name="Comma 10 7 2 3 3 4" xfId="21944"/>
    <cellStyle name="Comma 10 7 2 3 4" xfId="2572"/>
    <cellStyle name="Comma 10 7 2 3 4 2" xfId="21947"/>
    <cellStyle name="Comma 10 7 2 3 5" xfId="2573"/>
    <cellStyle name="Comma 10 7 2 3 5 2" xfId="21948"/>
    <cellStyle name="Comma 10 7 2 3 6" xfId="2574"/>
    <cellStyle name="Comma 10 7 2 3 6 2" xfId="21949"/>
    <cellStyle name="Comma 10 7 2 3 7" xfId="21936"/>
    <cellStyle name="Comma 10 7 2 4" xfId="2575"/>
    <cellStyle name="Comma 10 7 2 4 2" xfId="2576"/>
    <cellStyle name="Comma 10 7 2 4 2 2" xfId="2577"/>
    <cellStyle name="Comma 10 7 2 4 2 2 2" xfId="21952"/>
    <cellStyle name="Comma 10 7 2 4 2 3" xfId="2578"/>
    <cellStyle name="Comma 10 7 2 4 2 3 2" xfId="21953"/>
    <cellStyle name="Comma 10 7 2 4 2 4" xfId="21951"/>
    <cellStyle name="Comma 10 7 2 4 3" xfId="2579"/>
    <cellStyle name="Comma 10 7 2 4 3 2" xfId="21954"/>
    <cellStyle name="Comma 10 7 2 4 4" xfId="2580"/>
    <cellStyle name="Comma 10 7 2 4 4 2" xfId="21955"/>
    <cellStyle name="Comma 10 7 2 4 5" xfId="2581"/>
    <cellStyle name="Comma 10 7 2 4 5 2" xfId="21956"/>
    <cellStyle name="Comma 10 7 2 4 6" xfId="21950"/>
    <cellStyle name="Comma 10 7 2 5" xfId="2582"/>
    <cellStyle name="Comma 10 7 2 5 2" xfId="2583"/>
    <cellStyle name="Comma 10 7 2 5 2 2" xfId="21958"/>
    <cellStyle name="Comma 10 7 2 5 3" xfId="2584"/>
    <cellStyle name="Comma 10 7 2 5 3 2" xfId="21959"/>
    <cellStyle name="Comma 10 7 2 5 4" xfId="21957"/>
    <cellStyle name="Comma 10 7 2 6" xfId="2585"/>
    <cellStyle name="Comma 10 7 2 6 2" xfId="21960"/>
    <cellStyle name="Comma 10 7 2 7" xfId="2586"/>
    <cellStyle name="Comma 10 7 2 7 2" xfId="21961"/>
    <cellStyle name="Comma 10 7 2 8" xfId="2587"/>
    <cellStyle name="Comma 10 7 2 8 2" xfId="21962"/>
    <cellStyle name="Comma 10 7 2 9" xfId="21921"/>
    <cellStyle name="Comma 10 7 3" xfId="2588"/>
    <cellStyle name="Comma 10 7 3 2" xfId="2589"/>
    <cellStyle name="Comma 10 7 3 2 2" xfId="2590"/>
    <cellStyle name="Comma 10 7 3 2 2 2" xfId="2591"/>
    <cellStyle name="Comma 10 7 3 2 2 2 2" xfId="2592"/>
    <cellStyle name="Comma 10 7 3 2 2 2 2 2" xfId="21967"/>
    <cellStyle name="Comma 10 7 3 2 2 2 3" xfId="2593"/>
    <cellStyle name="Comma 10 7 3 2 2 2 3 2" xfId="21968"/>
    <cellStyle name="Comma 10 7 3 2 2 2 4" xfId="21966"/>
    <cellStyle name="Comma 10 7 3 2 2 3" xfId="2594"/>
    <cellStyle name="Comma 10 7 3 2 2 3 2" xfId="21969"/>
    <cellStyle name="Comma 10 7 3 2 2 4" xfId="2595"/>
    <cellStyle name="Comma 10 7 3 2 2 4 2" xfId="21970"/>
    <cellStyle name="Comma 10 7 3 2 2 5" xfId="2596"/>
    <cellStyle name="Comma 10 7 3 2 2 5 2" xfId="21971"/>
    <cellStyle name="Comma 10 7 3 2 2 6" xfId="21965"/>
    <cellStyle name="Comma 10 7 3 2 3" xfId="2597"/>
    <cellStyle name="Comma 10 7 3 2 3 2" xfId="2598"/>
    <cellStyle name="Comma 10 7 3 2 3 2 2" xfId="21973"/>
    <cellStyle name="Comma 10 7 3 2 3 3" xfId="2599"/>
    <cellStyle name="Comma 10 7 3 2 3 3 2" xfId="21974"/>
    <cellStyle name="Comma 10 7 3 2 3 4" xfId="21972"/>
    <cellStyle name="Comma 10 7 3 2 4" xfId="2600"/>
    <cellStyle name="Comma 10 7 3 2 4 2" xfId="21975"/>
    <cellStyle name="Comma 10 7 3 2 5" xfId="2601"/>
    <cellStyle name="Comma 10 7 3 2 5 2" xfId="21976"/>
    <cellStyle name="Comma 10 7 3 2 6" xfId="2602"/>
    <cellStyle name="Comma 10 7 3 2 6 2" xfId="21977"/>
    <cellStyle name="Comma 10 7 3 2 7" xfId="21964"/>
    <cellStyle name="Comma 10 7 3 3" xfId="2603"/>
    <cellStyle name="Comma 10 7 3 3 2" xfId="2604"/>
    <cellStyle name="Comma 10 7 3 3 2 2" xfId="2605"/>
    <cellStyle name="Comma 10 7 3 3 2 2 2" xfId="2606"/>
    <cellStyle name="Comma 10 7 3 3 2 2 2 2" xfId="21981"/>
    <cellStyle name="Comma 10 7 3 3 2 2 3" xfId="2607"/>
    <cellStyle name="Comma 10 7 3 3 2 2 3 2" xfId="21982"/>
    <cellStyle name="Comma 10 7 3 3 2 2 4" xfId="21980"/>
    <cellStyle name="Comma 10 7 3 3 2 3" xfId="2608"/>
    <cellStyle name="Comma 10 7 3 3 2 3 2" xfId="21983"/>
    <cellStyle name="Comma 10 7 3 3 2 4" xfId="2609"/>
    <cellStyle name="Comma 10 7 3 3 2 4 2" xfId="21984"/>
    <cellStyle name="Comma 10 7 3 3 2 5" xfId="2610"/>
    <cellStyle name="Comma 10 7 3 3 2 5 2" xfId="21985"/>
    <cellStyle name="Comma 10 7 3 3 2 6" xfId="21979"/>
    <cellStyle name="Comma 10 7 3 3 3" xfId="2611"/>
    <cellStyle name="Comma 10 7 3 3 3 2" xfId="2612"/>
    <cellStyle name="Comma 10 7 3 3 3 2 2" xfId="21987"/>
    <cellStyle name="Comma 10 7 3 3 3 3" xfId="2613"/>
    <cellStyle name="Comma 10 7 3 3 3 3 2" xfId="21988"/>
    <cellStyle name="Comma 10 7 3 3 3 4" xfId="21986"/>
    <cellStyle name="Comma 10 7 3 3 4" xfId="2614"/>
    <cellStyle name="Comma 10 7 3 3 4 2" xfId="21989"/>
    <cellStyle name="Comma 10 7 3 3 5" xfId="2615"/>
    <cellStyle name="Comma 10 7 3 3 5 2" xfId="21990"/>
    <cellStyle name="Comma 10 7 3 3 6" xfId="2616"/>
    <cellStyle name="Comma 10 7 3 3 6 2" xfId="21991"/>
    <cellStyle name="Comma 10 7 3 3 7" xfId="21978"/>
    <cellStyle name="Comma 10 7 3 4" xfId="2617"/>
    <cellStyle name="Comma 10 7 3 4 2" xfId="2618"/>
    <cellStyle name="Comma 10 7 3 4 2 2" xfId="2619"/>
    <cellStyle name="Comma 10 7 3 4 2 2 2" xfId="21994"/>
    <cellStyle name="Comma 10 7 3 4 2 3" xfId="2620"/>
    <cellStyle name="Comma 10 7 3 4 2 3 2" xfId="21995"/>
    <cellStyle name="Comma 10 7 3 4 2 4" xfId="21993"/>
    <cellStyle name="Comma 10 7 3 4 3" xfId="2621"/>
    <cellStyle name="Comma 10 7 3 4 3 2" xfId="21996"/>
    <cellStyle name="Comma 10 7 3 4 4" xfId="2622"/>
    <cellStyle name="Comma 10 7 3 4 4 2" xfId="21997"/>
    <cellStyle name="Comma 10 7 3 4 5" xfId="2623"/>
    <cellStyle name="Comma 10 7 3 4 5 2" xfId="21998"/>
    <cellStyle name="Comma 10 7 3 4 6" xfId="21992"/>
    <cellStyle name="Comma 10 7 3 5" xfId="2624"/>
    <cellStyle name="Comma 10 7 3 5 2" xfId="2625"/>
    <cellStyle name="Comma 10 7 3 5 2 2" xfId="22000"/>
    <cellStyle name="Comma 10 7 3 5 3" xfId="2626"/>
    <cellStyle name="Comma 10 7 3 5 3 2" xfId="22001"/>
    <cellStyle name="Comma 10 7 3 5 4" xfId="21999"/>
    <cellStyle name="Comma 10 7 3 6" xfId="2627"/>
    <cellStyle name="Comma 10 7 3 6 2" xfId="22002"/>
    <cellStyle name="Comma 10 7 3 7" xfId="2628"/>
    <cellStyle name="Comma 10 7 3 7 2" xfId="22003"/>
    <cellStyle name="Comma 10 7 3 8" xfId="2629"/>
    <cellStyle name="Comma 10 7 3 8 2" xfId="22004"/>
    <cellStyle name="Comma 10 7 3 9" xfId="21963"/>
    <cellStyle name="Comma 10 7 4" xfId="2630"/>
    <cellStyle name="Comma 10 7 4 2" xfId="2631"/>
    <cellStyle name="Comma 10 7 4 2 2" xfId="2632"/>
    <cellStyle name="Comma 10 7 4 2 2 2" xfId="2633"/>
    <cellStyle name="Comma 10 7 4 2 2 2 2" xfId="2634"/>
    <cellStyle name="Comma 10 7 4 2 2 2 2 2" xfId="22009"/>
    <cellStyle name="Comma 10 7 4 2 2 2 3" xfId="2635"/>
    <cellStyle name="Comma 10 7 4 2 2 2 3 2" xfId="22010"/>
    <cellStyle name="Comma 10 7 4 2 2 2 4" xfId="22008"/>
    <cellStyle name="Comma 10 7 4 2 2 3" xfId="2636"/>
    <cellStyle name="Comma 10 7 4 2 2 3 2" xfId="22011"/>
    <cellStyle name="Comma 10 7 4 2 2 4" xfId="2637"/>
    <cellStyle name="Comma 10 7 4 2 2 4 2" xfId="22012"/>
    <cellStyle name="Comma 10 7 4 2 2 5" xfId="2638"/>
    <cellStyle name="Comma 10 7 4 2 2 5 2" xfId="22013"/>
    <cellStyle name="Comma 10 7 4 2 2 6" xfId="22007"/>
    <cellStyle name="Comma 10 7 4 2 3" xfId="2639"/>
    <cellStyle name="Comma 10 7 4 2 3 2" xfId="2640"/>
    <cellStyle name="Comma 10 7 4 2 3 2 2" xfId="22015"/>
    <cellStyle name="Comma 10 7 4 2 3 3" xfId="2641"/>
    <cellStyle name="Comma 10 7 4 2 3 3 2" xfId="22016"/>
    <cellStyle name="Comma 10 7 4 2 3 4" xfId="22014"/>
    <cellStyle name="Comma 10 7 4 2 4" xfId="2642"/>
    <cellStyle name="Comma 10 7 4 2 4 2" xfId="22017"/>
    <cellStyle name="Comma 10 7 4 2 5" xfId="2643"/>
    <cellStyle name="Comma 10 7 4 2 5 2" xfId="22018"/>
    <cellStyle name="Comma 10 7 4 2 6" xfId="2644"/>
    <cellStyle name="Comma 10 7 4 2 6 2" xfId="22019"/>
    <cellStyle name="Comma 10 7 4 2 7" xfId="22006"/>
    <cellStyle name="Comma 10 7 4 3" xfId="2645"/>
    <cellStyle name="Comma 10 7 4 3 2" xfId="2646"/>
    <cellStyle name="Comma 10 7 4 3 2 2" xfId="2647"/>
    <cellStyle name="Comma 10 7 4 3 2 2 2" xfId="2648"/>
    <cellStyle name="Comma 10 7 4 3 2 2 2 2" xfId="22023"/>
    <cellStyle name="Comma 10 7 4 3 2 2 3" xfId="2649"/>
    <cellStyle name="Comma 10 7 4 3 2 2 3 2" xfId="22024"/>
    <cellStyle name="Comma 10 7 4 3 2 2 4" xfId="22022"/>
    <cellStyle name="Comma 10 7 4 3 2 3" xfId="2650"/>
    <cellStyle name="Comma 10 7 4 3 2 3 2" xfId="22025"/>
    <cellStyle name="Comma 10 7 4 3 2 4" xfId="2651"/>
    <cellStyle name="Comma 10 7 4 3 2 4 2" xfId="22026"/>
    <cellStyle name="Comma 10 7 4 3 2 5" xfId="2652"/>
    <cellStyle name="Comma 10 7 4 3 2 5 2" xfId="22027"/>
    <cellStyle name="Comma 10 7 4 3 2 6" xfId="22021"/>
    <cellStyle name="Comma 10 7 4 3 3" xfId="2653"/>
    <cellStyle name="Comma 10 7 4 3 3 2" xfId="2654"/>
    <cellStyle name="Comma 10 7 4 3 3 2 2" xfId="22029"/>
    <cellStyle name="Comma 10 7 4 3 3 3" xfId="2655"/>
    <cellStyle name="Comma 10 7 4 3 3 3 2" xfId="22030"/>
    <cellStyle name="Comma 10 7 4 3 3 4" xfId="22028"/>
    <cellStyle name="Comma 10 7 4 3 4" xfId="2656"/>
    <cellStyle name="Comma 10 7 4 3 4 2" xfId="22031"/>
    <cellStyle name="Comma 10 7 4 3 5" xfId="2657"/>
    <cellStyle name="Comma 10 7 4 3 5 2" xfId="22032"/>
    <cellStyle name="Comma 10 7 4 3 6" xfId="2658"/>
    <cellStyle name="Comma 10 7 4 3 6 2" xfId="22033"/>
    <cellStyle name="Comma 10 7 4 3 7" xfId="22020"/>
    <cellStyle name="Comma 10 7 4 4" xfId="2659"/>
    <cellStyle name="Comma 10 7 4 4 2" xfId="2660"/>
    <cellStyle name="Comma 10 7 4 4 2 2" xfId="2661"/>
    <cellStyle name="Comma 10 7 4 4 2 2 2" xfId="22036"/>
    <cellStyle name="Comma 10 7 4 4 2 3" xfId="2662"/>
    <cellStyle name="Comma 10 7 4 4 2 3 2" xfId="22037"/>
    <cellStyle name="Comma 10 7 4 4 2 4" xfId="22035"/>
    <cellStyle name="Comma 10 7 4 4 3" xfId="2663"/>
    <cellStyle name="Comma 10 7 4 4 3 2" xfId="22038"/>
    <cellStyle name="Comma 10 7 4 4 4" xfId="2664"/>
    <cellStyle name="Comma 10 7 4 4 4 2" xfId="22039"/>
    <cellStyle name="Comma 10 7 4 4 5" xfId="2665"/>
    <cellStyle name="Comma 10 7 4 4 5 2" xfId="22040"/>
    <cellStyle name="Comma 10 7 4 4 6" xfId="22034"/>
    <cellStyle name="Comma 10 7 4 5" xfId="2666"/>
    <cellStyle name="Comma 10 7 4 5 2" xfId="2667"/>
    <cellStyle name="Comma 10 7 4 5 2 2" xfId="22042"/>
    <cellStyle name="Comma 10 7 4 5 3" xfId="2668"/>
    <cellStyle name="Comma 10 7 4 5 3 2" xfId="22043"/>
    <cellStyle name="Comma 10 7 4 5 4" xfId="22041"/>
    <cellStyle name="Comma 10 7 4 6" xfId="2669"/>
    <cellStyle name="Comma 10 7 4 6 2" xfId="22044"/>
    <cellStyle name="Comma 10 7 4 7" xfId="2670"/>
    <cellStyle name="Comma 10 7 4 7 2" xfId="22045"/>
    <cellStyle name="Comma 10 7 4 8" xfId="2671"/>
    <cellStyle name="Comma 10 7 4 8 2" xfId="22046"/>
    <cellStyle name="Comma 10 7 4 9" xfId="22005"/>
    <cellStyle name="Comma 10 7 5" xfId="2672"/>
    <cellStyle name="Comma 10 7 5 2" xfId="2673"/>
    <cellStyle name="Comma 10 7 5 2 2" xfId="2674"/>
    <cellStyle name="Comma 10 7 5 2 2 2" xfId="2675"/>
    <cellStyle name="Comma 10 7 5 2 2 2 2" xfId="22050"/>
    <cellStyle name="Comma 10 7 5 2 2 3" xfId="2676"/>
    <cellStyle name="Comma 10 7 5 2 2 3 2" xfId="22051"/>
    <cellStyle name="Comma 10 7 5 2 2 4" xfId="22049"/>
    <cellStyle name="Comma 10 7 5 2 3" xfId="2677"/>
    <cellStyle name="Comma 10 7 5 2 3 2" xfId="22052"/>
    <cellStyle name="Comma 10 7 5 2 4" xfId="2678"/>
    <cellStyle name="Comma 10 7 5 2 4 2" xfId="22053"/>
    <cellStyle name="Comma 10 7 5 2 5" xfId="2679"/>
    <cellStyle name="Comma 10 7 5 2 5 2" xfId="22054"/>
    <cellStyle name="Comma 10 7 5 2 6" xfId="22048"/>
    <cellStyle name="Comma 10 7 5 3" xfId="2680"/>
    <cellStyle name="Comma 10 7 5 3 2" xfId="2681"/>
    <cellStyle name="Comma 10 7 5 3 2 2" xfId="22056"/>
    <cellStyle name="Comma 10 7 5 3 3" xfId="2682"/>
    <cellStyle name="Comma 10 7 5 3 3 2" xfId="22057"/>
    <cellStyle name="Comma 10 7 5 3 4" xfId="22055"/>
    <cellStyle name="Comma 10 7 5 4" xfId="2683"/>
    <cellStyle name="Comma 10 7 5 4 2" xfId="22058"/>
    <cellStyle name="Comma 10 7 5 5" xfId="2684"/>
    <cellStyle name="Comma 10 7 5 5 2" xfId="22059"/>
    <cellStyle name="Comma 10 7 5 6" xfId="2685"/>
    <cellStyle name="Comma 10 7 5 6 2" xfId="22060"/>
    <cellStyle name="Comma 10 7 5 7" xfId="22047"/>
    <cellStyle name="Comma 10 7 6" xfId="2686"/>
    <cellStyle name="Comma 10 7 6 2" xfId="2687"/>
    <cellStyle name="Comma 10 7 6 2 2" xfId="2688"/>
    <cellStyle name="Comma 10 7 6 2 2 2" xfId="2689"/>
    <cellStyle name="Comma 10 7 6 2 2 2 2" xfId="22064"/>
    <cellStyle name="Comma 10 7 6 2 2 3" xfId="2690"/>
    <cellStyle name="Comma 10 7 6 2 2 3 2" xfId="22065"/>
    <cellStyle name="Comma 10 7 6 2 2 4" xfId="22063"/>
    <cellStyle name="Comma 10 7 6 2 3" xfId="2691"/>
    <cellStyle name="Comma 10 7 6 2 3 2" xfId="22066"/>
    <cellStyle name="Comma 10 7 6 2 4" xfId="2692"/>
    <cellStyle name="Comma 10 7 6 2 4 2" xfId="22067"/>
    <cellStyle name="Comma 10 7 6 2 5" xfId="2693"/>
    <cellStyle name="Comma 10 7 6 2 5 2" xfId="22068"/>
    <cellStyle name="Comma 10 7 6 2 6" xfId="22062"/>
    <cellStyle name="Comma 10 7 6 3" xfId="2694"/>
    <cellStyle name="Comma 10 7 6 3 2" xfId="2695"/>
    <cellStyle name="Comma 10 7 6 3 2 2" xfId="22070"/>
    <cellStyle name="Comma 10 7 6 3 3" xfId="2696"/>
    <cellStyle name="Comma 10 7 6 3 3 2" xfId="22071"/>
    <cellStyle name="Comma 10 7 6 3 4" xfId="22069"/>
    <cellStyle name="Comma 10 7 6 4" xfId="2697"/>
    <cellStyle name="Comma 10 7 6 4 2" xfId="22072"/>
    <cellStyle name="Comma 10 7 6 5" xfId="2698"/>
    <cellStyle name="Comma 10 7 6 5 2" xfId="22073"/>
    <cellStyle name="Comma 10 7 6 6" xfId="2699"/>
    <cellStyle name="Comma 10 7 6 6 2" xfId="22074"/>
    <cellStyle name="Comma 10 7 6 7" xfId="22061"/>
    <cellStyle name="Comma 10 7 7" xfId="2700"/>
    <cellStyle name="Comma 10 7 7 2" xfId="2701"/>
    <cellStyle name="Comma 10 7 7 2 2" xfId="2702"/>
    <cellStyle name="Comma 10 7 7 2 2 2" xfId="22077"/>
    <cellStyle name="Comma 10 7 7 2 3" xfId="2703"/>
    <cellStyle name="Comma 10 7 7 2 3 2" xfId="22078"/>
    <cellStyle name="Comma 10 7 7 2 4" xfId="22076"/>
    <cellStyle name="Comma 10 7 7 3" xfId="2704"/>
    <cellStyle name="Comma 10 7 7 3 2" xfId="22079"/>
    <cellStyle name="Comma 10 7 7 4" xfId="2705"/>
    <cellStyle name="Comma 10 7 7 4 2" xfId="22080"/>
    <cellStyle name="Comma 10 7 7 5" xfId="2706"/>
    <cellStyle name="Comma 10 7 7 5 2" xfId="22081"/>
    <cellStyle name="Comma 10 7 7 6" xfId="22075"/>
    <cellStyle name="Comma 10 7 8" xfId="2707"/>
    <cellStyle name="Comma 10 7 8 2" xfId="2708"/>
    <cellStyle name="Comma 10 7 8 2 2" xfId="22083"/>
    <cellStyle name="Comma 10 7 8 3" xfId="2709"/>
    <cellStyle name="Comma 10 7 8 3 2" xfId="22084"/>
    <cellStyle name="Comma 10 7 8 4" xfId="22082"/>
    <cellStyle name="Comma 10 7 9" xfId="2710"/>
    <cellStyle name="Comma 10 7 9 2" xfId="22085"/>
    <cellStyle name="Comma 10 8" xfId="2711"/>
    <cellStyle name="Comma 10 8 10" xfId="2712"/>
    <cellStyle name="Comma 10 8 10 2" xfId="22087"/>
    <cellStyle name="Comma 10 8 11" xfId="2713"/>
    <cellStyle name="Comma 10 8 11 2" xfId="22088"/>
    <cellStyle name="Comma 10 8 12" xfId="22086"/>
    <cellStyle name="Comma 10 8 2" xfId="2714"/>
    <cellStyle name="Comma 10 8 2 2" xfId="2715"/>
    <cellStyle name="Comma 10 8 2 2 2" xfId="2716"/>
    <cellStyle name="Comma 10 8 2 2 2 2" xfId="2717"/>
    <cellStyle name="Comma 10 8 2 2 2 2 2" xfId="2718"/>
    <cellStyle name="Comma 10 8 2 2 2 2 2 2" xfId="22093"/>
    <cellStyle name="Comma 10 8 2 2 2 2 3" xfId="2719"/>
    <cellStyle name="Comma 10 8 2 2 2 2 3 2" xfId="22094"/>
    <cellStyle name="Comma 10 8 2 2 2 2 4" xfId="22092"/>
    <cellStyle name="Comma 10 8 2 2 2 3" xfId="2720"/>
    <cellStyle name="Comma 10 8 2 2 2 3 2" xfId="22095"/>
    <cellStyle name="Comma 10 8 2 2 2 4" xfId="2721"/>
    <cellStyle name="Comma 10 8 2 2 2 4 2" xfId="22096"/>
    <cellStyle name="Comma 10 8 2 2 2 5" xfId="2722"/>
    <cellStyle name="Comma 10 8 2 2 2 5 2" xfId="22097"/>
    <cellStyle name="Comma 10 8 2 2 2 6" xfId="22091"/>
    <cellStyle name="Comma 10 8 2 2 3" xfId="2723"/>
    <cellStyle name="Comma 10 8 2 2 3 2" xfId="2724"/>
    <cellStyle name="Comma 10 8 2 2 3 2 2" xfId="22099"/>
    <cellStyle name="Comma 10 8 2 2 3 3" xfId="2725"/>
    <cellStyle name="Comma 10 8 2 2 3 3 2" xfId="22100"/>
    <cellStyle name="Comma 10 8 2 2 3 4" xfId="22098"/>
    <cellStyle name="Comma 10 8 2 2 4" xfId="2726"/>
    <cellStyle name="Comma 10 8 2 2 4 2" xfId="22101"/>
    <cellStyle name="Comma 10 8 2 2 5" xfId="2727"/>
    <cellStyle name="Comma 10 8 2 2 5 2" xfId="22102"/>
    <cellStyle name="Comma 10 8 2 2 6" xfId="2728"/>
    <cellStyle name="Comma 10 8 2 2 6 2" xfId="22103"/>
    <cellStyle name="Comma 10 8 2 2 7" xfId="22090"/>
    <cellStyle name="Comma 10 8 2 3" xfId="2729"/>
    <cellStyle name="Comma 10 8 2 3 2" xfId="2730"/>
    <cellStyle name="Comma 10 8 2 3 2 2" xfId="2731"/>
    <cellStyle name="Comma 10 8 2 3 2 2 2" xfId="2732"/>
    <cellStyle name="Comma 10 8 2 3 2 2 2 2" xfId="22107"/>
    <cellStyle name="Comma 10 8 2 3 2 2 3" xfId="2733"/>
    <cellStyle name="Comma 10 8 2 3 2 2 3 2" xfId="22108"/>
    <cellStyle name="Comma 10 8 2 3 2 2 4" xfId="22106"/>
    <cellStyle name="Comma 10 8 2 3 2 3" xfId="2734"/>
    <cellStyle name="Comma 10 8 2 3 2 3 2" xfId="22109"/>
    <cellStyle name="Comma 10 8 2 3 2 4" xfId="2735"/>
    <cellStyle name="Comma 10 8 2 3 2 4 2" xfId="22110"/>
    <cellStyle name="Comma 10 8 2 3 2 5" xfId="2736"/>
    <cellStyle name="Comma 10 8 2 3 2 5 2" xfId="22111"/>
    <cellStyle name="Comma 10 8 2 3 2 6" xfId="22105"/>
    <cellStyle name="Comma 10 8 2 3 3" xfId="2737"/>
    <cellStyle name="Comma 10 8 2 3 3 2" xfId="2738"/>
    <cellStyle name="Comma 10 8 2 3 3 2 2" xfId="22113"/>
    <cellStyle name="Comma 10 8 2 3 3 3" xfId="2739"/>
    <cellStyle name="Comma 10 8 2 3 3 3 2" xfId="22114"/>
    <cellStyle name="Comma 10 8 2 3 3 4" xfId="22112"/>
    <cellStyle name="Comma 10 8 2 3 4" xfId="2740"/>
    <cellStyle name="Comma 10 8 2 3 4 2" xfId="22115"/>
    <cellStyle name="Comma 10 8 2 3 5" xfId="2741"/>
    <cellStyle name="Comma 10 8 2 3 5 2" xfId="22116"/>
    <cellStyle name="Comma 10 8 2 3 6" xfId="2742"/>
    <cellStyle name="Comma 10 8 2 3 6 2" xfId="22117"/>
    <cellStyle name="Comma 10 8 2 3 7" xfId="22104"/>
    <cellStyle name="Comma 10 8 2 4" xfId="2743"/>
    <cellStyle name="Comma 10 8 2 4 2" xfId="2744"/>
    <cellStyle name="Comma 10 8 2 4 2 2" xfId="2745"/>
    <cellStyle name="Comma 10 8 2 4 2 2 2" xfId="22120"/>
    <cellStyle name="Comma 10 8 2 4 2 3" xfId="2746"/>
    <cellStyle name="Comma 10 8 2 4 2 3 2" xfId="22121"/>
    <cellStyle name="Comma 10 8 2 4 2 4" xfId="22119"/>
    <cellStyle name="Comma 10 8 2 4 3" xfId="2747"/>
    <cellStyle name="Comma 10 8 2 4 3 2" xfId="22122"/>
    <cellStyle name="Comma 10 8 2 4 4" xfId="2748"/>
    <cellStyle name="Comma 10 8 2 4 4 2" xfId="22123"/>
    <cellStyle name="Comma 10 8 2 4 5" xfId="2749"/>
    <cellStyle name="Comma 10 8 2 4 5 2" xfId="22124"/>
    <cellStyle name="Comma 10 8 2 4 6" xfId="22118"/>
    <cellStyle name="Comma 10 8 2 5" xfId="2750"/>
    <cellStyle name="Comma 10 8 2 5 2" xfId="2751"/>
    <cellStyle name="Comma 10 8 2 5 2 2" xfId="22126"/>
    <cellStyle name="Comma 10 8 2 5 3" xfId="2752"/>
    <cellStyle name="Comma 10 8 2 5 3 2" xfId="22127"/>
    <cellStyle name="Comma 10 8 2 5 4" xfId="22125"/>
    <cellStyle name="Comma 10 8 2 6" xfId="2753"/>
    <cellStyle name="Comma 10 8 2 6 2" xfId="22128"/>
    <cellStyle name="Comma 10 8 2 7" xfId="2754"/>
    <cellStyle name="Comma 10 8 2 7 2" xfId="22129"/>
    <cellStyle name="Comma 10 8 2 8" xfId="2755"/>
    <cellStyle name="Comma 10 8 2 8 2" xfId="22130"/>
    <cellStyle name="Comma 10 8 2 9" xfId="22089"/>
    <cellStyle name="Comma 10 8 3" xfId="2756"/>
    <cellStyle name="Comma 10 8 3 2" xfId="2757"/>
    <cellStyle name="Comma 10 8 3 2 2" xfId="2758"/>
    <cellStyle name="Comma 10 8 3 2 2 2" xfId="2759"/>
    <cellStyle name="Comma 10 8 3 2 2 2 2" xfId="2760"/>
    <cellStyle name="Comma 10 8 3 2 2 2 2 2" xfId="22135"/>
    <cellStyle name="Comma 10 8 3 2 2 2 3" xfId="2761"/>
    <cellStyle name="Comma 10 8 3 2 2 2 3 2" xfId="22136"/>
    <cellStyle name="Comma 10 8 3 2 2 2 4" xfId="22134"/>
    <cellStyle name="Comma 10 8 3 2 2 3" xfId="2762"/>
    <cellStyle name="Comma 10 8 3 2 2 3 2" xfId="22137"/>
    <cellStyle name="Comma 10 8 3 2 2 4" xfId="2763"/>
    <cellStyle name="Comma 10 8 3 2 2 4 2" xfId="22138"/>
    <cellStyle name="Comma 10 8 3 2 2 5" xfId="2764"/>
    <cellStyle name="Comma 10 8 3 2 2 5 2" xfId="22139"/>
    <cellStyle name="Comma 10 8 3 2 2 6" xfId="22133"/>
    <cellStyle name="Comma 10 8 3 2 3" xfId="2765"/>
    <cellStyle name="Comma 10 8 3 2 3 2" xfId="2766"/>
    <cellStyle name="Comma 10 8 3 2 3 2 2" xfId="22141"/>
    <cellStyle name="Comma 10 8 3 2 3 3" xfId="2767"/>
    <cellStyle name="Comma 10 8 3 2 3 3 2" xfId="22142"/>
    <cellStyle name="Comma 10 8 3 2 3 4" xfId="22140"/>
    <cellStyle name="Comma 10 8 3 2 4" xfId="2768"/>
    <cellStyle name="Comma 10 8 3 2 4 2" xfId="22143"/>
    <cellStyle name="Comma 10 8 3 2 5" xfId="2769"/>
    <cellStyle name="Comma 10 8 3 2 5 2" xfId="22144"/>
    <cellStyle name="Comma 10 8 3 2 6" xfId="2770"/>
    <cellStyle name="Comma 10 8 3 2 6 2" xfId="22145"/>
    <cellStyle name="Comma 10 8 3 2 7" xfId="22132"/>
    <cellStyle name="Comma 10 8 3 3" xfId="2771"/>
    <cellStyle name="Comma 10 8 3 3 2" xfId="2772"/>
    <cellStyle name="Comma 10 8 3 3 2 2" xfId="2773"/>
    <cellStyle name="Comma 10 8 3 3 2 2 2" xfId="2774"/>
    <cellStyle name="Comma 10 8 3 3 2 2 2 2" xfId="22149"/>
    <cellStyle name="Comma 10 8 3 3 2 2 3" xfId="2775"/>
    <cellStyle name="Comma 10 8 3 3 2 2 3 2" xfId="22150"/>
    <cellStyle name="Comma 10 8 3 3 2 2 4" xfId="22148"/>
    <cellStyle name="Comma 10 8 3 3 2 3" xfId="2776"/>
    <cellStyle name="Comma 10 8 3 3 2 3 2" xfId="22151"/>
    <cellStyle name="Comma 10 8 3 3 2 4" xfId="2777"/>
    <cellStyle name="Comma 10 8 3 3 2 4 2" xfId="22152"/>
    <cellStyle name="Comma 10 8 3 3 2 5" xfId="2778"/>
    <cellStyle name="Comma 10 8 3 3 2 5 2" xfId="22153"/>
    <cellStyle name="Comma 10 8 3 3 2 6" xfId="22147"/>
    <cellStyle name="Comma 10 8 3 3 3" xfId="2779"/>
    <cellStyle name="Comma 10 8 3 3 3 2" xfId="2780"/>
    <cellStyle name="Comma 10 8 3 3 3 2 2" xfId="22155"/>
    <cellStyle name="Comma 10 8 3 3 3 3" xfId="2781"/>
    <cellStyle name="Comma 10 8 3 3 3 3 2" xfId="22156"/>
    <cellStyle name="Comma 10 8 3 3 3 4" xfId="22154"/>
    <cellStyle name="Comma 10 8 3 3 4" xfId="2782"/>
    <cellStyle name="Comma 10 8 3 3 4 2" xfId="22157"/>
    <cellStyle name="Comma 10 8 3 3 5" xfId="2783"/>
    <cellStyle name="Comma 10 8 3 3 5 2" xfId="22158"/>
    <cellStyle name="Comma 10 8 3 3 6" xfId="2784"/>
    <cellStyle name="Comma 10 8 3 3 6 2" xfId="22159"/>
    <cellStyle name="Comma 10 8 3 3 7" xfId="22146"/>
    <cellStyle name="Comma 10 8 3 4" xfId="2785"/>
    <cellStyle name="Comma 10 8 3 4 2" xfId="2786"/>
    <cellStyle name="Comma 10 8 3 4 2 2" xfId="2787"/>
    <cellStyle name="Comma 10 8 3 4 2 2 2" xfId="22162"/>
    <cellStyle name="Comma 10 8 3 4 2 3" xfId="2788"/>
    <cellStyle name="Comma 10 8 3 4 2 3 2" xfId="22163"/>
    <cellStyle name="Comma 10 8 3 4 2 4" xfId="22161"/>
    <cellStyle name="Comma 10 8 3 4 3" xfId="2789"/>
    <cellStyle name="Comma 10 8 3 4 3 2" xfId="22164"/>
    <cellStyle name="Comma 10 8 3 4 4" xfId="2790"/>
    <cellStyle name="Comma 10 8 3 4 4 2" xfId="22165"/>
    <cellStyle name="Comma 10 8 3 4 5" xfId="2791"/>
    <cellStyle name="Comma 10 8 3 4 5 2" xfId="22166"/>
    <cellStyle name="Comma 10 8 3 4 6" xfId="22160"/>
    <cellStyle name="Comma 10 8 3 5" xfId="2792"/>
    <cellStyle name="Comma 10 8 3 5 2" xfId="2793"/>
    <cellStyle name="Comma 10 8 3 5 2 2" xfId="22168"/>
    <cellStyle name="Comma 10 8 3 5 3" xfId="2794"/>
    <cellStyle name="Comma 10 8 3 5 3 2" xfId="22169"/>
    <cellStyle name="Comma 10 8 3 5 4" xfId="22167"/>
    <cellStyle name="Comma 10 8 3 6" xfId="2795"/>
    <cellStyle name="Comma 10 8 3 6 2" xfId="22170"/>
    <cellStyle name="Comma 10 8 3 7" xfId="2796"/>
    <cellStyle name="Comma 10 8 3 7 2" xfId="22171"/>
    <cellStyle name="Comma 10 8 3 8" xfId="2797"/>
    <cellStyle name="Comma 10 8 3 8 2" xfId="22172"/>
    <cellStyle name="Comma 10 8 3 9" xfId="22131"/>
    <cellStyle name="Comma 10 8 4" xfId="2798"/>
    <cellStyle name="Comma 10 8 4 2" xfId="2799"/>
    <cellStyle name="Comma 10 8 4 2 2" xfId="2800"/>
    <cellStyle name="Comma 10 8 4 2 2 2" xfId="2801"/>
    <cellStyle name="Comma 10 8 4 2 2 2 2" xfId="2802"/>
    <cellStyle name="Comma 10 8 4 2 2 2 2 2" xfId="22177"/>
    <cellStyle name="Comma 10 8 4 2 2 2 3" xfId="2803"/>
    <cellStyle name="Comma 10 8 4 2 2 2 3 2" xfId="22178"/>
    <cellStyle name="Comma 10 8 4 2 2 2 4" xfId="22176"/>
    <cellStyle name="Comma 10 8 4 2 2 3" xfId="2804"/>
    <cellStyle name="Comma 10 8 4 2 2 3 2" xfId="22179"/>
    <cellStyle name="Comma 10 8 4 2 2 4" xfId="2805"/>
    <cellStyle name="Comma 10 8 4 2 2 4 2" xfId="22180"/>
    <cellStyle name="Comma 10 8 4 2 2 5" xfId="2806"/>
    <cellStyle name="Comma 10 8 4 2 2 5 2" xfId="22181"/>
    <cellStyle name="Comma 10 8 4 2 2 6" xfId="22175"/>
    <cellStyle name="Comma 10 8 4 2 3" xfId="2807"/>
    <cellStyle name="Comma 10 8 4 2 3 2" xfId="2808"/>
    <cellStyle name="Comma 10 8 4 2 3 2 2" xfId="22183"/>
    <cellStyle name="Comma 10 8 4 2 3 3" xfId="2809"/>
    <cellStyle name="Comma 10 8 4 2 3 3 2" xfId="22184"/>
    <cellStyle name="Comma 10 8 4 2 3 4" xfId="22182"/>
    <cellStyle name="Comma 10 8 4 2 4" xfId="2810"/>
    <cellStyle name="Comma 10 8 4 2 4 2" xfId="22185"/>
    <cellStyle name="Comma 10 8 4 2 5" xfId="2811"/>
    <cellStyle name="Comma 10 8 4 2 5 2" xfId="22186"/>
    <cellStyle name="Comma 10 8 4 2 6" xfId="2812"/>
    <cellStyle name="Comma 10 8 4 2 6 2" xfId="22187"/>
    <cellStyle name="Comma 10 8 4 2 7" xfId="22174"/>
    <cellStyle name="Comma 10 8 4 3" xfId="2813"/>
    <cellStyle name="Comma 10 8 4 3 2" xfId="2814"/>
    <cellStyle name="Comma 10 8 4 3 2 2" xfId="2815"/>
    <cellStyle name="Comma 10 8 4 3 2 2 2" xfId="2816"/>
    <cellStyle name="Comma 10 8 4 3 2 2 2 2" xfId="22191"/>
    <cellStyle name="Comma 10 8 4 3 2 2 3" xfId="2817"/>
    <cellStyle name="Comma 10 8 4 3 2 2 3 2" xfId="22192"/>
    <cellStyle name="Comma 10 8 4 3 2 2 4" xfId="22190"/>
    <cellStyle name="Comma 10 8 4 3 2 3" xfId="2818"/>
    <cellStyle name="Comma 10 8 4 3 2 3 2" xfId="22193"/>
    <cellStyle name="Comma 10 8 4 3 2 4" xfId="2819"/>
    <cellStyle name="Comma 10 8 4 3 2 4 2" xfId="22194"/>
    <cellStyle name="Comma 10 8 4 3 2 5" xfId="2820"/>
    <cellStyle name="Comma 10 8 4 3 2 5 2" xfId="22195"/>
    <cellStyle name="Comma 10 8 4 3 2 6" xfId="22189"/>
    <cellStyle name="Comma 10 8 4 3 3" xfId="2821"/>
    <cellStyle name="Comma 10 8 4 3 3 2" xfId="2822"/>
    <cellStyle name="Comma 10 8 4 3 3 2 2" xfId="22197"/>
    <cellStyle name="Comma 10 8 4 3 3 3" xfId="2823"/>
    <cellStyle name="Comma 10 8 4 3 3 3 2" xfId="22198"/>
    <cellStyle name="Comma 10 8 4 3 3 4" xfId="22196"/>
    <cellStyle name="Comma 10 8 4 3 4" xfId="2824"/>
    <cellStyle name="Comma 10 8 4 3 4 2" xfId="22199"/>
    <cellStyle name="Comma 10 8 4 3 5" xfId="2825"/>
    <cellStyle name="Comma 10 8 4 3 5 2" xfId="22200"/>
    <cellStyle name="Comma 10 8 4 3 6" xfId="2826"/>
    <cellStyle name="Comma 10 8 4 3 6 2" xfId="22201"/>
    <cellStyle name="Comma 10 8 4 3 7" xfId="22188"/>
    <cellStyle name="Comma 10 8 4 4" xfId="2827"/>
    <cellStyle name="Comma 10 8 4 4 2" xfId="2828"/>
    <cellStyle name="Comma 10 8 4 4 2 2" xfId="2829"/>
    <cellStyle name="Comma 10 8 4 4 2 2 2" xfId="22204"/>
    <cellStyle name="Comma 10 8 4 4 2 3" xfId="2830"/>
    <cellStyle name="Comma 10 8 4 4 2 3 2" xfId="22205"/>
    <cellStyle name="Comma 10 8 4 4 2 4" xfId="22203"/>
    <cellStyle name="Comma 10 8 4 4 3" xfId="2831"/>
    <cellStyle name="Comma 10 8 4 4 3 2" xfId="22206"/>
    <cellStyle name="Comma 10 8 4 4 4" xfId="2832"/>
    <cellStyle name="Comma 10 8 4 4 4 2" xfId="22207"/>
    <cellStyle name="Comma 10 8 4 4 5" xfId="2833"/>
    <cellStyle name="Comma 10 8 4 4 5 2" xfId="22208"/>
    <cellStyle name="Comma 10 8 4 4 6" xfId="22202"/>
    <cellStyle name="Comma 10 8 4 5" xfId="2834"/>
    <cellStyle name="Comma 10 8 4 5 2" xfId="2835"/>
    <cellStyle name="Comma 10 8 4 5 2 2" xfId="22210"/>
    <cellStyle name="Comma 10 8 4 5 3" xfId="2836"/>
    <cellStyle name="Comma 10 8 4 5 3 2" xfId="22211"/>
    <cellStyle name="Comma 10 8 4 5 4" xfId="22209"/>
    <cellStyle name="Comma 10 8 4 6" xfId="2837"/>
    <cellStyle name="Comma 10 8 4 6 2" xfId="22212"/>
    <cellStyle name="Comma 10 8 4 7" xfId="2838"/>
    <cellStyle name="Comma 10 8 4 7 2" xfId="22213"/>
    <cellStyle name="Comma 10 8 4 8" xfId="2839"/>
    <cellStyle name="Comma 10 8 4 8 2" xfId="22214"/>
    <cellStyle name="Comma 10 8 4 9" xfId="22173"/>
    <cellStyle name="Comma 10 8 5" xfId="2840"/>
    <cellStyle name="Comma 10 8 5 2" xfId="2841"/>
    <cellStyle name="Comma 10 8 5 2 2" xfId="2842"/>
    <cellStyle name="Comma 10 8 5 2 2 2" xfId="2843"/>
    <cellStyle name="Comma 10 8 5 2 2 2 2" xfId="22218"/>
    <cellStyle name="Comma 10 8 5 2 2 3" xfId="2844"/>
    <cellStyle name="Comma 10 8 5 2 2 3 2" xfId="22219"/>
    <cellStyle name="Comma 10 8 5 2 2 4" xfId="22217"/>
    <cellStyle name="Comma 10 8 5 2 3" xfId="2845"/>
    <cellStyle name="Comma 10 8 5 2 3 2" xfId="22220"/>
    <cellStyle name="Comma 10 8 5 2 4" xfId="2846"/>
    <cellStyle name="Comma 10 8 5 2 4 2" xfId="22221"/>
    <cellStyle name="Comma 10 8 5 2 5" xfId="2847"/>
    <cellStyle name="Comma 10 8 5 2 5 2" xfId="22222"/>
    <cellStyle name="Comma 10 8 5 2 6" xfId="22216"/>
    <cellStyle name="Comma 10 8 5 3" xfId="2848"/>
    <cellStyle name="Comma 10 8 5 3 2" xfId="2849"/>
    <cellStyle name="Comma 10 8 5 3 2 2" xfId="22224"/>
    <cellStyle name="Comma 10 8 5 3 3" xfId="2850"/>
    <cellStyle name="Comma 10 8 5 3 3 2" xfId="22225"/>
    <cellStyle name="Comma 10 8 5 3 4" xfId="22223"/>
    <cellStyle name="Comma 10 8 5 4" xfId="2851"/>
    <cellStyle name="Comma 10 8 5 4 2" xfId="22226"/>
    <cellStyle name="Comma 10 8 5 5" xfId="2852"/>
    <cellStyle name="Comma 10 8 5 5 2" xfId="22227"/>
    <cellStyle name="Comma 10 8 5 6" xfId="2853"/>
    <cellStyle name="Comma 10 8 5 6 2" xfId="22228"/>
    <cellStyle name="Comma 10 8 5 7" xfId="22215"/>
    <cellStyle name="Comma 10 8 6" xfId="2854"/>
    <cellStyle name="Comma 10 8 6 2" xfId="2855"/>
    <cellStyle name="Comma 10 8 6 2 2" xfId="2856"/>
    <cellStyle name="Comma 10 8 6 2 2 2" xfId="2857"/>
    <cellStyle name="Comma 10 8 6 2 2 2 2" xfId="22232"/>
    <cellStyle name="Comma 10 8 6 2 2 3" xfId="2858"/>
    <cellStyle name="Comma 10 8 6 2 2 3 2" xfId="22233"/>
    <cellStyle name="Comma 10 8 6 2 2 4" xfId="22231"/>
    <cellStyle name="Comma 10 8 6 2 3" xfId="2859"/>
    <cellStyle name="Comma 10 8 6 2 3 2" xfId="22234"/>
    <cellStyle name="Comma 10 8 6 2 4" xfId="2860"/>
    <cellStyle name="Comma 10 8 6 2 4 2" xfId="22235"/>
    <cellStyle name="Comma 10 8 6 2 5" xfId="2861"/>
    <cellStyle name="Comma 10 8 6 2 5 2" xfId="22236"/>
    <cellStyle name="Comma 10 8 6 2 6" xfId="22230"/>
    <cellStyle name="Comma 10 8 6 3" xfId="2862"/>
    <cellStyle name="Comma 10 8 6 3 2" xfId="2863"/>
    <cellStyle name="Comma 10 8 6 3 2 2" xfId="22238"/>
    <cellStyle name="Comma 10 8 6 3 3" xfId="2864"/>
    <cellStyle name="Comma 10 8 6 3 3 2" xfId="22239"/>
    <cellStyle name="Comma 10 8 6 3 4" xfId="22237"/>
    <cellStyle name="Comma 10 8 6 4" xfId="2865"/>
    <cellStyle name="Comma 10 8 6 4 2" xfId="22240"/>
    <cellStyle name="Comma 10 8 6 5" xfId="2866"/>
    <cellStyle name="Comma 10 8 6 5 2" xfId="22241"/>
    <cellStyle name="Comma 10 8 6 6" xfId="2867"/>
    <cellStyle name="Comma 10 8 6 6 2" xfId="22242"/>
    <cellStyle name="Comma 10 8 6 7" xfId="22229"/>
    <cellStyle name="Comma 10 8 7" xfId="2868"/>
    <cellStyle name="Comma 10 8 7 2" xfId="2869"/>
    <cellStyle name="Comma 10 8 7 2 2" xfId="2870"/>
    <cellStyle name="Comma 10 8 7 2 2 2" xfId="22245"/>
    <cellStyle name="Comma 10 8 7 2 3" xfId="2871"/>
    <cellStyle name="Comma 10 8 7 2 3 2" xfId="22246"/>
    <cellStyle name="Comma 10 8 7 2 4" xfId="22244"/>
    <cellStyle name="Comma 10 8 7 3" xfId="2872"/>
    <cellStyle name="Comma 10 8 7 3 2" xfId="22247"/>
    <cellStyle name="Comma 10 8 7 4" xfId="2873"/>
    <cellStyle name="Comma 10 8 7 4 2" xfId="22248"/>
    <cellStyle name="Comma 10 8 7 5" xfId="2874"/>
    <cellStyle name="Comma 10 8 7 5 2" xfId="22249"/>
    <cellStyle name="Comma 10 8 7 6" xfId="22243"/>
    <cellStyle name="Comma 10 8 8" xfId="2875"/>
    <cellStyle name="Comma 10 8 8 2" xfId="2876"/>
    <cellStyle name="Comma 10 8 8 2 2" xfId="22251"/>
    <cellStyle name="Comma 10 8 8 3" xfId="2877"/>
    <cellStyle name="Comma 10 8 8 3 2" xfId="22252"/>
    <cellStyle name="Comma 10 8 8 4" xfId="22250"/>
    <cellStyle name="Comma 10 8 9" xfId="2878"/>
    <cellStyle name="Comma 10 8 9 2" xfId="22253"/>
    <cellStyle name="Comma 10 9" xfId="2879"/>
    <cellStyle name="Comma 10 9 10" xfId="2880"/>
    <cellStyle name="Comma 10 9 10 2" xfId="22255"/>
    <cellStyle name="Comma 10 9 11" xfId="2881"/>
    <cellStyle name="Comma 10 9 11 2" xfId="22256"/>
    <cellStyle name="Comma 10 9 12" xfId="22254"/>
    <cellStyle name="Comma 10 9 2" xfId="2882"/>
    <cellStyle name="Comma 10 9 2 2" xfId="2883"/>
    <cellStyle name="Comma 10 9 2 2 2" xfId="2884"/>
    <cellStyle name="Comma 10 9 2 2 2 2" xfId="2885"/>
    <cellStyle name="Comma 10 9 2 2 2 2 2" xfId="2886"/>
    <cellStyle name="Comma 10 9 2 2 2 2 2 2" xfId="22261"/>
    <cellStyle name="Comma 10 9 2 2 2 2 3" xfId="2887"/>
    <cellStyle name="Comma 10 9 2 2 2 2 3 2" xfId="22262"/>
    <cellStyle name="Comma 10 9 2 2 2 2 4" xfId="22260"/>
    <cellStyle name="Comma 10 9 2 2 2 3" xfId="2888"/>
    <cellStyle name="Comma 10 9 2 2 2 3 2" xfId="22263"/>
    <cellStyle name="Comma 10 9 2 2 2 4" xfId="2889"/>
    <cellStyle name="Comma 10 9 2 2 2 4 2" xfId="22264"/>
    <cellStyle name="Comma 10 9 2 2 2 5" xfId="2890"/>
    <cellStyle name="Comma 10 9 2 2 2 5 2" xfId="22265"/>
    <cellStyle name="Comma 10 9 2 2 2 6" xfId="22259"/>
    <cellStyle name="Comma 10 9 2 2 3" xfId="2891"/>
    <cellStyle name="Comma 10 9 2 2 3 2" xfId="2892"/>
    <cellStyle name="Comma 10 9 2 2 3 2 2" xfId="22267"/>
    <cellStyle name="Comma 10 9 2 2 3 3" xfId="2893"/>
    <cellStyle name="Comma 10 9 2 2 3 3 2" xfId="22268"/>
    <cellStyle name="Comma 10 9 2 2 3 4" xfId="22266"/>
    <cellStyle name="Comma 10 9 2 2 4" xfId="2894"/>
    <cellStyle name="Comma 10 9 2 2 4 2" xfId="22269"/>
    <cellStyle name="Comma 10 9 2 2 5" xfId="2895"/>
    <cellStyle name="Comma 10 9 2 2 5 2" xfId="22270"/>
    <cellStyle name="Comma 10 9 2 2 6" xfId="2896"/>
    <cellStyle name="Comma 10 9 2 2 6 2" xfId="22271"/>
    <cellStyle name="Comma 10 9 2 2 7" xfId="22258"/>
    <cellStyle name="Comma 10 9 2 3" xfId="2897"/>
    <cellStyle name="Comma 10 9 2 3 2" xfId="2898"/>
    <cellStyle name="Comma 10 9 2 3 2 2" xfId="2899"/>
    <cellStyle name="Comma 10 9 2 3 2 2 2" xfId="2900"/>
    <cellStyle name="Comma 10 9 2 3 2 2 2 2" xfId="22275"/>
    <cellStyle name="Comma 10 9 2 3 2 2 3" xfId="2901"/>
    <cellStyle name="Comma 10 9 2 3 2 2 3 2" xfId="22276"/>
    <cellStyle name="Comma 10 9 2 3 2 2 4" xfId="22274"/>
    <cellStyle name="Comma 10 9 2 3 2 3" xfId="2902"/>
    <cellStyle name="Comma 10 9 2 3 2 3 2" xfId="22277"/>
    <cellStyle name="Comma 10 9 2 3 2 4" xfId="2903"/>
    <cellStyle name="Comma 10 9 2 3 2 4 2" xfId="22278"/>
    <cellStyle name="Comma 10 9 2 3 2 5" xfId="2904"/>
    <cellStyle name="Comma 10 9 2 3 2 5 2" xfId="22279"/>
    <cellStyle name="Comma 10 9 2 3 2 6" xfId="22273"/>
    <cellStyle name="Comma 10 9 2 3 3" xfId="2905"/>
    <cellStyle name="Comma 10 9 2 3 3 2" xfId="2906"/>
    <cellStyle name="Comma 10 9 2 3 3 2 2" xfId="22281"/>
    <cellStyle name="Comma 10 9 2 3 3 3" xfId="2907"/>
    <cellStyle name="Comma 10 9 2 3 3 3 2" xfId="22282"/>
    <cellStyle name="Comma 10 9 2 3 3 4" xfId="22280"/>
    <cellStyle name="Comma 10 9 2 3 4" xfId="2908"/>
    <cellStyle name="Comma 10 9 2 3 4 2" xfId="22283"/>
    <cellStyle name="Comma 10 9 2 3 5" xfId="2909"/>
    <cellStyle name="Comma 10 9 2 3 5 2" xfId="22284"/>
    <cellStyle name="Comma 10 9 2 3 6" xfId="2910"/>
    <cellStyle name="Comma 10 9 2 3 6 2" xfId="22285"/>
    <cellStyle name="Comma 10 9 2 3 7" xfId="22272"/>
    <cellStyle name="Comma 10 9 2 4" xfId="2911"/>
    <cellStyle name="Comma 10 9 2 4 2" xfId="2912"/>
    <cellStyle name="Comma 10 9 2 4 2 2" xfId="2913"/>
    <cellStyle name="Comma 10 9 2 4 2 2 2" xfId="22288"/>
    <cellStyle name="Comma 10 9 2 4 2 3" xfId="2914"/>
    <cellStyle name="Comma 10 9 2 4 2 3 2" xfId="22289"/>
    <cellStyle name="Comma 10 9 2 4 2 4" xfId="22287"/>
    <cellStyle name="Comma 10 9 2 4 3" xfId="2915"/>
    <cellStyle name="Comma 10 9 2 4 3 2" xfId="22290"/>
    <cellStyle name="Comma 10 9 2 4 4" xfId="2916"/>
    <cellStyle name="Comma 10 9 2 4 4 2" xfId="22291"/>
    <cellStyle name="Comma 10 9 2 4 5" xfId="2917"/>
    <cellStyle name="Comma 10 9 2 4 5 2" xfId="22292"/>
    <cellStyle name="Comma 10 9 2 4 6" xfId="22286"/>
    <cellStyle name="Comma 10 9 2 5" xfId="2918"/>
    <cellStyle name="Comma 10 9 2 5 2" xfId="2919"/>
    <cellStyle name="Comma 10 9 2 5 2 2" xfId="22294"/>
    <cellStyle name="Comma 10 9 2 5 3" xfId="2920"/>
    <cellStyle name="Comma 10 9 2 5 3 2" xfId="22295"/>
    <cellStyle name="Comma 10 9 2 5 4" xfId="22293"/>
    <cellStyle name="Comma 10 9 2 6" xfId="2921"/>
    <cellStyle name="Comma 10 9 2 6 2" xfId="22296"/>
    <cellStyle name="Comma 10 9 2 7" xfId="2922"/>
    <cellStyle name="Comma 10 9 2 7 2" xfId="22297"/>
    <cellStyle name="Comma 10 9 2 8" xfId="2923"/>
    <cellStyle name="Comma 10 9 2 8 2" xfId="22298"/>
    <cellStyle name="Comma 10 9 2 9" xfId="22257"/>
    <cellStyle name="Comma 10 9 3" xfId="2924"/>
    <cellStyle name="Comma 10 9 3 2" xfId="2925"/>
    <cellStyle name="Comma 10 9 3 2 2" xfId="2926"/>
    <cellStyle name="Comma 10 9 3 2 2 2" xfId="2927"/>
    <cellStyle name="Comma 10 9 3 2 2 2 2" xfId="2928"/>
    <cellStyle name="Comma 10 9 3 2 2 2 2 2" xfId="22303"/>
    <cellStyle name="Comma 10 9 3 2 2 2 3" xfId="2929"/>
    <cellStyle name="Comma 10 9 3 2 2 2 3 2" xfId="22304"/>
    <cellStyle name="Comma 10 9 3 2 2 2 4" xfId="22302"/>
    <cellStyle name="Comma 10 9 3 2 2 3" xfId="2930"/>
    <cellStyle name="Comma 10 9 3 2 2 3 2" xfId="22305"/>
    <cellStyle name="Comma 10 9 3 2 2 4" xfId="2931"/>
    <cellStyle name="Comma 10 9 3 2 2 4 2" xfId="22306"/>
    <cellStyle name="Comma 10 9 3 2 2 5" xfId="2932"/>
    <cellStyle name="Comma 10 9 3 2 2 5 2" xfId="22307"/>
    <cellStyle name="Comma 10 9 3 2 2 6" xfId="22301"/>
    <cellStyle name="Comma 10 9 3 2 3" xfId="2933"/>
    <cellStyle name="Comma 10 9 3 2 3 2" xfId="2934"/>
    <cellStyle name="Comma 10 9 3 2 3 2 2" xfId="22309"/>
    <cellStyle name="Comma 10 9 3 2 3 3" xfId="2935"/>
    <cellStyle name="Comma 10 9 3 2 3 3 2" xfId="22310"/>
    <cellStyle name="Comma 10 9 3 2 3 4" xfId="22308"/>
    <cellStyle name="Comma 10 9 3 2 4" xfId="2936"/>
    <cellStyle name="Comma 10 9 3 2 4 2" xfId="22311"/>
    <cellStyle name="Comma 10 9 3 2 5" xfId="2937"/>
    <cellStyle name="Comma 10 9 3 2 5 2" xfId="22312"/>
    <cellStyle name="Comma 10 9 3 2 6" xfId="2938"/>
    <cellStyle name="Comma 10 9 3 2 6 2" xfId="22313"/>
    <cellStyle name="Comma 10 9 3 2 7" xfId="22300"/>
    <cellStyle name="Comma 10 9 3 3" xfId="2939"/>
    <cellStyle name="Comma 10 9 3 3 2" xfId="2940"/>
    <cellStyle name="Comma 10 9 3 3 2 2" xfId="2941"/>
    <cellStyle name="Comma 10 9 3 3 2 2 2" xfId="2942"/>
    <cellStyle name="Comma 10 9 3 3 2 2 2 2" xfId="22317"/>
    <cellStyle name="Comma 10 9 3 3 2 2 3" xfId="2943"/>
    <cellStyle name="Comma 10 9 3 3 2 2 3 2" xfId="22318"/>
    <cellStyle name="Comma 10 9 3 3 2 2 4" xfId="22316"/>
    <cellStyle name="Comma 10 9 3 3 2 3" xfId="2944"/>
    <cellStyle name="Comma 10 9 3 3 2 3 2" xfId="22319"/>
    <cellStyle name="Comma 10 9 3 3 2 4" xfId="2945"/>
    <cellStyle name="Comma 10 9 3 3 2 4 2" xfId="22320"/>
    <cellStyle name="Comma 10 9 3 3 2 5" xfId="2946"/>
    <cellStyle name="Comma 10 9 3 3 2 5 2" xfId="22321"/>
    <cellStyle name="Comma 10 9 3 3 2 6" xfId="22315"/>
    <cellStyle name="Comma 10 9 3 3 3" xfId="2947"/>
    <cellStyle name="Comma 10 9 3 3 3 2" xfId="2948"/>
    <cellStyle name="Comma 10 9 3 3 3 2 2" xfId="22323"/>
    <cellStyle name="Comma 10 9 3 3 3 3" xfId="2949"/>
    <cellStyle name="Comma 10 9 3 3 3 3 2" xfId="22324"/>
    <cellStyle name="Comma 10 9 3 3 3 4" xfId="22322"/>
    <cellStyle name="Comma 10 9 3 3 4" xfId="2950"/>
    <cellStyle name="Comma 10 9 3 3 4 2" xfId="22325"/>
    <cellStyle name="Comma 10 9 3 3 5" xfId="2951"/>
    <cellStyle name="Comma 10 9 3 3 5 2" xfId="22326"/>
    <cellStyle name="Comma 10 9 3 3 6" xfId="2952"/>
    <cellStyle name="Comma 10 9 3 3 6 2" xfId="22327"/>
    <cellStyle name="Comma 10 9 3 3 7" xfId="22314"/>
    <cellStyle name="Comma 10 9 3 4" xfId="2953"/>
    <cellStyle name="Comma 10 9 3 4 2" xfId="2954"/>
    <cellStyle name="Comma 10 9 3 4 2 2" xfId="2955"/>
    <cellStyle name="Comma 10 9 3 4 2 2 2" xfId="22330"/>
    <cellStyle name="Comma 10 9 3 4 2 3" xfId="2956"/>
    <cellStyle name="Comma 10 9 3 4 2 3 2" xfId="22331"/>
    <cellStyle name="Comma 10 9 3 4 2 4" xfId="22329"/>
    <cellStyle name="Comma 10 9 3 4 3" xfId="2957"/>
    <cellStyle name="Comma 10 9 3 4 3 2" xfId="22332"/>
    <cellStyle name="Comma 10 9 3 4 4" xfId="2958"/>
    <cellStyle name="Comma 10 9 3 4 4 2" xfId="22333"/>
    <cellStyle name="Comma 10 9 3 4 5" xfId="2959"/>
    <cellStyle name="Comma 10 9 3 4 5 2" xfId="22334"/>
    <cellStyle name="Comma 10 9 3 4 6" xfId="22328"/>
    <cellStyle name="Comma 10 9 3 5" xfId="2960"/>
    <cellStyle name="Comma 10 9 3 5 2" xfId="2961"/>
    <cellStyle name="Comma 10 9 3 5 2 2" xfId="22336"/>
    <cellStyle name="Comma 10 9 3 5 3" xfId="2962"/>
    <cellStyle name="Comma 10 9 3 5 3 2" xfId="22337"/>
    <cellStyle name="Comma 10 9 3 5 4" xfId="22335"/>
    <cellStyle name="Comma 10 9 3 6" xfId="2963"/>
    <cellStyle name="Comma 10 9 3 6 2" xfId="22338"/>
    <cellStyle name="Comma 10 9 3 7" xfId="2964"/>
    <cellStyle name="Comma 10 9 3 7 2" xfId="22339"/>
    <cellStyle name="Comma 10 9 3 8" xfId="2965"/>
    <cellStyle name="Comma 10 9 3 8 2" xfId="22340"/>
    <cellStyle name="Comma 10 9 3 9" xfId="22299"/>
    <cellStyle name="Comma 10 9 4" xfId="2966"/>
    <cellStyle name="Comma 10 9 4 2" xfId="2967"/>
    <cellStyle name="Comma 10 9 4 2 2" xfId="2968"/>
    <cellStyle name="Comma 10 9 4 2 2 2" xfId="2969"/>
    <cellStyle name="Comma 10 9 4 2 2 2 2" xfId="2970"/>
    <cellStyle name="Comma 10 9 4 2 2 2 2 2" xfId="22345"/>
    <cellStyle name="Comma 10 9 4 2 2 2 3" xfId="2971"/>
    <cellStyle name="Comma 10 9 4 2 2 2 3 2" xfId="22346"/>
    <cellStyle name="Comma 10 9 4 2 2 2 4" xfId="22344"/>
    <cellStyle name="Comma 10 9 4 2 2 3" xfId="2972"/>
    <cellStyle name="Comma 10 9 4 2 2 3 2" xfId="22347"/>
    <cellStyle name="Comma 10 9 4 2 2 4" xfId="2973"/>
    <cellStyle name="Comma 10 9 4 2 2 4 2" xfId="22348"/>
    <cellStyle name="Comma 10 9 4 2 2 5" xfId="2974"/>
    <cellStyle name="Comma 10 9 4 2 2 5 2" xfId="22349"/>
    <cellStyle name="Comma 10 9 4 2 2 6" xfId="22343"/>
    <cellStyle name="Comma 10 9 4 2 3" xfId="2975"/>
    <cellStyle name="Comma 10 9 4 2 3 2" xfId="2976"/>
    <cellStyle name="Comma 10 9 4 2 3 2 2" xfId="22351"/>
    <cellStyle name="Comma 10 9 4 2 3 3" xfId="2977"/>
    <cellStyle name="Comma 10 9 4 2 3 3 2" xfId="22352"/>
    <cellStyle name="Comma 10 9 4 2 3 4" xfId="22350"/>
    <cellStyle name="Comma 10 9 4 2 4" xfId="2978"/>
    <cellStyle name="Comma 10 9 4 2 4 2" xfId="22353"/>
    <cellStyle name="Comma 10 9 4 2 5" xfId="2979"/>
    <cellStyle name="Comma 10 9 4 2 5 2" xfId="22354"/>
    <cellStyle name="Comma 10 9 4 2 6" xfId="2980"/>
    <cellStyle name="Comma 10 9 4 2 6 2" xfId="22355"/>
    <cellStyle name="Comma 10 9 4 2 7" xfId="22342"/>
    <cellStyle name="Comma 10 9 4 3" xfId="2981"/>
    <cellStyle name="Comma 10 9 4 3 2" xfId="2982"/>
    <cellStyle name="Comma 10 9 4 3 2 2" xfId="2983"/>
    <cellStyle name="Comma 10 9 4 3 2 2 2" xfId="2984"/>
    <cellStyle name="Comma 10 9 4 3 2 2 2 2" xfId="22359"/>
    <cellStyle name="Comma 10 9 4 3 2 2 3" xfId="2985"/>
    <cellStyle name="Comma 10 9 4 3 2 2 3 2" xfId="22360"/>
    <cellStyle name="Comma 10 9 4 3 2 2 4" xfId="22358"/>
    <cellStyle name="Comma 10 9 4 3 2 3" xfId="2986"/>
    <cellStyle name="Comma 10 9 4 3 2 3 2" xfId="22361"/>
    <cellStyle name="Comma 10 9 4 3 2 4" xfId="2987"/>
    <cellStyle name="Comma 10 9 4 3 2 4 2" xfId="22362"/>
    <cellStyle name="Comma 10 9 4 3 2 5" xfId="2988"/>
    <cellStyle name="Comma 10 9 4 3 2 5 2" xfId="22363"/>
    <cellStyle name="Comma 10 9 4 3 2 6" xfId="22357"/>
    <cellStyle name="Comma 10 9 4 3 3" xfId="2989"/>
    <cellStyle name="Comma 10 9 4 3 3 2" xfId="2990"/>
    <cellStyle name="Comma 10 9 4 3 3 2 2" xfId="22365"/>
    <cellStyle name="Comma 10 9 4 3 3 3" xfId="2991"/>
    <cellStyle name="Comma 10 9 4 3 3 3 2" xfId="22366"/>
    <cellStyle name="Comma 10 9 4 3 3 4" xfId="22364"/>
    <cellStyle name="Comma 10 9 4 3 4" xfId="2992"/>
    <cellStyle name="Comma 10 9 4 3 4 2" xfId="22367"/>
    <cellStyle name="Comma 10 9 4 3 5" xfId="2993"/>
    <cellStyle name="Comma 10 9 4 3 5 2" xfId="22368"/>
    <cellStyle name="Comma 10 9 4 3 6" xfId="2994"/>
    <cellStyle name="Comma 10 9 4 3 6 2" xfId="22369"/>
    <cellStyle name="Comma 10 9 4 3 7" xfId="22356"/>
    <cellStyle name="Comma 10 9 4 4" xfId="2995"/>
    <cellStyle name="Comma 10 9 4 4 2" xfId="2996"/>
    <cellStyle name="Comma 10 9 4 4 2 2" xfId="2997"/>
    <cellStyle name="Comma 10 9 4 4 2 2 2" xfId="22372"/>
    <cellStyle name="Comma 10 9 4 4 2 3" xfId="2998"/>
    <cellStyle name="Comma 10 9 4 4 2 3 2" xfId="22373"/>
    <cellStyle name="Comma 10 9 4 4 2 4" xfId="22371"/>
    <cellStyle name="Comma 10 9 4 4 3" xfId="2999"/>
    <cellStyle name="Comma 10 9 4 4 3 2" xfId="22374"/>
    <cellStyle name="Comma 10 9 4 4 4" xfId="3000"/>
    <cellStyle name="Comma 10 9 4 4 4 2" xfId="22375"/>
    <cellStyle name="Comma 10 9 4 4 5" xfId="3001"/>
    <cellStyle name="Comma 10 9 4 4 5 2" xfId="22376"/>
    <cellStyle name="Comma 10 9 4 4 6" xfId="22370"/>
    <cellStyle name="Comma 10 9 4 5" xfId="3002"/>
    <cellStyle name="Comma 10 9 4 5 2" xfId="3003"/>
    <cellStyle name="Comma 10 9 4 5 2 2" xfId="22378"/>
    <cellStyle name="Comma 10 9 4 5 3" xfId="3004"/>
    <cellStyle name="Comma 10 9 4 5 3 2" xfId="22379"/>
    <cellStyle name="Comma 10 9 4 5 4" xfId="22377"/>
    <cellStyle name="Comma 10 9 4 6" xfId="3005"/>
    <cellStyle name="Comma 10 9 4 6 2" xfId="22380"/>
    <cellStyle name="Comma 10 9 4 7" xfId="3006"/>
    <cellStyle name="Comma 10 9 4 7 2" xfId="22381"/>
    <cellStyle name="Comma 10 9 4 8" xfId="3007"/>
    <cellStyle name="Comma 10 9 4 8 2" xfId="22382"/>
    <cellStyle name="Comma 10 9 4 9" xfId="22341"/>
    <cellStyle name="Comma 10 9 5" xfId="3008"/>
    <cellStyle name="Comma 10 9 5 2" xfId="3009"/>
    <cellStyle name="Comma 10 9 5 2 2" xfId="3010"/>
    <cellStyle name="Comma 10 9 5 2 2 2" xfId="3011"/>
    <cellStyle name="Comma 10 9 5 2 2 2 2" xfId="22386"/>
    <cellStyle name="Comma 10 9 5 2 2 3" xfId="3012"/>
    <cellStyle name="Comma 10 9 5 2 2 3 2" xfId="22387"/>
    <cellStyle name="Comma 10 9 5 2 2 4" xfId="22385"/>
    <cellStyle name="Comma 10 9 5 2 3" xfId="3013"/>
    <cellStyle name="Comma 10 9 5 2 3 2" xfId="22388"/>
    <cellStyle name="Comma 10 9 5 2 4" xfId="3014"/>
    <cellStyle name="Comma 10 9 5 2 4 2" xfId="22389"/>
    <cellStyle name="Comma 10 9 5 2 5" xfId="3015"/>
    <cellStyle name="Comma 10 9 5 2 5 2" xfId="22390"/>
    <cellStyle name="Comma 10 9 5 2 6" xfId="22384"/>
    <cellStyle name="Comma 10 9 5 3" xfId="3016"/>
    <cellStyle name="Comma 10 9 5 3 2" xfId="3017"/>
    <cellStyle name="Comma 10 9 5 3 2 2" xfId="22392"/>
    <cellStyle name="Comma 10 9 5 3 3" xfId="3018"/>
    <cellStyle name="Comma 10 9 5 3 3 2" xfId="22393"/>
    <cellStyle name="Comma 10 9 5 3 4" xfId="22391"/>
    <cellStyle name="Comma 10 9 5 4" xfId="3019"/>
    <cellStyle name="Comma 10 9 5 4 2" xfId="22394"/>
    <cellStyle name="Comma 10 9 5 5" xfId="3020"/>
    <cellStyle name="Comma 10 9 5 5 2" xfId="22395"/>
    <cellStyle name="Comma 10 9 5 6" xfId="3021"/>
    <cellStyle name="Comma 10 9 5 6 2" xfId="22396"/>
    <cellStyle name="Comma 10 9 5 7" xfId="22383"/>
    <cellStyle name="Comma 10 9 6" xfId="3022"/>
    <cellStyle name="Comma 10 9 6 2" xfId="3023"/>
    <cellStyle name="Comma 10 9 6 2 2" xfId="3024"/>
    <cellStyle name="Comma 10 9 6 2 2 2" xfId="3025"/>
    <cellStyle name="Comma 10 9 6 2 2 2 2" xfId="22400"/>
    <cellStyle name="Comma 10 9 6 2 2 3" xfId="3026"/>
    <cellStyle name="Comma 10 9 6 2 2 3 2" xfId="22401"/>
    <cellStyle name="Comma 10 9 6 2 2 4" xfId="22399"/>
    <cellStyle name="Comma 10 9 6 2 3" xfId="3027"/>
    <cellStyle name="Comma 10 9 6 2 3 2" xfId="22402"/>
    <cellStyle name="Comma 10 9 6 2 4" xfId="3028"/>
    <cellStyle name="Comma 10 9 6 2 4 2" xfId="22403"/>
    <cellStyle name="Comma 10 9 6 2 5" xfId="3029"/>
    <cellStyle name="Comma 10 9 6 2 5 2" xfId="22404"/>
    <cellStyle name="Comma 10 9 6 2 6" xfId="22398"/>
    <cellStyle name="Comma 10 9 6 3" xfId="3030"/>
    <cellStyle name="Comma 10 9 6 3 2" xfId="3031"/>
    <cellStyle name="Comma 10 9 6 3 2 2" xfId="22406"/>
    <cellStyle name="Comma 10 9 6 3 3" xfId="3032"/>
    <cellStyle name="Comma 10 9 6 3 3 2" xfId="22407"/>
    <cellStyle name="Comma 10 9 6 3 4" xfId="22405"/>
    <cellStyle name="Comma 10 9 6 4" xfId="3033"/>
    <cellStyle name="Comma 10 9 6 4 2" xfId="22408"/>
    <cellStyle name="Comma 10 9 6 5" xfId="3034"/>
    <cellStyle name="Comma 10 9 6 5 2" xfId="22409"/>
    <cellStyle name="Comma 10 9 6 6" xfId="3035"/>
    <cellStyle name="Comma 10 9 6 6 2" xfId="22410"/>
    <cellStyle name="Comma 10 9 6 7" xfId="22397"/>
    <cellStyle name="Comma 10 9 7" xfId="3036"/>
    <cellStyle name="Comma 10 9 7 2" xfId="3037"/>
    <cellStyle name="Comma 10 9 7 2 2" xfId="3038"/>
    <cellStyle name="Comma 10 9 7 2 2 2" xfId="22413"/>
    <cellStyle name="Comma 10 9 7 2 3" xfId="3039"/>
    <cellStyle name="Comma 10 9 7 2 3 2" xfId="22414"/>
    <cellStyle name="Comma 10 9 7 2 4" xfId="22412"/>
    <cellStyle name="Comma 10 9 7 3" xfId="3040"/>
    <cellStyle name="Comma 10 9 7 3 2" xfId="22415"/>
    <cellStyle name="Comma 10 9 7 4" xfId="3041"/>
    <cellStyle name="Comma 10 9 7 4 2" xfId="22416"/>
    <cellStyle name="Comma 10 9 7 5" xfId="3042"/>
    <cellStyle name="Comma 10 9 7 5 2" xfId="22417"/>
    <cellStyle name="Comma 10 9 7 6" xfId="22411"/>
    <cellStyle name="Comma 10 9 8" xfId="3043"/>
    <cellStyle name="Comma 10 9 8 2" xfId="3044"/>
    <cellStyle name="Comma 10 9 8 2 2" xfId="22419"/>
    <cellStyle name="Comma 10 9 8 3" xfId="3045"/>
    <cellStyle name="Comma 10 9 8 3 2" xfId="22420"/>
    <cellStyle name="Comma 10 9 8 4" xfId="22418"/>
    <cellStyle name="Comma 10 9 9" xfId="3046"/>
    <cellStyle name="Comma 10 9 9 2" xfId="22421"/>
    <cellStyle name="Comma 100" xfId="38777"/>
    <cellStyle name="Comma 101" xfId="38779"/>
    <cellStyle name="Comma 102" xfId="38785"/>
    <cellStyle name="Comma 103" xfId="38787"/>
    <cellStyle name="Comma 104" xfId="38789"/>
    <cellStyle name="Comma 105" xfId="38791"/>
    <cellStyle name="Comma 106" xfId="38793"/>
    <cellStyle name="Comma 107" xfId="38795"/>
    <cellStyle name="Comma 108" xfId="38797"/>
    <cellStyle name="Comma 109" xfId="38799"/>
    <cellStyle name="Comma 11" xfId="411"/>
    <cellStyle name="Comma 11 2" xfId="3048"/>
    <cellStyle name="Comma 11 2 2" xfId="39213"/>
    <cellStyle name="Comma 11 3" xfId="3047"/>
    <cellStyle name="Comma 11 4" xfId="39212"/>
    <cellStyle name="Comma 110" xfId="38801"/>
    <cellStyle name="Comma 111" xfId="38803"/>
    <cellStyle name="Comma 112" xfId="38807"/>
    <cellStyle name="Comma 113" xfId="38809"/>
    <cellStyle name="Comma 114" xfId="38811"/>
    <cellStyle name="Comma 115" xfId="38813"/>
    <cellStyle name="Comma 116" xfId="38815"/>
    <cellStyle name="Comma 117" xfId="38817"/>
    <cellStyle name="Comma 118" xfId="38819"/>
    <cellStyle name="Comma 119" xfId="38821"/>
    <cellStyle name="Comma 12" xfId="498"/>
    <cellStyle name="Comma 12 10" xfId="3050"/>
    <cellStyle name="Comma 12 10 2" xfId="3051"/>
    <cellStyle name="Comma 12 10 2 2" xfId="3052"/>
    <cellStyle name="Comma 12 10 2 2 2" xfId="3053"/>
    <cellStyle name="Comma 12 10 2 2 2 2" xfId="3054"/>
    <cellStyle name="Comma 12 10 2 2 2 2 2" xfId="22427"/>
    <cellStyle name="Comma 12 10 2 2 2 3" xfId="3055"/>
    <cellStyle name="Comma 12 10 2 2 2 3 2" xfId="22428"/>
    <cellStyle name="Comma 12 10 2 2 2 4" xfId="22426"/>
    <cellStyle name="Comma 12 10 2 2 3" xfId="3056"/>
    <cellStyle name="Comma 12 10 2 2 3 2" xfId="22429"/>
    <cellStyle name="Comma 12 10 2 2 4" xfId="3057"/>
    <cellStyle name="Comma 12 10 2 2 4 2" xfId="22430"/>
    <cellStyle name="Comma 12 10 2 2 5" xfId="3058"/>
    <cellStyle name="Comma 12 10 2 2 5 2" xfId="22431"/>
    <cellStyle name="Comma 12 10 2 2 6" xfId="22425"/>
    <cellStyle name="Comma 12 10 2 3" xfId="3059"/>
    <cellStyle name="Comma 12 10 2 3 2" xfId="3060"/>
    <cellStyle name="Comma 12 10 2 3 2 2" xfId="22433"/>
    <cellStyle name="Comma 12 10 2 3 3" xfId="3061"/>
    <cellStyle name="Comma 12 10 2 3 3 2" xfId="22434"/>
    <cellStyle name="Comma 12 10 2 3 4" xfId="22432"/>
    <cellStyle name="Comma 12 10 2 4" xfId="3062"/>
    <cellStyle name="Comma 12 10 2 4 2" xfId="22435"/>
    <cellStyle name="Comma 12 10 2 5" xfId="3063"/>
    <cellStyle name="Comma 12 10 2 5 2" xfId="22436"/>
    <cellStyle name="Comma 12 10 2 6" xfId="3064"/>
    <cellStyle name="Comma 12 10 2 6 2" xfId="22437"/>
    <cellStyle name="Comma 12 10 2 7" xfId="22424"/>
    <cellStyle name="Comma 12 10 3" xfId="3065"/>
    <cellStyle name="Comma 12 10 3 2" xfId="3066"/>
    <cellStyle name="Comma 12 10 3 2 2" xfId="3067"/>
    <cellStyle name="Comma 12 10 3 2 2 2" xfId="3068"/>
    <cellStyle name="Comma 12 10 3 2 2 2 2" xfId="22441"/>
    <cellStyle name="Comma 12 10 3 2 2 3" xfId="3069"/>
    <cellStyle name="Comma 12 10 3 2 2 3 2" xfId="22442"/>
    <cellStyle name="Comma 12 10 3 2 2 4" xfId="22440"/>
    <cellStyle name="Comma 12 10 3 2 3" xfId="3070"/>
    <cellStyle name="Comma 12 10 3 2 3 2" xfId="22443"/>
    <cellStyle name="Comma 12 10 3 2 4" xfId="3071"/>
    <cellStyle name="Comma 12 10 3 2 4 2" xfId="22444"/>
    <cellStyle name="Comma 12 10 3 2 5" xfId="3072"/>
    <cellStyle name="Comma 12 10 3 2 5 2" xfId="22445"/>
    <cellStyle name="Comma 12 10 3 2 6" xfId="22439"/>
    <cellStyle name="Comma 12 10 3 3" xfId="3073"/>
    <cellStyle name="Comma 12 10 3 3 2" xfId="3074"/>
    <cellStyle name="Comma 12 10 3 3 2 2" xfId="22447"/>
    <cellStyle name="Comma 12 10 3 3 3" xfId="3075"/>
    <cellStyle name="Comma 12 10 3 3 3 2" xfId="22448"/>
    <cellStyle name="Comma 12 10 3 3 4" xfId="22446"/>
    <cellStyle name="Comma 12 10 3 4" xfId="3076"/>
    <cellStyle name="Comma 12 10 3 4 2" xfId="22449"/>
    <cellStyle name="Comma 12 10 3 5" xfId="3077"/>
    <cellStyle name="Comma 12 10 3 5 2" xfId="22450"/>
    <cellStyle name="Comma 12 10 3 6" xfId="3078"/>
    <cellStyle name="Comma 12 10 3 6 2" xfId="22451"/>
    <cellStyle name="Comma 12 10 3 7" xfId="22438"/>
    <cellStyle name="Comma 12 10 4" xfId="3079"/>
    <cellStyle name="Comma 12 10 4 2" xfId="3080"/>
    <cellStyle name="Comma 12 10 4 2 2" xfId="3081"/>
    <cellStyle name="Comma 12 10 4 2 2 2" xfId="22454"/>
    <cellStyle name="Comma 12 10 4 2 3" xfId="3082"/>
    <cellStyle name="Comma 12 10 4 2 3 2" xfId="22455"/>
    <cellStyle name="Comma 12 10 4 2 4" xfId="22453"/>
    <cellStyle name="Comma 12 10 4 3" xfId="3083"/>
    <cellStyle name="Comma 12 10 4 3 2" xfId="22456"/>
    <cellStyle name="Comma 12 10 4 4" xfId="3084"/>
    <cellStyle name="Comma 12 10 4 4 2" xfId="22457"/>
    <cellStyle name="Comma 12 10 4 5" xfId="3085"/>
    <cellStyle name="Comma 12 10 4 5 2" xfId="22458"/>
    <cellStyle name="Comma 12 10 4 6" xfId="22452"/>
    <cellStyle name="Comma 12 10 5" xfId="3086"/>
    <cellStyle name="Comma 12 10 5 2" xfId="3087"/>
    <cellStyle name="Comma 12 10 5 2 2" xfId="22460"/>
    <cellStyle name="Comma 12 10 5 3" xfId="3088"/>
    <cellStyle name="Comma 12 10 5 3 2" xfId="22461"/>
    <cellStyle name="Comma 12 10 5 4" xfId="22459"/>
    <cellStyle name="Comma 12 10 6" xfId="3089"/>
    <cellStyle name="Comma 12 10 6 2" xfId="22462"/>
    <cellStyle name="Comma 12 10 7" xfId="3090"/>
    <cellStyle name="Comma 12 10 7 2" xfId="22463"/>
    <cellStyle name="Comma 12 10 8" xfId="3091"/>
    <cellStyle name="Comma 12 10 8 2" xfId="22464"/>
    <cellStyle name="Comma 12 10 9" xfId="22423"/>
    <cellStyle name="Comma 12 11" xfId="3092"/>
    <cellStyle name="Comma 12 11 2" xfId="3093"/>
    <cellStyle name="Comma 12 11 2 2" xfId="3094"/>
    <cellStyle name="Comma 12 11 2 2 2" xfId="3095"/>
    <cellStyle name="Comma 12 11 2 2 2 2" xfId="3096"/>
    <cellStyle name="Comma 12 11 2 2 2 2 2" xfId="22469"/>
    <cellStyle name="Comma 12 11 2 2 2 3" xfId="3097"/>
    <cellStyle name="Comma 12 11 2 2 2 3 2" xfId="22470"/>
    <cellStyle name="Comma 12 11 2 2 2 4" xfId="22468"/>
    <cellStyle name="Comma 12 11 2 2 3" xfId="3098"/>
    <cellStyle name="Comma 12 11 2 2 3 2" xfId="22471"/>
    <cellStyle name="Comma 12 11 2 2 4" xfId="3099"/>
    <cellStyle name="Comma 12 11 2 2 4 2" xfId="22472"/>
    <cellStyle name="Comma 12 11 2 2 5" xfId="3100"/>
    <cellStyle name="Comma 12 11 2 2 5 2" xfId="22473"/>
    <cellStyle name="Comma 12 11 2 2 6" xfId="22467"/>
    <cellStyle name="Comma 12 11 2 3" xfId="3101"/>
    <cellStyle name="Comma 12 11 2 3 2" xfId="3102"/>
    <cellStyle name="Comma 12 11 2 3 2 2" xfId="22475"/>
    <cellStyle name="Comma 12 11 2 3 3" xfId="3103"/>
    <cellStyle name="Comma 12 11 2 3 3 2" xfId="22476"/>
    <cellStyle name="Comma 12 11 2 3 4" xfId="22474"/>
    <cellStyle name="Comma 12 11 2 4" xfId="3104"/>
    <cellStyle name="Comma 12 11 2 4 2" xfId="22477"/>
    <cellStyle name="Comma 12 11 2 5" xfId="3105"/>
    <cellStyle name="Comma 12 11 2 5 2" xfId="22478"/>
    <cellStyle name="Comma 12 11 2 6" xfId="3106"/>
    <cellStyle name="Comma 12 11 2 6 2" xfId="22479"/>
    <cellStyle name="Comma 12 11 2 7" xfId="22466"/>
    <cellStyle name="Comma 12 11 3" xfId="3107"/>
    <cellStyle name="Comma 12 11 3 2" xfId="3108"/>
    <cellStyle name="Comma 12 11 3 2 2" xfId="3109"/>
    <cellStyle name="Comma 12 11 3 2 2 2" xfId="3110"/>
    <cellStyle name="Comma 12 11 3 2 2 2 2" xfId="22483"/>
    <cellStyle name="Comma 12 11 3 2 2 3" xfId="3111"/>
    <cellStyle name="Comma 12 11 3 2 2 3 2" xfId="22484"/>
    <cellStyle name="Comma 12 11 3 2 2 4" xfId="22482"/>
    <cellStyle name="Comma 12 11 3 2 3" xfId="3112"/>
    <cellStyle name="Comma 12 11 3 2 3 2" xfId="22485"/>
    <cellStyle name="Comma 12 11 3 2 4" xfId="3113"/>
    <cellStyle name="Comma 12 11 3 2 4 2" xfId="22486"/>
    <cellStyle name="Comma 12 11 3 2 5" xfId="3114"/>
    <cellStyle name="Comma 12 11 3 2 5 2" xfId="22487"/>
    <cellStyle name="Comma 12 11 3 2 6" xfId="22481"/>
    <cellStyle name="Comma 12 11 3 3" xfId="3115"/>
    <cellStyle name="Comma 12 11 3 3 2" xfId="3116"/>
    <cellStyle name="Comma 12 11 3 3 2 2" xfId="22489"/>
    <cellStyle name="Comma 12 11 3 3 3" xfId="3117"/>
    <cellStyle name="Comma 12 11 3 3 3 2" xfId="22490"/>
    <cellStyle name="Comma 12 11 3 3 4" xfId="22488"/>
    <cellStyle name="Comma 12 11 3 4" xfId="3118"/>
    <cellStyle name="Comma 12 11 3 4 2" xfId="22491"/>
    <cellStyle name="Comma 12 11 3 5" xfId="3119"/>
    <cellStyle name="Comma 12 11 3 5 2" xfId="22492"/>
    <cellStyle name="Comma 12 11 3 6" xfId="3120"/>
    <cellStyle name="Comma 12 11 3 6 2" xfId="22493"/>
    <cellStyle name="Comma 12 11 3 7" xfId="22480"/>
    <cellStyle name="Comma 12 11 4" xfId="3121"/>
    <cellStyle name="Comma 12 11 4 2" xfId="3122"/>
    <cellStyle name="Comma 12 11 4 2 2" xfId="3123"/>
    <cellStyle name="Comma 12 11 4 2 2 2" xfId="22496"/>
    <cellStyle name="Comma 12 11 4 2 3" xfId="3124"/>
    <cellStyle name="Comma 12 11 4 2 3 2" xfId="22497"/>
    <cellStyle name="Comma 12 11 4 2 4" xfId="22495"/>
    <cellStyle name="Comma 12 11 4 3" xfId="3125"/>
    <cellStyle name="Comma 12 11 4 3 2" xfId="22498"/>
    <cellStyle name="Comma 12 11 4 4" xfId="3126"/>
    <cellStyle name="Comma 12 11 4 4 2" xfId="22499"/>
    <cellStyle name="Comma 12 11 4 5" xfId="3127"/>
    <cellStyle name="Comma 12 11 4 5 2" xfId="22500"/>
    <cellStyle name="Comma 12 11 4 6" xfId="22494"/>
    <cellStyle name="Comma 12 11 5" xfId="3128"/>
    <cellStyle name="Comma 12 11 5 2" xfId="3129"/>
    <cellStyle name="Comma 12 11 5 2 2" xfId="22502"/>
    <cellStyle name="Comma 12 11 5 3" xfId="3130"/>
    <cellStyle name="Comma 12 11 5 3 2" xfId="22503"/>
    <cellStyle name="Comma 12 11 5 4" xfId="22501"/>
    <cellStyle name="Comma 12 11 6" xfId="3131"/>
    <cellStyle name="Comma 12 11 6 2" xfId="22504"/>
    <cellStyle name="Comma 12 11 7" xfId="3132"/>
    <cellStyle name="Comma 12 11 7 2" xfId="22505"/>
    <cellStyle name="Comma 12 11 8" xfId="3133"/>
    <cellStyle name="Comma 12 11 8 2" xfId="22506"/>
    <cellStyle name="Comma 12 11 9" xfId="22465"/>
    <cellStyle name="Comma 12 12" xfId="3134"/>
    <cellStyle name="Comma 12 12 2" xfId="3135"/>
    <cellStyle name="Comma 12 12 2 2" xfId="3136"/>
    <cellStyle name="Comma 12 12 2 2 2" xfId="3137"/>
    <cellStyle name="Comma 12 12 2 2 2 2" xfId="22510"/>
    <cellStyle name="Comma 12 12 2 2 3" xfId="3138"/>
    <cellStyle name="Comma 12 12 2 2 3 2" xfId="22511"/>
    <cellStyle name="Comma 12 12 2 2 4" xfId="22509"/>
    <cellStyle name="Comma 12 12 2 3" xfId="3139"/>
    <cellStyle name="Comma 12 12 2 3 2" xfId="22512"/>
    <cellStyle name="Comma 12 12 2 4" xfId="3140"/>
    <cellStyle name="Comma 12 12 2 4 2" xfId="22513"/>
    <cellStyle name="Comma 12 12 2 5" xfId="3141"/>
    <cellStyle name="Comma 12 12 2 5 2" xfId="22514"/>
    <cellStyle name="Comma 12 12 2 6" xfId="22508"/>
    <cellStyle name="Comma 12 12 3" xfId="3142"/>
    <cellStyle name="Comma 12 12 3 2" xfId="3143"/>
    <cellStyle name="Comma 12 12 3 2 2" xfId="22516"/>
    <cellStyle name="Comma 12 12 3 3" xfId="3144"/>
    <cellStyle name="Comma 12 12 3 3 2" xfId="22517"/>
    <cellStyle name="Comma 12 12 3 4" xfId="22515"/>
    <cellStyle name="Comma 12 12 4" xfId="3145"/>
    <cellStyle name="Comma 12 12 4 2" xfId="22518"/>
    <cellStyle name="Comma 12 12 5" xfId="3146"/>
    <cellStyle name="Comma 12 12 5 2" xfId="22519"/>
    <cellStyle name="Comma 12 12 6" xfId="3147"/>
    <cellStyle name="Comma 12 12 6 2" xfId="22520"/>
    <cellStyle name="Comma 12 12 7" xfId="22507"/>
    <cellStyle name="Comma 12 13" xfId="3148"/>
    <cellStyle name="Comma 12 13 2" xfId="3149"/>
    <cellStyle name="Comma 12 13 2 2" xfId="3150"/>
    <cellStyle name="Comma 12 13 2 2 2" xfId="3151"/>
    <cellStyle name="Comma 12 13 2 2 2 2" xfId="22524"/>
    <cellStyle name="Comma 12 13 2 2 3" xfId="3152"/>
    <cellStyle name="Comma 12 13 2 2 3 2" xfId="22525"/>
    <cellStyle name="Comma 12 13 2 2 4" xfId="22523"/>
    <cellStyle name="Comma 12 13 2 3" xfId="3153"/>
    <cellStyle name="Comma 12 13 2 3 2" xfId="22526"/>
    <cellStyle name="Comma 12 13 2 4" xfId="3154"/>
    <cellStyle name="Comma 12 13 2 4 2" xfId="22527"/>
    <cellStyle name="Comma 12 13 2 5" xfId="3155"/>
    <cellStyle name="Comma 12 13 2 5 2" xfId="22528"/>
    <cellStyle name="Comma 12 13 2 6" xfId="22522"/>
    <cellStyle name="Comma 12 13 3" xfId="3156"/>
    <cellStyle name="Comma 12 13 3 2" xfId="3157"/>
    <cellStyle name="Comma 12 13 3 2 2" xfId="22530"/>
    <cellStyle name="Comma 12 13 3 3" xfId="3158"/>
    <cellStyle name="Comma 12 13 3 3 2" xfId="22531"/>
    <cellStyle name="Comma 12 13 3 4" xfId="22529"/>
    <cellStyle name="Comma 12 13 4" xfId="3159"/>
    <cellStyle name="Comma 12 13 4 2" xfId="22532"/>
    <cellStyle name="Comma 12 13 5" xfId="3160"/>
    <cellStyle name="Comma 12 13 5 2" xfId="22533"/>
    <cellStyle name="Comma 12 13 6" xfId="3161"/>
    <cellStyle name="Comma 12 13 6 2" xfId="22534"/>
    <cellStyle name="Comma 12 13 7" xfId="22521"/>
    <cellStyle name="Comma 12 14" xfId="3162"/>
    <cellStyle name="Comma 12 14 2" xfId="3163"/>
    <cellStyle name="Comma 12 14 2 2" xfId="3164"/>
    <cellStyle name="Comma 12 14 2 2 2" xfId="22537"/>
    <cellStyle name="Comma 12 14 2 3" xfId="3165"/>
    <cellStyle name="Comma 12 14 2 3 2" xfId="22538"/>
    <cellStyle name="Comma 12 14 2 4" xfId="22536"/>
    <cellStyle name="Comma 12 14 3" xfId="3166"/>
    <cellStyle name="Comma 12 14 3 2" xfId="22539"/>
    <cellStyle name="Comma 12 14 4" xfId="3167"/>
    <cellStyle name="Comma 12 14 4 2" xfId="22540"/>
    <cellStyle name="Comma 12 14 5" xfId="3168"/>
    <cellStyle name="Comma 12 14 5 2" xfId="22541"/>
    <cellStyle name="Comma 12 14 6" xfId="22535"/>
    <cellStyle name="Comma 12 15" xfId="3169"/>
    <cellStyle name="Comma 12 15 2" xfId="3170"/>
    <cellStyle name="Comma 12 15 2 2" xfId="22543"/>
    <cellStyle name="Comma 12 15 3" xfId="3171"/>
    <cellStyle name="Comma 12 15 3 2" xfId="22544"/>
    <cellStyle name="Comma 12 15 4" xfId="22542"/>
    <cellStyle name="Comma 12 16" xfId="3172"/>
    <cellStyle name="Comma 12 16 2" xfId="22545"/>
    <cellStyle name="Comma 12 17" xfId="3173"/>
    <cellStyle name="Comma 12 17 2" xfId="22546"/>
    <cellStyle name="Comma 12 18" xfId="3174"/>
    <cellStyle name="Comma 12 18 2" xfId="22547"/>
    <cellStyle name="Comma 12 19" xfId="3175"/>
    <cellStyle name="Comma 12 19 2" xfId="22548"/>
    <cellStyle name="Comma 12 2" xfId="3176"/>
    <cellStyle name="Comma 12 2 10" xfId="3177"/>
    <cellStyle name="Comma 12 2 10 2" xfId="22550"/>
    <cellStyle name="Comma 12 2 11" xfId="3178"/>
    <cellStyle name="Comma 12 2 11 2" xfId="22551"/>
    <cellStyle name="Comma 12 2 12" xfId="22549"/>
    <cellStyle name="Comma 12 2 13" xfId="41146"/>
    <cellStyle name="Comma 12 2 2" xfId="3179"/>
    <cellStyle name="Comma 12 2 2 2" xfId="3180"/>
    <cellStyle name="Comma 12 2 2 2 2" xfId="3181"/>
    <cellStyle name="Comma 12 2 2 2 2 2" xfId="3182"/>
    <cellStyle name="Comma 12 2 2 2 2 2 2" xfId="3183"/>
    <cellStyle name="Comma 12 2 2 2 2 2 2 2" xfId="22556"/>
    <cellStyle name="Comma 12 2 2 2 2 2 3" xfId="3184"/>
    <cellStyle name="Comma 12 2 2 2 2 2 3 2" xfId="22557"/>
    <cellStyle name="Comma 12 2 2 2 2 2 4" xfId="22555"/>
    <cellStyle name="Comma 12 2 2 2 2 3" xfId="3185"/>
    <cellStyle name="Comma 12 2 2 2 2 3 2" xfId="22558"/>
    <cellStyle name="Comma 12 2 2 2 2 4" xfId="3186"/>
    <cellStyle name="Comma 12 2 2 2 2 4 2" xfId="22559"/>
    <cellStyle name="Comma 12 2 2 2 2 5" xfId="3187"/>
    <cellStyle name="Comma 12 2 2 2 2 5 2" xfId="22560"/>
    <cellStyle name="Comma 12 2 2 2 2 6" xfId="22554"/>
    <cellStyle name="Comma 12 2 2 2 3" xfId="3188"/>
    <cellStyle name="Comma 12 2 2 2 3 2" xfId="3189"/>
    <cellStyle name="Comma 12 2 2 2 3 2 2" xfId="22562"/>
    <cellStyle name="Comma 12 2 2 2 3 3" xfId="3190"/>
    <cellStyle name="Comma 12 2 2 2 3 3 2" xfId="22563"/>
    <cellStyle name="Comma 12 2 2 2 3 4" xfId="22561"/>
    <cellStyle name="Comma 12 2 2 2 4" xfId="3191"/>
    <cellStyle name="Comma 12 2 2 2 4 2" xfId="22564"/>
    <cellStyle name="Comma 12 2 2 2 5" xfId="3192"/>
    <cellStyle name="Comma 12 2 2 2 5 2" xfId="22565"/>
    <cellStyle name="Comma 12 2 2 2 6" xfId="3193"/>
    <cellStyle name="Comma 12 2 2 2 6 2" xfId="22566"/>
    <cellStyle name="Comma 12 2 2 2 7" xfId="22553"/>
    <cellStyle name="Comma 12 2 2 3" xfId="3194"/>
    <cellStyle name="Comma 12 2 2 3 2" xfId="3195"/>
    <cellStyle name="Comma 12 2 2 3 2 2" xfId="3196"/>
    <cellStyle name="Comma 12 2 2 3 2 2 2" xfId="3197"/>
    <cellStyle name="Comma 12 2 2 3 2 2 2 2" xfId="22570"/>
    <cellStyle name="Comma 12 2 2 3 2 2 3" xfId="3198"/>
    <cellStyle name="Comma 12 2 2 3 2 2 3 2" xfId="22571"/>
    <cellStyle name="Comma 12 2 2 3 2 2 4" xfId="22569"/>
    <cellStyle name="Comma 12 2 2 3 2 3" xfId="3199"/>
    <cellStyle name="Comma 12 2 2 3 2 3 2" xfId="22572"/>
    <cellStyle name="Comma 12 2 2 3 2 4" xfId="3200"/>
    <cellStyle name="Comma 12 2 2 3 2 4 2" xfId="22573"/>
    <cellStyle name="Comma 12 2 2 3 2 5" xfId="3201"/>
    <cellStyle name="Comma 12 2 2 3 2 5 2" xfId="22574"/>
    <cellStyle name="Comma 12 2 2 3 2 6" xfId="22568"/>
    <cellStyle name="Comma 12 2 2 3 3" xfId="3202"/>
    <cellStyle name="Comma 12 2 2 3 3 2" xfId="3203"/>
    <cellStyle name="Comma 12 2 2 3 3 2 2" xfId="22576"/>
    <cellStyle name="Comma 12 2 2 3 3 3" xfId="3204"/>
    <cellStyle name="Comma 12 2 2 3 3 3 2" xfId="22577"/>
    <cellStyle name="Comma 12 2 2 3 3 4" xfId="22575"/>
    <cellStyle name="Comma 12 2 2 3 4" xfId="3205"/>
    <cellStyle name="Comma 12 2 2 3 4 2" xfId="22578"/>
    <cellStyle name="Comma 12 2 2 3 5" xfId="3206"/>
    <cellStyle name="Comma 12 2 2 3 5 2" xfId="22579"/>
    <cellStyle name="Comma 12 2 2 3 6" xfId="3207"/>
    <cellStyle name="Comma 12 2 2 3 6 2" xfId="22580"/>
    <cellStyle name="Comma 12 2 2 3 7" xfId="22567"/>
    <cellStyle name="Comma 12 2 2 4" xfId="3208"/>
    <cellStyle name="Comma 12 2 2 4 2" xfId="3209"/>
    <cellStyle name="Comma 12 2 2 4 2 2" xfId="3210"/>
    <cellStyle name="Comma 12 2 2 4 2 2 2" xfId="22583"/>
    <cellStyle name="Comma 12 2 2 4 2 3" xfId="3211"/>
    <cellStyle name="Comma 12 2 2 4 2 3 2" xfId="22584"/>
    <cellStyle name="Comma 12 2 2 4 2 4" xfId="22582"/>
    <cellStyle name="Comma 12 2 2 4 3" xfId="3212"/>
    <cellStyle name="Comma 12 2 2 4 3 2" xfId="22585"/>
    <cellStyle name="Comma 12 2 2 4 4" xfId="3213"/>
    <cellStyle name="Comma 12 2 2 4 4 2" xfId="22586"/>
    <cellStyle name="Comma 12 2 2 4 5" xfId="3214"/>
    <cellStyle name="Comma 12 2 2 4 5 2" xfId="22587"/>
    <cellStyle name="Comma 12 2 2 4 6" xfId="22581"/>
    <cellStyle name="Comma 12 2 2 5" xfId="3215"/>
    <cellStyle name="Comma 12 2 2 5 2" xfId="3216"/>
    <cellStyle name="Comma 12 2 2 5 2 2" xfId="22589"/>
    <cellStyle name="Comma 12 2 2 5 3" xfId="3217"/>
    <cellStyle name="Comma 12 2 2 5 3 2" xfId="22590"/>
    <cellStyle name="Comma 12 2 2 5 4" xfId="22588"/>
    <cellStyle name="Comma 12 2 2 6" xfId="3218"/>
    <cellStyle name="Comma 12 2 2 6 2" xfId="22591"/>
    <cellStyle name="Comma 12 2 2 7" xfId="3219"/>
    <cellStyle name="Comma 12 2 2 7 2" xfId="22592"/>
    <cellStyle name="Comma 12 2 2 8" xfId="3220"/>
    <cellStyle name="Comma 12 2 2 8 2" xfId="22593"/>
    <cellStyle name="Comma 12 2 2 9" xfId="22552"/>
    <cellStyle name="Comma 12 2 3" xfId="3221"/>
    <cellStyle name="Comma 12 2 3 2" xfId="3222"/>
    <cellStyle name="Comma 12 2 3 2 2" xfId="3223"/>
    <cellStyle name="Comma 12 2 3 2 2 2" xfId="3224"/>
    <cellStyle name="Comma 12 2 3 2 2 2 2" xfId="3225"/>
    <cellStyle name="Comma 12 2 3 2 2 2 2 2" xfId="22598"/>
    <cellStyle name="Comma 12 2 3 2 2 2 3" xfId="3226"/>
    <cellStyle name="Comma 12 2 3 2 2 2 3 2" xfId="22599"/>
    <cellStyle name="Comma 12 2 3 2 2 2 4" xfId="22597"/>
    <cellStyle name="Comma 12 2 3 2 2 3" xfId="3227"/>
    <cellStyle name="Comma 12 2 3 2 2 3 2" xfId="22600"/>
    <cellStyle name="Comma 12 2 3 2 2 4" xfId="3228"/>
    <cellStyle name="Comma 12 2 3 2 2 4 2" xfId="22601"/>
    <cellStyle name="Comma 12 2 3 2 2 5" xfId="3229"/>
    <cellStyle name="Comma 12 2 3 2 2 5 2" xfId="22602"/>
    <cellStyle name="Comma 12 2 3 2 2 6" xfId="22596"/>
    <cellStyle name="Comma 12 2 3 2 3" xfId="3230"/>
    <cellStyle name="Comma 12 2 3 2 3 2" xfId="3231"/>
    <cellStyle name="Comma 12 2 3 2 3 2 2" xfId="22604"/>
    <cellStyle name="Comma 12 2 3 2 3 3" xfId="3232"/>
    <cellStyle name="Comma 12 2 3 2 3 3 2" xfId="22605"/>
    <cellStyle name="Comma 12 2 3 2 3 4" xfId="22603"/>
    <cellStyle name="Comma 12 2 3 2 4" xfId="3233"/>
    <cellStyle name="Comma 12 2 3 2 4 2" xfId="22606"/>
    <cellStyle name="Comma 12 2 3 2 5" xfId="3234"/>
    <cellStyle name="Comma 12 2 3 2 5 2" xfId="22607"/>
    <cellStyle name="Comma 12 2 3 2 6" xfId="3235"/>
    <cellStyle name="Comma 12 2 3 2 6 2" xfId="22608"/>
    <cellStyle name="Comma 12 2 3 2 7" xfId="22595"/>
    <cellStyle name="Comma 12 2 3 3" xfId="3236"/>
    <cellStyle name="Comma 12 2 3 3 2" xfId="3237"/>
    <cellStyle name="Comma 12 2 3 3 2 2" xfId="3238"/>
    <cellStyle name="Comma 12 2 3 3 2 2 2" xfId="3239"/>
    <cellStyle name="Comma 12 2 3 3 2 2 2 2" xfId="22612"/>
    <cellStyle name="Comma 12 2 3 3 2 2 3" xfId="3240"/>
    <cellStyle name="Comma 12 2 3 3 2 2 3 2" xfId="22613"/>
    <cellStyle name="Comma 12 2 3 3 2 2 4" xfId="22611"/>
    <cellStyle name="Comma 12 2 3 3 2 3" xfId="3241"/>
    <cellStyle name="Comma 12 2 3 3 2 3 2" xfId="22614"/>
    <cellStyle name="Comma 12 2 3 3 2 4" xfId="3242"/>
    <cellStyle name="Comma 12 2 3 3 2 4 2" xfId="22615"/>
    <cellStyle name="Comma 12 2 3 3 2 5" xfId="3243"/>
    <cellStyle name="Comma 12 2 3 3 2 5 2" xfId="22616"/>
    <cellStyle name="Comma 12 2 3 3 2 6" xfId="22610"/>
    <cellStyle name="Comma 12 2 3 3 3" xfId="3244"/>
    <cellStyle name="Comma 12 2 3 3 3 2" xfId="3245"/>
    <cellStyle name="Comma 12 2 3 3 3 2 2" xfId="22618"/>
    <cellStyle name="Comma 12 2 3 3 3 3" xfId="3246"/>
    <cellStyle name="Comma 12 2 3 3 3 3 2" xfId="22619"/>
    <cellStyle name="Comma 12 2 3 3 3 4" xfId="22617"/>
    <cellStyle name="Comma 12 2 3 3 4" xfId="3247"/>
    <cellStyle name="Comma 12 2 3 3 4 2" xfId="22620"/>
    <cellStyle name="Comma 12 2 3 3 5" xfId="3248"/>
    <cellStyle name="Comma 12 2 3 3 5 2" xfId="22621"/>
    <cellStyle name="Comma 12 2 3 3 6" xfId="3249"/>
    <cellStyle name="Comma 12 2 3 3 6 2" xfId="22622"/>
    <cellStyle name="Comma 12 2 3 3 7" xfId="22609"/>
    <cellStyle name="Comma 12 2 3 4" xfId="3250"/>
    <cellStyle name="Comma 12 2 3 4 2" xfId="3251"/>
    <cellStyle name="Comma 12 2 3 4 2 2" xfId="3252"/>
    <cellStyle name="Comma 12 2 3 4 2 2 2" xfId="22625"/>
    <cellStyle name="Comma 12 2 3 4 2 3" xfId="3253"/>
    <cellStyle name="Comma 12 2 3 4 2 3 2" xfId="22626"/>
    <cellStyle name="Comma 12 2 3 4 2 4" xfId="22624"/>
    <cellStyle name="Comma 12 2 3 4 3" xfId="3254"/>
    <cellStyle name="Comma 12 2 3 4 3 2" xfId="22627"/>
    <cellStyle name="Comma 12 2 3 4 4" xfId="3255"/>
    <cellStyle name="Comma 12 2 3 4 4 2" xfId="22628"/>
    <cellStyle name="Comma 12 2 3 4 5" xfId="3256"/>
    <cellStyle name="Comma 12 2 3 4 5 2" xfId="22629"/>
    <cellStyle name="Comma 12 2 3 4 6" xfId="22623"/>
    <cellStyle name="Comma 12 2 3 5" xfId="3257"/>
    <cellStyle name="Comma 12 2 3 5 2" xfId="3258"/>
    <cellStyle name="Comma 12 2 3 5 2 2" xfId="22631"/>
    <cellStyle name="Comma 12 2 3 5 3" xfId="3259"/>
    <cellStyle name="Comma 12 2 3 5 3 2" xfId="22632"/>
    <cellStyle name="Comma 12 2 3 5 4" xfId="22630"/>
    <cellStyle name="Comma 12 2 3 6" xfId="3260"/>
    <cellStyle name="Comma 12 2 3 6 2" xfId="22633"/>
    <cellStyle name="Comma 12 2 3 7" xfId="3261"/>
    <cellStyle name="Comma 12 2 3 7 2" xfId="22634"/>
    <cellStyle name="Comma 12 2 3 8" xfId="3262"/>
    <cellStyle name="Comma 12 2 3 8 2" xfId="22635"/>
    <cellStyle name="Comma 12 2 3 9" xfId="22594"/>
    <cellStyle name="Comma 12 2 4" xfId="3263"/>
    <cellStyle name="Comma 12 2 4 2" xfId="3264"/>
    <cellStyle name="Comma 12 2 4 2 2" xfId="3265"/>
    <cellStyle name="Comma 12 2 4 2 2 2" xfId="3266"/>
    <cellStyle name="Comma 12 2 4 2 2 2 2" xfId="3267"/>
    <cellStyle name="Comma 12 2 4 2 2 2 2 2" xfId="22640"/>
    <cellStyle name="Comma 12 2 4 2 2 2 3" xfId="3268"/>
    <cellStyle name="Comma 12 2 4 2 2 2 3 2" xfId="22641"/>
    <cellStyle name="Comma 12 2 4 2 2 2 4" xfId="22639"/>
    <cellStyle name="Comma 12 2 4 2 2 3" xfId="3269"/>
    <cellStyle name="Comma 12 2 4 2 2 3 2" xfId="22642"/>
    <cellStyle name="Comma 12 2 4 2 2 4" xfId="3270"/>
    <cellStyle name="Comma 12 2 4 2 2 4 2" xfId="22643"/>
    <cellStyle name="Comma 12 2 4 2 2 5" xfId="3271"/>
    <cellStyle name="Comma 12 2 4 2 2 5 2" xfId="22644"/>
    <cellStyle name="Comma 12 2 4 2 2 6" xfId="22638"/>
    <cellStyle name="Comma 12 2 4 2 3" xfId="3272"/>
    <cellStyle name="Comma 12 2 4 2 3 2" xfId="3273"/>
    <cellStyle name="Comma 12 2 4 2 3 2 2" xfId="22646"/>
    <cellStyle name="Comma 12 2 4 2 3 3" xfId="3274"/>
    <cellStyle name="Comma 12 2 4 2 3 3 2" xfId="22647"/>
    <cellStyle name="Comma 12 2 4 2 3 4" xfId="22645"/>
    <cellStyle name="Comma 12 2 4 2 4" xfId="3275"/>
    <cellStyle name="Comma 12 2 4 2 4 2" xfId="22648"/>
    <cellStyle name="Comma 12 2 4 2 5" xfId="3276"/>
    <cellStyle name="Comma 12 2 4 2 5 2" xfId="22649"/>
    <cellStyle name="Comma 12 2 4 2 6" xfId="3277"/>
    <cellStyle name="Comma 12 2 4 2 6 2" xfId="22650"/>
    <cellStyle name="Comma 12 2 4 2 7" xfId="22637"/>
    <cellStyle name="Comma 12 2 4 3" xfId="3278"/>
    <cellStyle name="Comma 12 2 4 3 2" xfId="3279"/>
    <cellStyle name="Comma 12 2 4 3 2 2" xfId="3280"/>
    <cellStyle name="Comma 12 2 4 3 2 2 2" xfId="3281"/>
    <cellStyle name="Comma 12 2 4 3 2 2 2 2" xfId="22654"/>
    <cellStyle name="Comma 12 2 4 3 2 2 3" xfId="3282"/>
    <cellStyle name="Comma 12 2 4 3 2 2 3 2" xfId="22655"/>
    <cellStyle name="Comma 12 2 4 3 2 2 4" xfId="22653"/>
    <cellStyle name="Comma 12 2 4 3 2 3" xfId="3283"/>
    <cellStyle name="Comma 12 2 4 3 2 3 2" xfId="22656"/>
    <cellStyle name="Comma 12 2 4 3 2 4" xfId="3284"/>
    <cellStyle name="Comma 12 2 4 3 2 4 2" xfId="22657"/>
    <cellStyle name="Comma 12 2 4 3 2 5" xfId="3285"/>
    <cellStyle name="Comma 12 2 4 3 2 5 2" xfId="22658"/>
    <cellStyle name="Comma 12 2 4 3 2 6" xfId="22652"/>
    <cellStyle name="Comma 12 2 4 3 3" xfId="3286"/>
    <cellStyle name="Comma 12 2 4 3 3 2" xfId="3287"/>
    <cellStyle name="Comma 12 2 4 3 3 2 2" xfId="22660"/>
    <cellStyle name="Comma 12 2 4 3 3 3" xfId="3288"/>
    <cellStyle name="Comma 12 2 4 3 3 3 2" xfId="22661"/>
    <cellStyle name="Comma 12 2 4 3 3 4" xfId="22659"/>
    <cellStyle name="Comma 12 2 4 3 4" xfId="3289"/>
    <cellStyle name="Comma 12 2 4 3 4 2" xfId="22662"/>
    <cellStyle name="Comma 12 2 4 3 5" xfId="3290"/>
    <cellStyle name="Comma 12 2 4 3 5 2" xfId="22663"/>
    <cellStyle name="Comma 12 2 4 3 6" xfId="3291"/>
    <cellStyle name="Comma 12 2 4 3 6 2" xfId="22664"/>
    <cellStyle name="Comma 12 2 4 3 7" xfId="22651"/>
    <cellStyle name="Comma 12 2 4 4" xfId="3292"/>
    <cellStyle name="Comma 12 2 4 4 2" xfId="3293"/>
    <cellStyle name="Comma 12 2 4 4 2 2" xfId="3294"/>
    <cellStyle name="Comma 12 2 4 4 2 2 2" xfId="22667"/>
    <cellStyle name="Comma 12 2 4 4 2 3" xfId="3295"/>
    <cellStyle name="Comma 12 2 4 4 2 3 2" xfId="22668"/>
    <cellStyle name="Comma 12 2 4 4 2 4" xfId="22666"/>
    <cellStyle name="Comma 12 2 4 4 3" xfId="3296"/>
    <cellStyle name="Comma 12 2 4 4 3 2" xfId="22669"/>
    <cellStyle name="Comma 12 2 4 4 4" xfId="3297"/>
    <cellStyle name="Comma 12 2 4 4 4 2" xfId="22670"/>
    <cellStyle name="Comma 12 2 4 4 5" xfId="3298"/>
    <cellStyle name="Comma 12 2 4 4 5 2" xfId="22671"/>
    <cellStyle name="Comma 12 2 4 4 6" xfId="22665"/>
    <cellStyle name="Comma 12 2 4 5" xfId="3299"/>
    <cellStyle name="Comma 12 2 4 5 2" xfId="3300"/>
    <cellStyle name="Comma 12 2 4 5 2 2" xfId="22673"/>
    <cellStyle name="Comma 12 2 4 5 3" xfId="3301"/>
    <cellStyle name="Comma 12 2 4 5 3 2" xfId="22674"/>
    <cellStyle name="Comma 12 2 4 5 4" xfId="22672"/>
    <cellStyle name="Comma 12 2 4 6" xfId="3302"/>
    <cellStyle name="Comma 12 2 4 6 2" xfId="22675"/>
    <cellStyle name="Comma 12 2 4 7" xfId="3303"/>
    <cellStyle name="Comma 12 2 4 7 2" xfId="22676"/>
    <cellStyle name="Comma 12 2 4 8" xfId="3304"/>
    <cellStyle name="Comma 12 2 4 8 2" xfId="22677"/>
    <cellStyle name="Comma 12 2 4 9" xfId="22636"/>
    <cellStyle name="Comma 12 2 5" xfId="3305"/>
    <cellStyle name="Comma 12 2 5 2" xfId="3306"/>
    <cellStyle name="Comma 12 2 5 2 2" xfId="3307"/>
    <cellStyle name="Comma 12 2 5 2 2 2" xfId="3308"/>
    <cellStyle name="Comma 12 2 5 2 2 2 2" xfId="22681"/>
    <cellStyle name="Comma 12 2 5 2 2 3" xfId="3309"/>
    <cellStyle name="Comma 12 2 5 2 2 3 2" xfId="22682"/>
    <cellStyle name="Comma 12 2 5 2 2 4" xfId="22680"/>
    <cellStyle name="Comma 12 2 5 2 3" xfId="3310"/>
    <cellStyle name="Comma 12 2 5 2 3 2" xfId="22683"/>
    <cellStyle name="Comma 12 2 5 2 4" xfId="3311"/>
    <cellStyle name="Comma 12 2 5 2 4 2" xfId="22684"/>
    <cellStyle name="Comma 12 2 5 2 5" xfId="3312"/>
    <cellStyle name="Comma 12 2 5 2 5 2" xfId="22685"/>
    <cellStyle name="Comma 12 2 5 2 6" xfId="22679"/>
    <cellStyle name="Comma 12 2 5 3" xfId="3313"/>
    <cellStyle name="Comma 12 2 5 3 2" xfId="3314"/>
    <cellStyle name="Comma 12 2 5 3 2 2" xfId="22687"/>
    <cellStyle name="Comma 12 2 5 3 3" xfId="3315"/>
    <cellStyle name="Comma 12 2 5 3 3 2" xfId="22688"/>
    <cellStyle name="Comma 12 2 5 3 4" xfId="22686"/>
    <cellStyle name="Comma 12 2 5 4" xfId="3316"/>
    <cellStyle name="Comma 12 2 5 4 2" xfId="22689"/>
    <cellStyle name="Comma 12 2 5 5" xfId="3317"/>
    <cellStyle name="Comma 12 2 5 5 2" xfId="22690"/>
    <cellStyle name="Comma 12 2 5 6" xfId="3318"/>
    <cellStyle name="Comma 12 2 5 6 2" xfId="22691"/>
    <cellStyle name="Comma 12 2 5 7" xfId="22678"/>
    <cellStyle name="Comma 12 2 6" xfId="3319"/>
    <cellStyle name="Comma 12 2 6 2" xfId="3320"/>
    <cellStyle name="Comma 12 2 6 2 2" xfId="3321"/>
    <cellStyle name="Comma 12 2 6 2 2 2" xfId="3322"/>
    <cellStyle name="Comma 12 2 6 2 2 2 2" xfId="22695"/>
    <cellStyle name="Comma 12 2 6 2 2 3" xfId="3323"/>
    <cellStyle name="Comma 12 2 6 2 2 3 2" xfId="22696"/>
    <cellStyle name="Comma 12 2 6 2 2 4" xfId="22694"/>
    <cellStyle name="Comma 12 2 6 2 3" xfId="3324"/>
    <cellStyle name="Comma 12 2 6 2 3 2" xfId="22697"/>
    <cellStyle name="Comma 12 2 6 2 4" xfId="3325"/>
    <cellStyle name="Comma 12 2 6 2 4 2" xfId="22698"/>
    <cellStyle name="Comma 12 2 6 2 5" xfId="3326"/>
    <cellStyle name="Comma 12 2 6 2 5 2" xfId="22699"/>
    <cellStyle name="Comma 12 2 6 2 6" xfId="22693"/>
    <cellStyle name="Comma 12 2 6 3" xfId="3327"/>
    <cellStyle name="Comma 12 2 6 3 2" xfId="3328"/>
    <cellStyle name="Comma 12 2 6 3 2 2" xfId="22701"/>
    <cellStyle name="Comma 12 2 6 3 3" xfId="3329"/>
    <cellStyle name="Comma 12 2 6 3 3 2" xfId="22702"/>
    <cellStyle name="Comma 12 2 6 3 4" xfId="22700"/>
    <cellStyle name="Comma 12 2 6 4" xfId="3330"/>
    <cellStyle name="Comma 12 2 6 4 2" xfId="22703"/>
    <cellStyle name="Comma 12 2 6 5" xfId="3331"/>
    <cellStyle name="Comma 12 2 6 5 2" xfId="22704"/>
    <cellStyle name="Comma 12 2 6 6" xfId="3332"/>
    <cellStyle name="Comma 12 2 6 6 2" xfId="22705"/>
    <cellStyle name="Comma 12 2 6 7" xfId="22692"/>
    <cellStyle name="Comma 12 2 7" xfId="3333"/>
    <cellStyle name="Comma 12 2 7 2" xfId="3334"/>
    <cellStyle name="Comma 12 2 7 2 2" xfId="3335"/>
    <cellStyle name="Comma 12 2 7 2 2 2" xfId="22708"/>
    <cellStyle name="Comma 12 2 7 2 3" xfId="3336"/>
    <cellStyle name="Comma 12 2 7 2 3 2" xfId="22709"/>
    <cellStyle name="Comma 12 2 7 2 4" xfId="22707"/>
    <cellStyle name="Comma 12 2 7 3" xfId="3337"/>
    <cellStyle name="Comma 12 2 7 3 2" xfId="22710"/>
    <cellStyle name="Comma 12 2 7 4" xfId="3338"/>
    <cellStyle name="Comma 12 2 7 4 2" xfId="22711"/>
    <cellStyle name="Comma 12 2 7 5" xfId="3339"/>
    <cellStyle name="Comma 12 2 7 5 2" xfId="22712"/>
    <cellStyle name="Comma 12 2 7 6" xfId="22706"/>
    <cellStyle name="Comma 12 2 8" xfId="3340"/>
    <cellStyle name="Comma 12 2 8 2" xfId="3341"/>
    <cellStyle name="Comma 12 2 8 2 2" xfId="22714"/>
    <cellStyle name="Comma 12 2 8 3" xfId="3342"/>
    <cellStyle name="Comma 12 2 8 3 2" xfId="22715"/>
    <cellStyle name="Comma 12 2 8 4" xfId="22713"/>
    <cellStyle name="Comma 12 2 9" xfId="3343"/>
    <cellStyle name="Comma 12 2 9 2" xfId="22716"/>
    <cellStyle name="Comma 12 20" xfId="3049"/>
    <cellStyle name="Comma 12 21" xfId="22422"/>
    <cellStyle name="Comma 12 22" xfId="41145"/>
    <cellStyle name="Comma 12 3" xfId="3344"/>
    <cellStyle name="Comma 12 3 10" xfId="3345"/>
    <cellStyle name="Comma 12 3 10 2" xfId="22718"/>
    <cellStyle name="Comma 12 3 11" xfId="3346"/>
    <cellStyle name="Comma 12 3 11 2" xfId="22719"/>
    <cellStyle name="Comma 12 3 12" xfId="22717"/>
    <cellStyle name="Comma 12 3 13" xfId="41147"/>
    <cellStyle name="Comma 12 3 2" xfId="3347"/>
    <cellStyle name="Comma 12 3 2 2" xfId="3348"/>
    <cellStyle name="Comma 12 3 2 2 2" xfId="3349"/>
    <cellStyle name="Comma 12 3 2 2 2 2" xfId="3350"/>
    <cellStyle name="Comma 12 3 2 2 2 2 2" xfId="3351"/>
    <cellStyle name="Comma 12 3 2 2 2 2 2 2" xfId="22724"/>
    <cellStyle name="Comma 12 3 2 2 2 2 3" xfId="3352"/>
    <cellStyle name="Comma 12 3 2 2 2 2 3 2" xfId="22725"/>
    <cellStyle name="Comma 12 3 2 2 2 2 4" xfId="22723"/>
    <cellStyle name="Comma 12 3 2 2 2 3" xfId="3353"/>
    <cellStyle name="Comma 12 3 2 2 2 3 2" xfId="22726"/>
    <cellStyle name="Comma 12 3 2 2 2 4" xfId="3354"/>
    <cellStyle name="Comma 12 3 2 2 2 4 2" xfId="22727"/>
    <cellStyle name="Comma 12 3 2 2 2 5" xfId="3355"/>
    <cellStyle name="Comma 12 3 2 2 2 5 2" xfId="22728"/>
    <cellStyle name="Comma 12 3 2 2 2 6" xfId="22722"/>
    <cellStyle name="Comma 12 3 2 2 3" xfId="3356"/>
    <cellStyle name="Comma 12 3 2 2 3 2" xfId="3357"/>
    <cellStyle name="Comma 12 3 2 2 3 2 2" xfId="22730"/>
    <cellStyle name="Comma 12 3 2 2 3 3" xfId="3358"/>
    <cellStyle name="Comma 12 3 2 2 3 3 2" xfId="22731"/>
    <cellStyle name="Comma 12 3 2 2 3 4" xfId="22729"/>
    <cellStyle name="Comma 12 3 2 2 4" xfId="3359"/>
    <cellStyle name="Comma 12 3 2 2 4 2" xfId="22732"/>
    <cellStyle name="Comma 12 3 2 2 5" xfId="3360"/>
    <cellStyle name="Comma 12 3 2 2 5 2" xfId="22733"/>
    <cellStyle name="Comma 12 3 2 2 6" xfId="3361"/>
    <cellStyle name="Comma 12 3 2 2 6 2" xfId="22734"/>
    <cellStyle name="Comma 12 3 2 2 7" xfId="22721"/>
    <cellStyle name="Comma 12 3 2 3" xfId="3362"/>
    <cellStyle name="Comma 12 3 2 3 2" xfId="3363"/>
    <cellStyle name="Comma 12 3 2 3 2 2" xfId="3364"/>
    <cellStyle name="Comma 12 3 2 3 2 2 2" xfId="3365"/>
    <cellStyle name="Comma 12 3 2 3 2 2 2 2" xfId="22738"/>
    <cellStyle name="Comma 12 3 2 3 2 2 3" xfId="3366"/>
    <cellStyle name="Comma 12 3 2 3 2 2 3 2" xfId="22739"/>
    <cellStyle name="Comma 12 3 2 3 2 2 4" xfId="22737"/>
    <cellStyle name="Comma 12 3 2 3 2 3" xfId="3367"/>
    <cellStyle name="Comma 12 3 2 3 2 3 2" xfId="22740"/>
    <cellStyle name="Comma 12 3 2 3 2 4" xfId="3368"/>
    <cellStyle name="Comma 12 3 2 3 2 4 2" xfId="22741"/>
    <cellStyle name="Comma 12 3 2 3 2 5" xfId="3369"/>
    <cellStyle name="Comma 12 3 2 3 2 5 2" xfId="22742"/>
    <cellStyle name="Comma 12 3 2 3 2 6" xfId="22736"/>
    <cellStyle name="Comma 12 3 2 3 3" xfId="3370"/>
    <cellStyle name="Comma 12 3 2 3 3 2" xfId="3371"/>
    <cellStyle name="Comma 12 3 2 3 3 2 2" xfId="22744"/>
    <cellStyle name="Comma 12 3 2 3 3 3" xfId="3372"/>
    <cellStyle name="Comma 12 3 2 3 3 3 2" xfId="22745"/>
    <cellStyle name="Comma 12 3 2 3 3 4" xfId="22743"/>
    <cellStyle name="Comma 12 3 2 3 4" xfId="3373"/>
    <cellStyle name="Comma 12 3 2 3 4 2" xfId="22746"/>
    <cellStyle name="Comma 12 3 2 3 5" xfId="3374"/>
    <cellStyle name="Comma 12 3 2 3 5 2" xfId="22747"/>
    <cellStyle name="Comma 12 3 2 3 6" xfId="3375"/>
    <cellStyle name="Comma 12 3 2 3 6 2" xfId="22748"/>
    <cellStyle name="Comma 12 3 2 3 7" xfId="22735"/>
    <cellStyle name="Comma 12 3 2 4" xfId="3376"/>
    <cellStyle name="Comma 12 3 2 4 2" xfId="3377"/>
    <cellStyle name="Comma 12 3 2 4 2 2" xfId="3378"/>
    <cellStyle name="Comma 12 3 2 4 2 2 2" xfId="22751"/>
    <cellStyle name="Comma 12 3 2 4 2 3" xfId="3379"/>
    <cellStyle name="Comma 12 3 2 4 2 3 2" xfId="22752"/>
    <cellStyle name="Comma 12 3 2 4 2 4" xfId="22750"/>
    <cellStyle name="Comma 12 3 2 4 3" xfId="3380"/>
    <cellStyle name="Comma 12 3 2 4 3 2" xfId="22753"/>
    <cellStyle name="Comma 12 3 2 4 4" xfId="3381"/>
    <cellStyle name="Comma 12 3 2 4 4 2" xfId="22754"/>
    <cellStyle name="Comma 12 3 2 4 5" xfId="3382"/>
    <cellStyle name="Comma 12 3 2 4 5 2" xfId="22755"/>
    <cellStyle name="Comma 12 3 2 4 6" xfId="22749"/>
    <cellStyle name="Comma 12 3 2 5" xfId="3383"/>
    <cellStyle name="Comma 12 3 2 5 2" xfId="3384"/>
    <cellStyle name="Comma 12 3 2 5 2 2" xfId="22757"/>
    <cellStyle name="Comma 12 3 2 5 3" xfId="3385"/>
    <cellStyle name="Comma 12 3 2 5 3 2" xfId="22758"/>
    <cellStyle name="Comma 12 3 2 5 4" xfId="22756"/>
    <cellStyle name="Comma 12 3 2 6" xfId="3386"/>
    <cellStyle name="Comma 12 3 2 6 2" xfId="22759"/>
    <cellStyle name="Comma 12 3 2 7" xfId="3387"/>
    <cellStyle name="Comma 12 3 2 7 2" xfId="22760"/>
    <cellStyle name="Comma 12 3 2 8" xfId="3388"/>
    <cellStyle name="Comma 12 3 2 8 2" xfId="22761"/>
    <cellStyle name="Comma 12 3 2 9" xfId="22720"/>
    <cellStyle name="Comma 12 3 3" xfId="3389"/>
    <cellStyle name="Comma 12 3 3 2" xfId="3390"/>
    <cellStyle name="Comma 12 3 3 2 2" xfId="3391"/>
    <cellStyle name="Comma 12 3 3 2 2 2" xfId="3392"/>
    <cellStyle name="Comma 12 3 3 2 2 2 2" xfId="3393"/>
    <cellStyle name="Comma 12 3 3 2 2 2 2 2" xfId="22766"/>
    <cellStyle name="Comma 12 3 3 2 2 2 3" xfId="3394"/>
    <cellStyle name="Comma 12 3 3 2 2 2 3 2" xfId="22767"/>
    <cellStyle name="Comma 12 3 3 2 2 2 4" xfId="22765"/>
    <cellStyle name="Comma 12 3 3 2 2 3" xfId="3395"/>
    <cellStyle name="Comma 12 3 3 2 2 3 2" xfId="22768"/>
    <cellStyle name="Comma 12 3 3 2 2 4" xfId="3396"/>
    <cellStyle name="Comma 12 3 3 2 2 4 2" xfId="22769"/>
    <cellStyle name="Comma 12 3 3 2 2 5" xfId="3397"/>
    <cellStyle name="Comma 12 3 3 2 2 5 2" xfId="22770"/>
    <cellStyle name="Comma 12 3 3 2 2 6" xfId="22764"/>
    <cellStyle name="Comma 12 3 3 2 3" xfId="3398"/>
    <cellStyle name="Comma 12 3 3 2 3 2" xfId="3399"/>
    <cellStyle name="Comma 12 3 3 2 3 2 2" xfId="22772"/>
    <cellStyle name="Comma 12 3 3 2 3 3" xfId="3400"/>
    <cellStyle name="Comma 12 3 3 2 3 3 2" xfId="22773"/>
    <cellStyle name="Comma 12 3 3 2 3 4" xfId="22771"/>
    <cellStyle name="Comma 12 3 3 2 4" xfId="3401"/>
    <cellStyle name="Comma 12 3 3 2 4 2" xfId="22774"/>
    <cellStyle name="Comma 12 3 3 2 5" xfId="3402"/>
    <cellStyle name="Comma 12 3 3 2 5 2" xfId="22775"/>
    <cellStyle name="Comma 12 3 3 2 6" xfId="3403"/>
    <cellStyle name="Comma 12 3 3 2 6 2" xfId="22776"/>
    <cellStyle name="Comma 12 3 3 2 7" xfId="22763"/>
    <cellStyle name="Comma 12 3 3 3" xfId="3404"/>
    <cellStyle name="Comma 12 3 3 3 2" xfId="3405"/>
    <cellStyle name="Comma 12 3 3 3 2 2" xfId="3406"/>
    <cellStyle name="Comma 12 3 3 3 2 2 2" xfId="3407"/>
    <cellStyle name="Comma 12 3 3 3 2 2 2 2" xfId="22780"/>
    <cellStyle name="Comma 12 3 3 3 2 2 3" xfId="3408"/>
    <cellStyle name="Comma 12 3 3 3 2 2 3 2" xfId="22781"/>
    <cellStyle name="Comma 12 3 3 3 2 2 4" xfId="22779"/>
    <cellStyle name="Comma 12 3 3 3 2 3" xfId="3409"/>
    <cellStyle name="Comma 12 3 3 3 2 3 2" xfId="22782"/>
    <cellStyle name="Comma 12 3 3 3 2 4" xfId="3410"/>
    <cellStyle name="Comma 12 3 3 3 2 4 2" xfId="22783"/>
    <cellStyle name="Comma 12 3 3 3 2 5" xfId="3411"/>
    <cellStyle name="Comma 12 3 3 3 2 5 2" xfId="22784"/>
    <cellStyle name="Comma 12 3 3 3 2 6" xfId="22778"/>
    <cellStyle name="Comma 12 3 3 3 3" xfId="3412"/>
    <cellStyle name="Comma 12 3 3 3 3 2" xfId="3413"/>
    <cellStyle name="Comma 12 3 3 3 3 2 2" xfId="22786"/>
    <cellStyle name="Comma 12 3 3 3 3 3" xfId="3414"/>
    <cellStyle name="Comma 12 3 3 3 3 3 2" xfId="22787"/>
    <cellStyle name="Comma 12 3 3 3 3 4" xfId="22785"/>
    <cellStyle name="Comma 12 3 3 3 4" xfId="3415"/>
    <cellStyle name="Comma 12 3 3 3 4 2" xfId="22788"/>
    <cellStyle name="Comma 12 3 3 3 5" xfId="3416"/>
    <cellStyle name="Comma 12 3 3 3 5 2" xfId="22789"/>
    <cellStyle name="Comma 12 3 3 3 6" xfId="3417"/>
    <cellStyle name="Comma 12 3 3 3 6 2" xfId="22790"/>
    <cellStyle name="Comma 12 3 3 3 7" xfId="22777"/>
    <cellStyle name="Comma 12 3 3 4" xfId="3418"/>
    <cellStyle name="Comma 12 3 3 4 2" xfId="3419"/>
    <cellStyle name="Comma 12 3 3 4 2 2" xfId="3420"/>
    <cellStyle name="Comma 12 3 3 4 2 2 2" xfId="22793"/>
    <cellStyle name="Comma 12 3 3 4 2 3" xfId="3421"/>
    <cellStyle name="Comma 12 3 3 4 2 3 2" xfId="22794"/>
    <cellStyle name="Comma 12 3 3 4 2 4" xfId="22792"/>
    <cellStyle name="Comma 12 3 3 4 3" xfId="3422"/>
    <cellStyle name="Comma 12 3 3 4 3 2" xfId="22795"/>
    <cellStyle name="Comma 12 3 3 4 4" xfId="3423"/>
    <cellStyle name="Comma 12 3 3 4 4 2" xfId="22796"/>
    <cellStyle name="Comma 12 3 3 4 5" xfId="3424"/>
    <cellStyle name="Comma 12 3 3 4 5 2" xfId="22797"/>
    <cellStyle name="Comma 12 3 3 4 6" xfId="22791"/>
    <cellStyle name="Comma 12 3 3 5" xfId="3425"/>
    <cellStyle name="Comma 12 3 3 5 2" xfId="3426"/>
    <cellStyle name="Comma 12 3 3 5 2 2" xfId="22799"/>
    <cellStyle name="Comma 12 3 3 5 3" xfId="3427"/>
    <cellStyle name="Comma 12 3 3 5 3 2" xfId="22800"/>
    <cellStyle name="Comma 12 3 3 5 4" xfId="22798"/>
    <cellStyle name="Comma 12 3 3 6" xfId="3428"/>
    <cellStyle name="Comma 12 3 3 6 2" xfId="22801"/>
    <cellStyle name="Comma 12 3 3 7" xfId="3429"/>
    <cellStyle name="Comma 12 3 3 7 2" xfId="22802"/>
    <cellStyle name="Comma 12 3 3 8" xfId="3430"/>
    <cellStyle name="Comma 12 3 3 8 2" xfId="22803"/>
    <cellStyle name="Comma 12 3 3 9" xfId="22762"/>
    <cellStyle name="Comma 12 3 4" xfId="3431"/>
    <cellStyle name="Comma 12 3 4 2" xfId="3432"/>
    <cellStyle name="Comma 12 3 4 2 2" xfId="3433"/>
    <cellStyle name="Comma 12 3 4 2 2 2" xfId="3434"/>
    <cellStyle name="Comma 12 3 4 2 2 2 2" xfId="3435"/>
    <cellStyle name="Comma 12 3 4 2 2 2 2 2" xfId="22808"/>
    <cellStyle name="Comma 12 3 4 2 2 2 3" xfId="3436"/>
    <cellStyle name="Comma 12 3 4 2 2 2 3 2" xfId="22809"/>
    <cellStyle name="Comma 12 3 4 2 2 2 4" xfId="22807"/>
    <cellStyle name="Comma 12 3 4 2 2 3" xfId="3437"/>
    <cellStyle name="Comma 12 3 4 2 2 3 2" xfId="22810"/>
    <cellStyle name="Comma 12 3 4 2 2 4" xfId="3438"/>
    <cellStyle name="Comma 12 3 4 2 2 4 2" xfId="22811"/>
    <cellStyle name="Comma 12 3 4 2 2 5" xfId="3439"/>
    <cellStyle name="Comma 12 3 4 2 2 5 2" xfId="22812"/>
    <cellStyle name="Comma 12 3 4 2 2 6" xfId="22806"/>
    <cellStyle name="Comma 12 3 4 2 3" xfId="3440"/>
    <cellStyle name="Comma 12 3 4 2 3 2" xfId="3441"/>
    <cellStyle name="Comma 12 3 4 2 3 2 2" xfId="22814"/>
    <cellStyle name="Comma 12 3 4 2 3 3" xfId="3442"/>
    <cellStyle name="Comma 12 3 4 2 3 3 2" xfId="22815"/>
    <cellStyle name="Comma 12 3 4 2 3 4" xfId="22813"/>
    <cellStyle name="Comma 12 3 4 2 4" xfId="3443"/>
    <cellStyle name="Comma 12 3 4 2 4 2" xfId="22816"/>
    <cellStyle name="Comma 12 3 4 2 5" xfId="3444"/>
    <cellStyle name="Comma 12 3 4 2 5 2" xfId="22817"/>
    <cellStyle name="Comma 12 3 4 2 6" xfId="3445"/>
    <cellStyle name="Comma 12 3 4 2 6 2" xfId="22818"/>
    <cellStyle name="Comma 12 3 4 2 7" xfId="22805"/>
    <cellStyle name="Comma 12 3 4 3" xfId="3446"/>
    <cellStyle name="Comma 12 3 4 3 2" xfId="3447"/>
    <cellStyle name="Comma 12 3 4 3 2 2" xfId="3448"/>
    <cellStyle name="Comma 12 3 4 3 2 2 2" xfId="3449"/>
    <cellStyle name="Comma 12 3 4 3 2 2 2 2" xfId="22822"/>
    <cellStyle name="Comma 12 3 4 3 2 2 3" xfId="3450"/>
    <cellStyle name="Comma 12 3 4 3 2 2 3 2" xfId="22823"/>
    <cellStyle name="Comma 12 3 4 3 2 2 4" xfId="22821"/>
    <cellStyle name="Comma 12 3 4 3 2 3" xfId="3451"/>
    <cellStyle name="Comma 12 3 4 3 2 3 2" xfId="22824"/>
    <cellStyle name="Comma 12 3 4 3 2 4" xfId="3452"/>
    <cellStyle name="Comma 12 3 4 3 2 4 2" xfId="22825"/>
    <cellStyle name="Comma 12 3 4 3 2 5" xfId="3453"/>
    <cellStyle name="Comma 12 3 4 3 2 5 2" xfId="22826"/>
    <cellStyle name="Comma 12 3 4 3 2 6" xfId="22820"/>
    <cellStyle name="Comma 12 3 4 3 3" xfId="3454"/>
    <cellStyle name="Comma 12 3 4 3 3 2" xfId="3455"/>
    <cellStyle name="Comma 12 3 4 3 3 2 2" xfId="22828"/>
    <cellStyle name="Comma 12 3 4 3 3 3" xfId="3456"/>
    <cellStyle name="Comma 12 3 4 3 3 3 2" xfId="22829"/>
    <cellStyle name="Comma 12 3 4 3 3 4" xfId="22827"/>
    <cellStyle name="Comma 12 3 4 3 4" xfId="3457"/>
    <cellStyle name="Comma 12 3 4 3 4 2" xfId="22830"/>
    <cellStyle name="Comma 12 3 4 3 5" xfId="3458"/>
    <cellStyle name="Comma 12 3 4 3 5 2" xfId="22831"/>
    <cellStyle name="Comma 12 3 4 3 6" xfId="3459"/>
    <cellStyle name="Comma 12 3 4 3 6 2" xfId="22832"/>
    <cellStyle name="Comma 12 3 4 3 7" xfId="22819"/>
    <cellStyle name="Comma 12 3 4 4" xfId="3460"/>
    <cellStyle name="Comma 12 3 4 4 2" xfId="3461"/>
    <cellStyle name="Comma 12 3 4 4 2 2" xfId="3462"/>
    <cellStyle name="Comma 12 3 4 4 2 2 2" xfId="22835"/>
    <cellStyle name="Comma 12 3 4 4 2 3" xfId="3463"/>
    <cellStyle name="Comma 12 3 4 4 2 3 2" xfId="22836"/>
    <cellStyle name="Comma 12 3 4 4 2 4" xfId="22834"/>
    <cellStyle name="Comma 12 3 4 4 3" xfId="3464"/>
    <cellStyle name="Comma 12 3 4 4 3 2" xfId="22837"/>
    <cellStyle name="Comma 12 3 4 4 4" xfId="3465"/>
    <cellStyle name="Comma 12 3 4 4 4 2" xfId="22838"/>
    <cellStyle name="Comma 12 3 4 4 5" xfId="3466"/>
    <cellStyle name="Comma 12 3 4 4 5 2" xfId="22839"/>
    <cellStyle name="Comma 12 3 4 4 6" xfId="22833"/>
    <cellStyle name="Comma 12 3 4 5" xfId="3467"/>
    <cellStyle name="Comma 12 3 4 5 2" xfId="3468"/>
    <cellStyle name="Comma 12 3 4 5 2 2" xfId="22841"/>
    <cellStyle name="Comma 12 3 4 5 3" xfId="3469"/>
    <cellStyle name="Comma 12 3 4 5 3 2" xfId="22842"/>
    <cellStyle name="Comma 12 3 4 5 4" xfId="22840"/>
    <cellStyle name="Comma 12 3 4 6" xfId="3470"/>
    <cellStyle name="Comma 12 3 4 6 2" xfId="22843"/>
    <cellStyle name="Comma 12 3 4 7" xfId="3471"/>
    <cellStyle name="Comma 12 3 4 7 2" xfId="22844"/>
    <cellStyle name="Comma 12 3 4 8" xfId="3472"/>
    <cellStyle name="Comma 12 3 4 8 2" xfId="22845"/>
    <cellStyle name="Comma 12 3 4 9" xfId="22804"/>
    <cellStyle name="Comma 12 3 5" xfId="3473"/>
    <cellStyle name="Comma 12 3 5 2" xfId="3474"/>
    <cellStyle name="Comma 12 3 5 2 2" xfId="3475"/>
    <cellStyle name="Comma 12 3 5 2 2 2" xfId="3476"/>
    <cellStyle name="Comma 12 3 5 2 2 2 2" xfId="22849"/>
    <cellStyle name="Comma 12 3 5 2 2 3" xfId="3477"/>
    <cellStyle name="Comma 12 3 5 2 2 3 2" xfId="22850"/>
    <cellStyle name="Comma 12 3 5 2 2 4" xfId="22848"/>
    <cellStyle name="Comma 12 3 5 2 3" xfId="3478"/>
    <cellStyle name="Comma 12 3 5 2 3 2" xfId="22851"/>
    <cellStyle name="Comma 12 3 5 2 4" xfId="3479"/>
    <cellStyle name="Comma 12 3 5 2 4 2" xfId="22852"/>
    <cellStyle name="Comma 12 3 5 2 5" xfId="3480"/>
    <cellStyle name="Comma 12 3 5 2 5 2" xfId="22853"/>
    <cellStyle name="Comma 12 3 5 2 6" xfId="22847"/>
    <cellStyle name="Comma 12 3 5 3" xfId="3481"/>
    <cellStyle name="Comma 12 3 5 3 2" xfId="3482"/>
    <cellStyle name="Comma 12 3 5 3 2 2" xfId="22855"/>
    <cellStyle name="Comma 12 3 5 3 3" xfId="3483"/>
    <cellStyle name="Comma 12 3 5 3 3 2" xfId="22856"/>
    <cellStyle name="Comma 12 3 5 3 4" xfId="22854"/>
    <cellStyle name="Comma 12 3 5 4" xfId="3484"/>
    <cellStyle name="Comma 12 3 5 4 2" xfId="22857"/>
    <cellStyle name="Comma 12 3 5 5" xfId="3485"/>
    <cellStyle name="Comma 12 3 5 5 2" xfId="22858"/>
    <cellStyle name="Comma 12 3 5 6" xfId="3486"/>
    <cellStyle name="Comma 12 3 5 6 2" xfId="22859"/>
    <cellStyle name="Comma 12 3 5 7" xfId="22846"/>
    <cellStyle name="Comma 12 3 6" xfId="3487"/>
    <cellStyle name="Comma 12 3 6 2" xfId="3488"/>
    <cellStyle name="Comma 12 3 6 2 2" xfId="3489"/>
    <cellStyle name="Comma 12 3 6 2 2 2" xfId="3490"/>
    <cellStyle name="Comma 12 3 6 2 2 2 2" xfId="22863"/>
    <cellStyle name="Comma 12 3 6 2 2 3" xfId="3491"/>
    <cellStyle name="Comma 12 3 6 2 2 3 2" xfId="22864"/>
    <cellStyle name="Comma 12 3 6 2 2 4" xfId="22862"/>
    <cellStyle name="Comma 12 3 6 2 3" xfId="3492"/>
    <cellStyle name="Comma 12 3 6 2 3 2" xfId="22865"/>
    <cellStyle name="Comma 12 3 6 2 4" xfId="3493"/>
    <cellStyle name="Comma 12 3 6 2 4 2" xfId="22866"/>
    <cellStyle name="Comma 12 3 6 2 5" xfId="3494"/>
    <cellStyle name="Comma 12 3 6 2 5 2" xfId="22867"/>
    <cellStyle name="Comma 12 3 6 2 6" xfId="22861"/>
    <cellStyle name="Comma 12 3 6 3" xfId="3495"/>
    <cellStyle name="Comma 12 3 6 3 2" xfId="3496"/>
    <cellStyle name="Comma 12 3 6 3 2 2" xfId="22869"/>
    <cellStyle name="Comma 12 3 6 3 3" xfId="3497"/>
    <cellStyle name="Comma 12 3 6 3 3 2" xfId="22870"/>
    <cellStyle name="Comma 12 3 6 3 4" xfId="22868"/>
    <cellStyle name="Comma 12 3 6 4" xfId="3498"/>
    <cellStyle name="Comma 12 3 6 4 2" xfId="22871"/>
    <cellStyle name="Comma 12 3 6 5" xfId="3499"/>
    <cellStyle name="Comma 12 3 6 5 2" xfId="22872"/>
    <cellStyle name="Comma 12 3 6 6" xfId="3500"/>
    <cellStyle name="Comma 12 3 6 6 2" xfId="22873"/>
    <cellStyle name="Comma 12 3 6 7" xfId="22860"/>
    <cellStyle name="Comma 12 3 7" xfId="3501"/>
    <cellStyle name="Comma 12 3 7 2" xfId="3502"/>
    <cellStyle name="Comma 12 3 7 2 2" xfId="3503"/>
    <cellStyle name="Comma 12 3 7 2 2 2" xfId="22876"/>
    <cellStyle name="Comma 12 3 7 2 3" xfId="3504"/>
    <cellStyle name="Comma 12 3 7 2 3 2" xfId="22877"/>
    <cellStyle name="Comma 12 3 7 2 4" xfId="22875"/>
    <cellStyle name="Comma 12 3 7 3" xfId="3505"/>
    <cellStyle name="Comma 12 3 7 3 2" xfId="22878"/>
    <cellStyle name="Comma 12 3 7 4" xfId="3506"/>
    <cellStyle name="Comma 12 3 7 4 2" xfId="22879"/>
    <cellStyle name="Comma 12 3 7 5" xfId="3507"/>
    <cellStyle name="Comma 12 3 7 5 2" xfId="22880"/>
    <cellStyle name="Comma 12 3 7 6" xfId="22874"/>
    <cellStyle name="Comma 12 3 8" xfId="3508"/>
    <cellStyle name="Comma 12 3 8 2" xfId="3509"/>
    <cellStyle name="Comma 12 3 8 2 2" xfId="22882"/>
    <cellStyle name="Comma 12 3 8 3" xfId="3510"/>
    <cellStyle name="Comma 12 3 8 3 2" xfId="22883"/>
    <cellStyle name="Comma 12 3 8 4" xfId="22881"/>
    <cellStyle name="Comma 12 3 9" xfId="3511"/>
    <cellStyle name="Comma 12 3 9 2" xfId="22884"/>
    <cellStyle name="Comma 12 4" xfId="3512"/>
    <cellStyle name="Comma 12 4 10" xfId="3513"/>
    <cellStyle name="Comma 12 4 10 2" xfId="22886"/>
    <cellStyle name="Comma 12 4 11" xfId="3514"/>
    <cellStyle name="Comma 12 4 11 2" xfId="22887"/>
    <cellStyle name="Comma 12 4 12" xfId="22885"/>
    <cellStyle name="Comma 12 4 13" xfId="41148"/>
    <cellStyle name="Comma 12 4 2" xfId="3515"/>
    <cellStyle name="Comma 12 4 2 2" xfId="3516"/>
    <cellStyle name="Comma 12 4 2 2 2" xfId="3517"/>
    <cellStyle name="Comma 12 4 2 2 2 2" xfId="3518"/>
    <cellStyle name="Comma 12 4 2 2 2 2 2" xfId="3519"/>
    <cellStyle name="Comma 12 4 2 2 2 2 2 2" xfId="22892"/>
    <cellStyle name="Comma 12 4 2 2 2 2 3" xfId="3520"/>
    <cellStyle name="Comma 12 4 2 2 2 2 3 2" xfId="22893"/>
    <cellStyle name="Comma 12 4 2 2 2 2 4" xfId="22891"/>
    <cellStyle name="Comma 12 4 2 2 2 3" xfId="3521"/>
    <cellStyle name="Comma 12 4 2 2 2 3 2" xfId="22894"/>
    <cellStyle name="Comma 12 4 2 2 2 4" xfId="3522"/>
    <cellStyle name="Comma 12 4 2 2 2 4 2" xfId="22895"/>
    <cellStyle name="Comma 12 4 2 2 2 5" xfId="3523"/>
    <cellStyle name="Comma 12 4 2 2 2 5 2" xfId="22896"/>
    <cellStyle name="Comma 12 4 2 2 2 6" xfId="22890"/>
    <cellStyle name="Comma 12 4 2 2 3" xfId="3524"/>
    <cellStyle name="Comma 12 4 2 2 3 2" xfId="3525"/>
    <cellStyle name="Comma 12 4 2 2 3 2 2" xfId="22898"/>
    <cellStyle name="Comma 12 4 2 2 3 3" xfId="3526"/>
    <cellStyle name="Comma 12 4 2 2 3 3 2" xfId="22899"/>
    <cellStyle name="Comma 12 4 2 2 3 4" xfId="22897"/>
    <cellStyle name="Comma 12 4 2 2 4" xfId="3527"/>
    <cellStyle name="Comma 12 4 2 2 4 2" xfId="22900"/>
    <cellStyle name="Comma 12 4 2 2 5" xfId="3528"/>
    <cellStyle name="Comma 12 4 2 2 5 2" xfId="22901"/>
    <cellStyle name="Comma 12 4 2 2 6" xfId="3529"/>
    <cellStyle name="Comma 12 4 2 2 6 2" xfId="22902"/>
    <cellStyle name="Comma 12 4 2 2 7" xfId="22889"/>
    <cellStyle name="Comma 12 4 2 3" xfId="3530"/>
    <cellStyle name="Comma 12 4 2 3 2" xfId="3531"/>
    <cellStyle name="Comma 12 4 2 3 2 2" xfId="3532"/>
    <cellStyle name="Comma 12 4 2 3 2 2 2" xfId="3533"/>
    <cellStyle name="Comma 12 4 2 3 2 2 2 2" xfId="22906"/>
    <cellStyle name="Comma 12 4 2 3 2 2 3" xfId="3534"/>
    <cellStyle name="Comma 12 4 2 3 2 2 3 2" xfId="22907"/>
    <cellStyle name="Comma 12 4 2 3 2 2 4" xfId="22905"/>
    <cellStyle name="Comma 12 4 2 3 2 3" xfId="3535"/>
    <cellStyle name="Comma 12 4 2 3 2 3 2" xfId="22908"/>
    <cellStyle name="Comma 12 4 2 3 2 4" xfId="3536"/>
    <cellStyle name="Comma 12 4 2 3 2 4 2" xfId="22909"/>
    <cellStyle name="Comma 12 4 2 3 2 5" xfId="3537"/>
    <cellStyle name="Comma 12 4 2 3 2 5 2" xfId="22910"/>
    <cellStyle name="Comma 12 4 2 3 2 6" xfId="22904"/>
    <cellStyle name="Comma 12 4 2 3 3" xfId="3538"/>
    <cellStyle name="Comma 12 4 2 3 3 2" xfId="3539"/>
    <cellStyle name="Comma 12 4 2 3 3 2 2" xfId="22912"/>
    <cellStyle name="Comma 12 4 2 3 3 3" xfId="3540"/>
    <cellStyle name="Comma 12 4 2 3 3 3 2" xfId="22913"/>
    <cellStyle name="Comma 12 4 2 3 3 4" xfId="22911"/>
    <cellStyle name="Comma 12 4 2 3 4" xfId="3541"/>
    <cellStyle name="Comma 12 4 2 3 4 2" xfId="22914"/>
    <cellStyle name="Comma 12 4 2 3 5" xfId="3542"/>
    <cellStyle name="Comma 12 4 2 3 5 2" xfId="22915"/>
    <cellStyle name="Comma 12 4 2 3 6" xfId="3543"/>
    <cellStyle name="Comma 12 4 2 3 6 2" xfId="22916"/>
    <cellStyle name="Comma 12 4 2 3 7" xfId="22903"/>
    <cellStyle name="Comma 12 4 2 4" xfId="3544"/>
    <cellStyle name="Comma 12 4 2 4 2" xfId="3545"/>
    <cellStyle name="Comma 12 4 2 4 2 2" xfId="3546"/>
    <cellStyle name="Comma 12 4 2 4 2 2 2" xfId="22919"/>
    <cellStyle name="Comma 12 4 2 4 2 3" xfId="3547"/>
    <cellStyle name="Comma 12 4 2 4 2 3 2" xfId="22920"/>
    <cellStyle name="Comma 12 4 2 4 2 4" xfId="22918"/>
    <cellStyle name="Comma 12 4 2 4 3" xfId="3548"/>
    <cellStyle name="Comma 12 4 2 4 3 2" xfId="22921"/>
    <cellStyle name="Comma 12 4 2 4 4" xfId="3549"/>
    <cellStyle name="Comma 12 4 2 4 4 2" xfId="22922"/>
    <cellStyle name="Comma 12 4 2 4 5" xfId="3550"/>
    <cellStyle name="Comma 12 4 2 4 5 2" xfId="22923"/>
    <cellStyle name="Comma 12 4 2 4 6" xfId="22917"/>
    <cellStyle name="Comma 12 4 2 5" xfId="3551"/>
    <cellStyle name="Comma 12 4 2 5 2" xfId="3552"/>
    <cellStyle name="Comma 12 4 2 5 2 2" xfId="22925"/>
    <cellStyle name="Comma 12 4 2 5 3" xfId="3553"/>
    <cellStyle name="Comma 12 4 2 5 3 2" xfId="22926"/>
    <cellStyle name="Comma 12 4 2 5 4" xfId="22924"/>
    <cellStyle name="Comma 12 4 2 6" xfId="3554"/>
    <cellStyle name="Comma 12 4 2 6 2" xfId="22927"/>
    <cellStyle name="Comma 12 4 2 7" xfId="3555"/>
    <cellStyle name="Comma 12 4 2 7 2" xfId="22928"/>
    <cellStyle name="Comma 12 4 2 8" xfId="3556"/>
    <cellStyle name="Comma 12 4 2 8 2" xfId="22929"/>
    <cellStyle name="Comma 12 4 2 9" xfId="22888"/>
    <cellStyle name="Comma 12 4 3" xfId="3557"/>
    <cellStyle name="Comma 12 4 3 2" xfId="3558"/>
    <cellStyle name="Comma 12 4 3 2 2" xfId="3559"/>
    <cellStyle name="Comma 12 4 3 2 2 2" xfId="3560"/>
    <cellStyle name="Comma 12 4 3 2 2 2 2" xfId="3561"/>
    <cellStyle name="Comma 12 4 3 2 2 2 2 2" xfId="22934"/>
    <cellStyle name="Comma 12 4 3 2 2 2 3" xfId="3562"/>
    <cellStyle name="Comma 12 4 3 2 2 2 3 2" xfId="22935"/>
    <cellStyle name="Comma 12 4 3 2 2 2 4" xfId="22933"/>
    <cellStyle name="Comma 12 4 3 2 2 3" xfId="3563"/>
    <cellStyle name="Comma 12 4 3 2 2 3 2" xfId="22936"/>
    <cellStyle name="Comma 12 4 3 2 2 4" xfId="3564"/>
    <cellStyle name="Comma 12 4 3 2 2 4 2" xfId="22937"/>
    <cellStyle name="Comma 12 4 3 2 2 5" xfId="3565"/>
    <cellStyle name="Comma 12 4 3 2 2 5 2" xfId="22938"/>
    <cellStyle name="Comma 12 4 3 2 2 6" xfId="22932"/>
    <cellStyle name="Comma 12 4 3 2 3" xfId="3566"/>
    <cellStyle name="Comma 12 4 3 2 3 2" xfId="3567"/>
    <cellStyle name="Comma 12 4 3 2 3 2 2" xfId="22940"/>
    <cellStyle name="Comma 12 4 3 2 3 3" xfId="3568"/>
    <cellStyle name="Comma 12 4 3 2 3 3 2" xfId="22941"/>
    <cellStyle name="Comma 12 4 3 2 3 4" xfId="22939"/>
    <cellStyle name="Comma 12 4 3 2 4" xfId="3569"/>
    <cellStyle name="Comma 12 4 3 2 4 2" xfId="22942"/>
    <cellStyle name="Comma 12 4 3 2 5" xfId="3570"/>
    <cellStyle name="Comma 12 4 3 2 5 2" xfId="22943"/>
    <cellStyle name="Comma 12 4 3 2 6" xfId="3571"/>
    <cellStyle name="Comma 12 4 3 2 6 2" xfId="22944"/>
    <cellStyle name="Comma 12 4 3 2 7" xfId="22931"/>
    <cellStyle name="Comma 12 4 3 3" xfId="3572"/>
    <cellStyle name="Comma 12 4 3 3 2" xfId="3573"/>
    <cellStyle name="Comma 12 4 3 3 2 2" xfId="3574"/>
    <cellStyle name="Comma 12 4 3 3 2 2 2" xfId="3575"/>
    <cellStyle name="Comma 12 4 3 3 2 2 2 2" xfId="22948"/>
    <cellStyle name="Comma 12 4 3 3 2 2 3" xfId="3576"/>
    <cellStyle name="Comma 12 4 3 3 2 2 3 2" xfId="22949"/>
    <cellStyle name="Comma 12 4 3 3 2 2 4" xfId="22947"/>
    <cellStyle name="Comma 12 4 3 3 2 3" xfId="3577"/>
    <cellStyle name="Comma 12 4 3 3 2 3 2" xfId="22950"/>
    <cellStyle name="Comma 12 4 3 3 2 4" xfId="3578"/>
    <cellStyle name="Comma 12 4 3 3 2 4 2" xfId="22951"/>
    <cellStyle name="Comma 12 4 3 3 2 5" xfId="3579"/>
    <cellStyle name="Comma 12 4 3 3 2 5 2" xfId="22952"/>
    <cellStyle name="Comma 12 4 3 3 2 6" xfId="22946"/>
    <cellStyle name="Comma 12 4 3 3 3" xfId="3580"/>
    <cellStyle name="Comma 12 4 3 3 3 2" xfId="3581"/>
    <cellStyle name="Comma 12 4 3 3 3 2 2" xfId="22954"/>
    <cellStyle name="Comma 12 4 3 3 3 3" xfId="3582"/>
    <cellStyle name="Comma 12 4 3 3 3 3 2" xfId="22955"/>
    <cellStyle name="Comma 12 4 3 3 3 4" xfId="22953"/>
    <cellStyle name="Comma 12 4 3 3 4" xfId="3583"/>
    <cellStyle name="Comma 12 4 3 3 4 2" xfId="22956"/>
    <cellStyle name="Comma 12 4 3 3 5" xfId="3584"/>
    <cellStyle name="Comma 12 4 3 3 5 2" xfId="22957"/>
    <cellStyle name="Comma 12 4 3 3 6" xfId="3585"/>
    <cellStyle name="Comma 12 4 3 3 6 2" xfId="22958"/>
    <cellStyle name="Comma 12 4 3 3 7" xfId="22945"/>
    <cellStyle name="Comma 12 4 3 4" xfId="3586"/>
    <cellStyle name="Comma 12 4 3 4 2" xfId="3587"/>
    <cellStyle name="Comma 12 4 3 4 2 2" xfId="3588"/>
    <cellStyle name="Comma 12 4 3 4 2 2 2" xfId="22961"/>
    <cellStyle name="Comma 12 4 3 4 2 3" xfId="3589"/>
    <cellStyle name="Comma 12 4 3 4 2 3 2" xfId="22962"/>
    <cellStyle name="Comma 12 4 3 4 2 4" xfId="22960"/>
    <cellStyle name="Comma 12 4 3 4 3" xfId="3590"/>
    <cellStyle name="Comma 12 4 3 4 3 2" xfId="22963"/>
    <cellStyle name="Comma 12 4 3 4 4" xfId="3591"/>
    <cellStyle name="Comma 12 4 3 4 4 2" xfId="22964"/>
    <cellStyle name="Comma 12 4 3 4 5" xfId="3592"/>
    <cellStyle name="Comma 12 4 3 4 5 2" xfId="22965"/>
    <cellStyle name="Comma 12 4 3 4 6" xfId="22959"/>
    <cellStyle name="Comma 12 4 3 5" xfId="3593"/>
    <cellStyle name="Comma 12 4 3 5 2" xfId="3594"/>
    <cellStyle name="Comma 12 4 3 5 2 2" xfId="22967"/>
    <cellStyle name="Comma 12 4 3 5 3" xfId="3595"/>
    <cellStyle name="Comma 12 4 3 5 3 2" xfId="22968"/>
    <cellStyle name="Comma 12 4 3 5 4" xfId="22966"/>
    <cellStyle name="Comma 12 4 3 6" xfId="3596"/>
    <cellStyle name="Comma 12 4 3 6 2" xfId="22969"/>
    <cellStyle name="Comma 12 4 3 7" xfId="3597"/>
    <cellStyle name="Comma 12 4 3 7 2" xfId="22970"/>
    <cellStyle name="Comma 12 4 3 8" xfId="3598"/>
    <cellStyle name="Comma 12 4 3 8 2" xfId="22971"/>
    <cellStyle name="Comma 12 4 3 9" xfId="22930"/>
    <cellStyle name="Comma 12 4 4" xfId="3599"/>
    <cellStyle name="Comma 12 4 4 2" xfId="3600"/>
    <cellStyle name="Comma 12 4 4 2 2" xfId="3601"/>
    <cellStyle name="Comma 12 4 4 2 2 2" xfId="3602"/>
    <cellStyle name="Comma 12 4 4 2 2 2 2" xfId="3603"/>
    <cellStyle name="Comma 12 4 4 2 2 2 2 2" xfId="22976"/>
    <cellStyle name="Comma 12 4 4 2 2 2 3" xfId="3604"/>
    <cellStyle name="Comma 12 4 4 2 2 2 3 2" xfId="22977"/>
    <cellStyle name="Comma 12 4 4 2 2 2 4" xfId="22975"/>
    <cellStyle name="Comma 12 4 4 2 2 3" xfId="3605"/>
    <cellStyle name="Comma 12 4 4 2 2 3 2" xfId="22978"/>
    <cellStyle name="Comma 12 4 4 2 2 4" xfId="3606"/>
    <cellStyle name="Comma 12 4 4 2 2 4 2" xfId="22979"/>
    <cellStyle name="Comma 12 4 4 2 2 5" xfId="3607"/>
    <cellStyle name="Comma 12 4 4 2 2 5 2" xfId="22980"/>
    <cellStyle name="Comma 12 4 4 2 2 6" xfId="22974"/>
    <cellStyle name="Comma 12 4 4 2 3" xfId="3608"/>
    <cellStyle name="Comma 12 4 4 2 3 2" xfId="3609"/>
    <cellStyle name="Comma 12 4 4 2 3 2 2" xfId="22982"/>
    <cellStyle name="Comma 12 4 4 2 3 3" xfId="3610"/>
    <cellStyle name="Comma 12 4 4 2 3 3 2" xfId="22983"/>
    <cellStyle name="Comma 12 4 4 2 3 4" xfId="22981"/>
    <cellStyle name="Comma 12 4 4 2 4" xfId="3611"/>
    <cellStyle name="Comma 12 4 4 2 4 2" xfId="22984"/>
    <cellStyle name="Comma 12 4 4 2 5" xfId="3612"/>
    <cellStyle name="Comma 12 4 4 2 5 2" xfId="22985"/>
    <cellStyle name="Comma 12 4 4 2 6" xfId="3613"/>
    <cellStyle name="Comma 12 4 4 2 6 2" xfId="22986"/>
    <cellStyle name="Comma 12 4 4 2 7" xfId="22973"/>
    <cellStyle name="Comma 12 4 4 3" xfId="3614"/>
    <cellStyle name="Comma 12 4 4 3 2" xfId="3615"/>
    <cellStyle name="Comma 12 4 4 3 2 2" xfId="3616"/>
    <cellStyle name="Comma 12 4 4 3 2 2 2" xfId="3617"/>
    <cellStyle name="Comma 12 4 4 3 2 2 2 2" xfId="22990"/>
    <cellStyle name="Comma 12 4 4 3 2 2 3" xfId="3618"/>
    <cellStyle name="Comma 12 4 4 3 2 2 3 2" xfId="22991"/>
    <cellStyle name="Comma 12 4 4 3 2 2 4" xfId="22989"/>
    <cellStyle name="Comma 12 4 4 3 2 3" xfId="3619"/>
    <cellStyle name="Comma 12 4 4 3 2 3 2" xfId="22992"/>
    <cellStyle name="Comma 12 4 4 3 2 4" xfId="3620"/>
    <cellStyle name="Comma 12 4 4 3 2 4 2" xfId="22993"/>
    <cellStyle name="Comma 12 4 4 3 2 5" xfId="3621"/>
    <cellStyle name="Comma 12 4 4 3 2 5 2" xfId="22994"/>
    <cellStyle name="Comma 12 4 4 3 2 6" xfId="22988"/>
    <cellStyle name="Comma 12 4 4 3 3" xfId="3622"/>
    <cellStyle name="Comma 12 4 4 3 3 2" xfId="3623"/>
    <cellStyle name="Comma 12 4 4 3 3 2 2" xfId="22996"/>
    <cellStyle name="Comma 12 4 4 3 3 3" xfId="3624"/>
    <cellStyle name="Comma 12 4 4 3 3 3 2" xfId="22997"/>
    <cellStyle name="Comma 12 4 4 3 3 4" xfId="22995"/>
    <cellStyle name="Comma 12 4 4 3 4" xfId="3625"/>
    <cellStyle name="Comma 12 4 4 3 4 2" xfId="22998"/>
    <cellStyle name="Comma 12 4 4 3 5" xfId="3626"/>
    <cellStyle name="Comma 12 4 4 3 5 2" xfId="22999"/>
    <cellStyle name="Comma 12 4 4 3 6" xfId="3627"/>
    <cellStyle name="Comma 12 4 4 3 6 2" xfId="23000"/>
    <cellStyle name="Comma 12 4 4 3 7" xfId="22987"/>
    <cellStyle name="Comma 12 4 4 4" xfId="3628"/>
    <cellStyle name="Comma 12 4 4 4 2" xfId="3629"/>
    <cellStyle name="Comma 12 4 4 4 2 2" xfId="3630"/>
    <cellStyle name="Comma 12 4 4 4 2 2 2" xfId="23003"/>
    <cellStyle name="Comma 12 4 4 4 2 3" xfId="3631"/>
    <cellStyle name="Comma 12 4 4 4 2 3 2" xfId="23004"/>
    <cellStyle name="Comma 12 4 4 4 2 4" xfId="23002"/>
    <cellStyle name="Comma 12 4 4 4 3" xfId="3632"/>
    <cellStyle name="Comma 12 4 4 4 3 2" xfId="23005"/>
    <cellStyle name="Comma 12 4 4 4 4" xfId="3633"/>
    <cellStyle name="Comma 12 4 4 4 4 2" xfId="23006"/>
    <cellStyle name="Comma 12 4 4 4 5" xfId="3634"/>
    <cellStyle name="Comma 12 4 4 4 5 2" xfId="23007"/>
    <cellStyle name="Comma 12 4 4 4 6" xfId="23001"/>
    <cellStyle name="Comma 12 4 4 5" xfId="3635"/>
    <cellStyle name="Comma 12 4 4 5 2" xfId="3636"/>
    <cellStyle name="Comma 12 4 4 5 2 2" xfId="23009"/>
    <cellStyle name="Comma 12 4 4 5 3" xfId="3637"/>
    <cellStyle name="Comma 12 4 4 5 3 2" xfId="23010"/>
    <cellStyle name="Comma 12 4 4 5 4" xfId="23008"/>
    <cellStyle name="Comma 12 4 4 6" xfId="3638"/>
    <cellStyle name="Comma 12 4 4 6 2" xfId="23011"/>
    <cellStyle name="Comma 12 4 4 7" xfId="3639"/>
    <cellStyle name="Comma 12 4 4 7 2" xfId="23012"/>
    <cellStyle name="Comma 12 4 4 8" xfId="3640"/>
    <cellStyle name="Comma 12 4 4 8 2" xfId="23013"/>
    <cellStyle name="Comma 12 4 4 9" xfId="22972"/>
    <cellStyle name="Comma 12 4 5" xfId="3641"/>
    <cellStyle name="Comma 12 4 5 2" xfId="3642"/>
    <cellStyle name="Comma 12 4 5 2 2" xfId="3643"/>
    <cellStyle name="Comma 12 4 5 2 2 2" xfId="3644"/>
    <cellStyle name="Comma 12 4 5 2 2 2 2" xfId="23017"/>
    <cellStyle name="Comma 12 4 5 2 2 3" xfId="3645"/>
    <cellStyle name="Comma 12 4 5 2 2 3 2" xfId="23018"/>
    <cellStyle name="Comma 12 4 5 2 2 4" xfId="23016"/>
    <cellStyle name="Comma 12 4 5 2 3" xfId="3646"/>
    <cellStyle name="Comma 12 4 5 2 3 2" xfId="23019"/>
    <cellStyle name="Comma 12 4 5 2 4" xfId="3647"/>
    <cellStyle name="Comma 12 4 5 2 4 2" xfId="23020"/>
    <cellStyle name="Comma 12 4 5 2 5" xfId="3648"/>
    <cellStyle name="Comma 12 4 5 2 5 2" xfId="23021"/>
    <cellStyle name="Comma 12 4 5 2 6" xfId="23015"/>
    <cellStyle name="Comma 12 4 5 3" xfId="3649"/>
    <cellStyle name="Comma 12 4 5 3 2" xfId="3650"/>
    <cellStyle name="Comma 12 4 5 3 2 2" xfId="23023"/>
    <cellStyle name="Comma 12 4 5 3 3" xfId="3651"/>
    <cellStyle name="Comma 12 4 5 3 3 2" xfId="23024"/>
    <cellStyle name="Comma 12 4 5 3 4" xfId="23022"/>
    <cellStyle name="Comma 12 4 5 4" xfId="3652"/>
    <cellStyle name="Comma 12 4 5 4 2" xfId="23025"/>
    <cellStyle name="Comma 12 4 5 5" xfId="3653"/>
    <cellStyle name="Comma 12 4 5 5 2" xfId="23026"/>
    <cellStyle name="Comma 12 4 5 6" xfId="3654"/>
    <cellStyle name="Comma 12 4 5 6 2" xfId="23027"/>
    <cellStyle name="Comma 12 4 5 7" xfId="23014"/>
    <cellStyle name="Comma 12 4 6" xfId="3655"/>
    <cellStyle name="Comma 12 4 6 2" xfId="3656"/>
    <cellStyle name="Comma 12 4 6 2 2" xfId="3657"/>
    <cellStyle name="Comma 12 4 6 2 2 2" xfId="3658"/>
    <cellStyle name="Comma 12 4 6 2 2 2 2" xfId="23031"/>
    <cellStyle name="Comma 12 4 6 2 2 3" xfId="3659"/>
    <cellStyle name="Comma 12 4 6 2 2 3 2" xfId="23032"/>
    <cellStyle name="Comma 12 4 6 2 2 4" xfId="23030"/>
    <cellStyle name="Comma 12 4 6 2 3" xfId="3660"/>
    <cellStyle name="Comma 12 4 6 2 3 2" xfId="23033"/>
    <cellStyle name="Comma 12 4 6 2 4" xfId="3661"/>
    <cellStyle name="Comma 12 4 6 2 4 2" xfId="23034"/>
    <cellStyle name="Comma 12 4 6 2 5" xfId="3662"/>
    <cellStyle name="Comma 12 4 6 2 5 2" xfId="23035"/>
    <cellStyle name="Comma 12 4 6 2 6" xfId="23029"/>
    <cellStyle name="Comma 12 4 6 3" xfId="3663"/>
    <cellStyle name="Comma 12 4 6 3 2" xfId="3664"/>
    <cellStyle name="Comma 12 4 6 3 2 2" xfId="23037"/>
    <cellStyle name="Comma 12 4 6 3 3" xfId="3665"/>
    <cellStyle name="Comma 12 4 6 3 3 2" xfId="23038"/>
    <cellStyle name="Comma 12 4 6 3 4" xfId="23036"/>
    <cellStyle name="Comma 12 4 6 4" xfId="3666"/>
    <cellStyle name="Comma 12 4 6 4 2" xfId="23039"/>
    <cellStyle name="Comma 12 4 6 5" xfId="3667"/>
    <cellStyle name="Comma 12 4 6 5 2" xfId="23040"/>
    <cellStyle name="Comma 12 4 6 6" xfId="3668"/>
    <cellStyle name="Comma 12 4 6 6 2" xfId="23041"/>
    <cellStyle name="Comma 12 4 6 7" xfId="23028"/>
    <cellStyle name="Comma 12 4 7" xfId="3669"/>
    <cellStyle name="Comma 12 4 7 2" xfId="3670"/>
    <cellStyle name="Comma 12 4 7 2 2" xfId="3671"/>
    <cellStyle name="Comma 12 4 7 2 2 2" xfId="23044"/>
    <cellStyle name="Comma 12 4 7 2 3" xfId="3672"/>
    <cellStyle name="Comma 12 4 7 2 3 2" xfId="23045"/>
    <cellStyle name="Comma 12 4 7 2 4" xfId="23043"/>
    <cellStyle name="Comma 12 4 7 3" xfId="3673"/>
    <cellStyle name="Comma 12 4 7 3 2" xfId="23046"/>
    <cellStyle name="Comma 12 4 7 4" xfId="3674"/>
    <cellStyle name="Comma 12 4 7 4 2" xfId="23047"/>
    <cellStyle name="Comma 12 4 7 5" xfId="3675"/>
    <cellStyle name="Comma 12 4 7 5 2" xfId="23048"/>
    <cellStyle name="Comma 12 4 7 6" xfId="23042"/>
    <cellStyle name="Comma 12 4 8" xfId="3676"/>
    <cellStyle name="Comma 12 4 8 2" xfId="3677"/>
    <cellStyle name="Comma 12 4 8 2 2" xfId="23050"/>
    <cellStyle name="Comma 12 4 8 3" xfId="3678"/>
    <cellStyle name="Comma 12 4 8 3 2" xfId="23051"/>
    <cellStyle name="Comma 12 4 8 4" xfId="23049"/>
    <cellStyle name="Comma 12 4 9" xfId="3679"/>
    <cellStyle name="Comma 12 4 9 2" xfId="23052"/>
    <cellStyle name="Comma 12 5" xfId="3680"/>
    <cellStyle name="Comma 12 5 10" xfId="3681"/>
    <cellStyle name="Comma 12 5 10 2" xfId="23054"/>
    <cellStyle name="Comma 12 5 11" xfId="3682"/>
    <cellStyle name="Comma 12 5 11 2" xfId="23055"/>
    <cellStyle name="Comma 12 5 12" xfId="23053"/>
    <cellStyle name="Comma 12 5 2" xfId="3683"/>
    <cellStyle name="Comma 12 5 2 2" xfId="3684"/>
    <cellStyle name="Comma 12 5 2 2 2" xfId="3685"/>
    <cellStyle name="Comma 12 5 2 2 2 2" xfId="3686"/>
    <cellStyle name="Comma 12 5 2 2 2 2 2" xfId="3687"/>
    <cellStyle name="Comma 12 5 2 2 2 2 2 2" xfId="23060"/>
    <cellStyle name="Comma 12 5 2 2 2 2 3" xfId="3688"/>
    <cellStyle name="Comma 12 5 2 2 2 2 3 2" xfId="23061"/>
    <cellStyle name="Comma 12 5 2 2 2 2 4" xfId="23059"/>
    <cellStyle name="Comma 12 5 2 2 2 3" xfId="3689"/>
    <cellStyle name="Comma 12 5 2 2 2 3 2" xfId="23062"/>
    <cellStyle name="Comma 12 5 2 2 2 4" xfId="3690"/>
    <cellStyle name="Comma 12 5 2 2 2 4 2" xfId="23063"/>
    <cellStyle name="Comma 12 5 2 2 2 5" xfId="3691"/>
    <cellStyle name="Comma 12 5 2 2 2 5 2" xfId="23064"/>
    <cellStyle name="Comma 12 5 2 2 2 6" xfId="23058"/>
    <cellStyle name="Comma 12 5 2 2 3" xfId="3692"/>
    <cellStyle name="Comma 12 5 2 2 3 2" xfId="3693"/>
    <cellStyle name="Comma 12 5 2 2 3 2 2" xfId="23066"/>
    <cellStyle name="Comma 12 5 2 2 3 3" xfId="3694"/>
    <cellStyle name="Comma 12 5 2 2 3 3 2" xfId="23067"/>
    <cellStyle name="Comma 12 5 2 2 3 4" xfId="23065"/>
    <cellStyle name="Comma 12 5 2 2 4" xfId="3695"/>
    <cellStyle name="Comma 12 5 2 2 4 2" xfId="23068"/>
    <cellStyle name="Comma 12 5 2 2 5" xfId="3696"/>
    <cellStyle name="Comma 12 5 2 2 5 2" xfId="23069"/>
    <cellStyle name="Comma 12 5 2 2 6" xfId="3697"/>
    <cellStyle name="Comma 12 5 2 2 6 2" xfId="23070"/>
    <cellStyle name="Comma 12 5 2 2 7" xfId="23057"/>
    <cellStyle name="Comma 12 5 2 3" xfId="3698"/>
    <cellStyle name="Comma 12 5 2 3 2" xfId="3699"/>
    <cellStyle name="Comma 12 5 2 3 2 2" xfId="3700"/>
    <cellStyle name="Comma 12 5 2 3 2 2 2" xfId="3701"/>
    <cellStyle name="Comma 12 5 2 3 2 2 2 2" xfId="23074"/>
    <cellStyle name="Comma 12 5 2 3 2 2 3" xfId="3702"/>
    <cellStyle name="Comma 12 5 2 3 2 2 3 2" xfId="23075"/>
    <cellStyle name="Comma 12 5 2 3 2 2 4" xfId="23073"/>
    <cellStyle name="Comma 12 5 2 3 2 3" xfId="3703"/>
    <cellStyle name="Comma 12 5 2 3 2 3 2" xfId="23076"/>
    <cellStyle name="Comma 12 5 2 3 2 4" xfId="3704"/>
    <cellStyle name="Comma 12 5 2 3 2 4 2" xfId="23077"/>
    <cellStyle name="Comma 12 5 2 3 2 5" xfId="3705"/>
    <cellStyle name="Comma 12 5 2 3 2 5 2" xfId="23078"/>
    <cellStyle name="Comma 12 5 2 3 2 6" xfId="23072"/>
    <cellStyle name="Comma 12 5 2 3 3" xfId="3706"/>
    <cellStyle name="Comma 12 5 2 3 3 2" xfId="3707"/>
    <cellStyle name="Comma 12 5 2 3 3 2 2" xfId="23080"/>
    <cellStyle name="Comma 12 5 2 3 3 3" xfId="3708"/>
    <cellStyle name="Comma 12 5 2 3 3 3 2" xfId="23081"/>
    <cellStyle name="Comma 12 5 2 3 3 4" xfId="23079"/>
    <cellStyle name="Comma 12 5 2 3 4" xfId="3709"/>
    <cellStyle name="Comma 12 5 2 3 4 2" xfId="23082"/>
    <cellStyle name="Comma 12 5 2 3 5" xfId="3710"/>
    <cellStyle name="Comma 12 5 2 3 5 2" xfId="23083"/>
    <cellStyle name="Comma 12 5 2 3 6" xfId="3711"/>
    <cellStyle name="Comma 12 5 2 3 6 2" xfId="23084"/>
    <cellStyle name="Comma 12 5 2 3 7" xfId="23071"/>
    <cellStyle name="Comma 12 5 2 4" xfId="3712"/>
    <cellStyle name="Comma 12 5 2 4 2" xfId="3713"/>
    <cellStyle name="Comma 12 5 2 4 2 2" xfId="3714"/>
    <cellStyle name="Comma 12 5 2 4 2 2 2" xfId="23087"/>
    <cellStyle name="Comma 12 5 2 4 2 3" xfId="3715"/>
    <cellStyle name="Comma 12 5 2 4 2 3 2" xfId="23088"/>
    <cellStyle name="Comma 12 5 2 4 2 4" xfId="23086"/>
    <cellStyle name="Comma 12 5 2 4 3" xfId="3716"/>
    <cellStyle name="Comma 12 5 2 4 3 2" xfId="23089"/>
    <cellStyle name="Comma 12 5 2 4 4" xfId="3717"/>
    <cellStyle name="Comma 12 5 2 4 4 2" xfId="23090"/>
    <cellStyle name="Comma 12 5 2 4 5" xfId="3718"/>
    <cellStyle name="Comma 12 5 2 4 5 2" xfId="23091"/>
    <cellStyle name="Comma 12 5 2 4 6" xfId="23085"/>
    <cellStyle name="Comma 12 5 2 5" xfId="3719"/>
    <cellStyle name="Comma 12 5 2 5 2" xfId="3720"/>
    <cellStyle name="Comma 12 5 2 5 2 2" xfId="23093"/>
    <cellStyle name="Comma 12 5 2 5 3" xfId="3721"/>
    <cellStyle name="Comma 12 5 2 5 3 2" xfId="23094"/>
    <cellStyle name="Comma 12 5 2 5 4" xfId="23092"/>
    <cellStyle name="Comma 12 5 2 6" xfId="3722"/>
    <cellStyle name="Comma 12 5 2 6 2" xfId="23095"/>
    <cellStyle name="Comma 12 5 2 7" xfId="3723"/>
    <cellStyle name="Comma 12 5 2 7 2" xfId="23096"/>
    <cellStyle name="Comma 12 5 2 8" xfId="3724"/>
    <cellStyle name="Comma 12 5 2 8 2" xfId="23097"/>
    <cellStyle name="Comma 12 5 2 9" xfId="23056"/>
    <cellStyle name="Comma 12 5 3" xfId="3725"/>
    <cellStyle name="Comma 12 5 3 2" xfId="3726"/>
    <cellStyle name="Comma 12 5 3 2 2" xfId="3727"/>
    <cellStyle name="Comma 12 5 3 2 2 2" xfId="3728"/>
    <cellStyle name="Comma 12 5 3 2 2 2 2" xfId="3729"/>
    <cellStyle name="Comma 12 5 3 2 2 2 2 2" xfId="23102"/>
    <cellStyle name="Comma 12 5 3 2 2 2 3" xfId="3730"/>
    <cellStyle name="Comma 12 5 3 2 2 2 3 2" xfId="23103"/>
    <cellStyle name="Comma 12 5 3 2 2 2 4" xfId="23101"/>
    <cellStyle name="Comma 12 5 3 2 2 3" xfId="3731"/>
    <cellStyle name="Comma 12 5 3 2 2 3 2" xfId="23104"/>
    <cellStyle name="Comma 12 5 3 2 2 4" xfId="3732"/>
    <cellStyle name="Comma 12 5 3 2 2 4 2" xfId="23105"/>
    <cellStyle name="Comma 12 5 3 2 2 5" xfId="3733"/>
    <cellStyle name="Comma 12 5 3 2 2 5 2" xfId="23106"/>
    <cellStyle name="Comma 12 5 3 2 2 6" xfId="23100"/>
    <cellStyle name="Comma 12 5 3 2 3" xfId="3734"/>
    <cellStyle name="Comma 12 5 3 2 3 2" xfId="3735"/>
    <cellStyle name="Comma 12 5 3 2 3 2 2" xfId="23108"/>
    <cellStyle name="Comma 12 5 3 2 3 3" xfId="3736"/>
    <cellStyle name="Comma 12 5 3 2 3 3 2" xfId="23109"/>
    <cellStyle name="Comma 12 5 3 2 3 4" xfId="23107"/>
    <cellStyle name="Comma 12 5 3 2 4" xfId="3737"/>
    <cellStyle name="Comma 12 5 3 2 4 2" xfId="23110"/>
    <cellStyle name="Comma 12 5 3 2 5" xfId="3738"/>
    <cellStyle name="Comma 12 5 3 2 5 2" xfId="23111"/>
    <cellStyle name="Comma 12 5 3 2 6" xfId="3739"/>
    <cellStyle name="Comma 12 5 3 2 6 2" xfId="23112"/>
    <cellStyle name="Comma 12 5 3 2 7" xfId="23099"/>
    <cellStyle name="Comma 12 5 3 3" xfId="3740"/>
    <cellStyle name="Comma 12 5 3 3 2" xfId="3741"/>
    <cellStyle name="Comma 12 5 3 3 2 2" xfId="3742"/>
    <cellStyle name="Comma 12 5 3 3 2 2 2" xfId="3743"/>
    <cellStyle name="Comma 12 5 3 3 2 2 2 2" xfId="23116"/>
    <cellStyle name="Comma 12 5 3 3 2 2 3" xfId="3744"/>
    <cellStyle name="Comma 12 5 3 3 2 2 3 2" xfId="23117"/>
    <cellStyle name="Comma 12 5 3 3 2 2 4" xfId="23115"/>
    <cellStyle name="Comma 12 5 3 3 2 3" xfId="3745"/>
    <cellStyle name="Comma 12 5 3 3 2 3 2" xfId="23118"/>
    <cellStyle name="Comma 12 5 3 3 2 4" xfId="3746"/>
    <cellStyle name="Comma 12 5 3 3 2 4 2" xfId="23119"/>
    <cellStyle name="Comma 12 5 3 3 2 5" xfId="3747"/>
    <cellStyle name="Comma 12 5 3 3 2 5 2" xfId="23120"/>
    <cellStyle name="Comma 12 5 3 3 2 6" xfId="23114"/>
    <cellStyle name="Comma 12 5 3 3 3" xfId="3748"/>
    <cellStyle name="Comma 12 5 3 3 3 2" xfId="3749"/>
    <cellStyle name="Comma 12 5 3 3 3 2 2" xfId="23122"/>
    <cellStyle name="Comma 12 5 3 3 3 3" xfId="3750"/>
    <cellStyle name="Comma 12 5 3 3 3 3 2" xfId="23123"/>
    <cellStyle name="Comma 12 5 3 3 3 4" xfId="23121"/>
    <cellStyle name="Comma 12 5 3 3 4" xfId="3751"/>
    <cellStyle name="Comma 12 5 3 3 4 2" xfId="23124"/>
    <cellStyle name="Comma 12 5 3 3 5" xfId="3752"/>
    <cellStyle name="Comma 12 5 3 3 5 2" xfId="23125"/>
    <cellStyle name="Comma 12 5 3 3 6" xfId="3753"/>
    <cellStyle name="Comma 12 5 3 3 6 2" xfId="23126"/>
    <cellStyle name="Comma 12 5 3 3 7" xfId="23113"/>
    <cellStyle name="Comma 12 5 3 4" xfId="3754"/>
    <cellStyle name="Comma 12 5 3 4 2" xfId="3755"/>
    <cellStyle name="Comma 12 5 3 4 2 2" xfId="3756"/>
    <cellStyle name="Comma 12 5 3 4 2 2 2" xfId="23129"/>
    <cellStyle name="Comma 12 5 3 4 2 3" xfId="3757"/>
    <cellStyle name="Comma 12 5 3 4 2 3 2" xfId="23130"/>
    <cellStyle name="Comma 12 5 3 4 2 4" xfId="23128"/>
    <cellStyle name="Comma 12 5 3 4 3" xfId="3758"/>
    <cellStyle name="Comma 12 5 3 4 3 2" xfId="23131"/>
    <cellStyle name="Comma 12 5 3 4 4" xfId="3759"/>
    <cellStyle name="Comma 12 5 3 4 4 2" xfId="23132"/>
    <cellStyle name="Comma 12 5 3 4 5" xfId="3760"/>
    <cellStyle name="Comma 12 5 3 4 5 2" xfId="23133"/>
    <cellStyle name="Comma 12 5 3 4 6" xfId="23127"/>
    <cellStyle name="Comma 12 5 3 5" xfId="3761"/>
    <cellStyle name="Comma 12 5 3 5 2" xfId="3762"/>
    <cellStyle name="Comma 12 5 3 5 2 2" xfId="23135"/>
    <cellStyle name="Comma 12 5 3 5 3" xfId="3763"/>
    <cellStyle name="Comma 12 5 3 5 3 2" xfId="23136"/>
    <cellStyle name="Comma 12 5 3 5 4" xfId="23134"/>
    <cellStyle name="Comma 12 5 3 6" xfId="3764"/>
    <cellStyle name="Comma 12 5 3 6 2" xfId="23137"/>
    <cellStyle name="Comma 12 5 3 7" xfId="3765"/>
    <cellStyle name="Comma 12 5 3 7 2" xfId="23138"/>
    <cellStyle name="Comma 12 5 3 8" xfId="3766"/>
    <cellStyle name="Comma 12 5 3 8 2" xfId="23139"/>
    <cellStyle name="Comma 12 5 3 9" xfId="23098"/>
    <cellStyle name="Comma 12 5 4" xfId="3767"/>
    <cellStyle name="Comma 12 5 4 2" xfId="3768"/>
    <cellStyle name="Comma 12 5 4 2 2" xfId="3769"/>
    <cellStyle name="Comma 12 5 4 2 2 2" xfId="3770"/>
    <cellStyle name="Comma 12 5 4 2 2 2 2" xfId="3771"/>
    <cellStyle name="Comma 12 5 4 2 2 2 2 2" xfId="23144"/>
    <cellStyle name="Comma 12 5 4 2 2 2 3" xfId="3772"/>
    <cellStyle name="Comma 12 5 4 2 2 2 3 2" xfId="23145"/>
    <cellStyle name="Comma 12 5 4 2 2 2 4" xfId="23143"/>
    <cellStyle name="Comma 12 5 4 2 2 3" xfId="3773"/>
    <cellStyle name="Comma 12 5 4 2 2 3 2" xfId="23146"/>
    <cellStyle name="Comma 12 5 4 2 2 4" xfId="3774"/>
    <cellStyle name="Comma 12 5 4 2 2 4 2" xfId="23147"/>
    <cellStyle name="Comma 12 5 4 2 2 5" xfId="3775"/>
    <cellStyle name="Comma 12 5 4 2 2 5 2" xfId="23148"/>
    <cellStyle name="Comma 12 5 4 2 2 6" xfId="23142"/>
    <cellStyle name="Comma 12 5 4 2 3" xfId="3776"/>
    <cellStyle name="Comma 12 5 4 2 3 2" xfId="3777"/>
    <cellStyle name="Comma 12 5 4 2 3 2 2" xfId="23150"/>
    <cellStyle name="Comma 12 5 4 2 3 3" xfId="3778"/>
    <cellStyle name="Comma 12 5 4 2 3 3 2" xfId="23151"/>
    <cellStyle name="Comma 12 5 4 2 3 4" xfId="23149"/>
    <cellStyle name="Comma 12 5 4 2 4" xfId="3779"/>
    <cellStyle name="Comma 12 5 4 2 4 2" xfId="23152"/>
    <cellStyle name="Comma 12 5 4 2 5" xfId="3780"/>
    <cellStyle name="Comma 12 5 4 2 5 2" xfId="23153"/>
    <cellStyle name="Comma 12 5 4 2 6" xfId="3781"/>
    <cellStyle name="Comma 12 5 4 2 6 2" xfId="23154"/>
    <cellStyle name="Comma 12 5 4 2 7" xfId="23141"/>
    <cellStyle name="Comma 12 5 4 3" xfId="3782"/>
    <cellStyle name="Comma 12 5 4 3 2" xfId="3783"/>
    <cellStyle name="Comma 12 5 4 3 2 2" xfId="3784"/>
    <cellStyle name="Comma 12 5 4 3 2 2 2" xfId="3785"/>
    <cellStyle name="Comma 12 5 4 3 2 2 2 2" xfId="23158"/>
    <cellStyle name="Comma 12 5 4 3 2 2 3" xfId="3786"/>
    <cellStyle name="Comma 12 5 4 3 2 2 3 2" xfId="23159"/>
    <cellStyle name="Comma 12 5 4 3 2 2 4" xfId="23157"/>
    <cellStyle name="Comma 12 5 4 3 2 3" xfId="3787"/>
    <cellStyle name="Comma 12 5 4 3 2 3 2" xfId="23160"/>
    <cellStyle name="Comma 12 5 4 3 2 4" xfId="3788"/>
    <cellStyle name="Comma 12 5 4 3 2 4 2" xfId="23161"/>
    <cellStyle name="Comma 12 5 4 3 2 5" xfId="3789"/>
    <cellStyle name="Comma 12 5 4 3 2 5 2" xfId="23162"/>
    <cellStyle name="Comma 12 5 4 3 2 6" xfId="23156"/>
    <cellStyle name="Comma 12 5 4 3 3" xfId="3790"/>
    <cellStyle name="Comma 12 5 4 3 3 2" xfId="3791"/>
    <cellStyle name="Comma 12 5 4 3 3 2 2" xfId="23164"/>
    <cellStyle name="Comma 12 5 4 3 3 3" xfId="3792"/>
    <cellStyle name="Comma 12 5 4 3 3 3 2" xfId="23165"/>
    <cellStyle name="Comma 12 5 4 3 3 4" xfId="23163"/>
    <cellStyle name="Comma 12 5 4 3 4" xfId="3793"/>
    <cellStyle name="Comma 12 5 4 3 4 2" xfId="23166"/>
    <cellStyle name="Comma 12 5 4 3 5" xfId="3794"/>
    <cellStyle name="Comma 12 5 4 3 5 2" xfId="23167"/>
    <cellStyle name="Comma 12 5 4 3 6" xfId="3795"/>
    <cellStyle name="Comma 12 5 4 3 6 2" xfId="23168"/>
    <cellStyle name="Comma 12 5 4 3 7" xfId="23155"/>
    <cellStyle name="Comma 12 5 4 4" xfId="3796"/>
    <cellStyle name="Comma 12 5 4 4 2" xfId="3797"/>
    <cellStyle name="Comma 12 5 4 4 2 2" xfId="3798"/>
    <cellStyle name="Comma 12 5 4 4 2 2 2" xfId="23171"/>
    <cellStyle name="Comma 12 5 4 4 2 3" xfId="3799"/>
    <cellStyle name="Comma 12 5 4 4 2 3 2" xfId="23172"/>
    <cellStyle name="Comma 12 5 4 4 2 4" xfId="23170"/>
    <cellStyle name="Comma 12 5 4 4 3" xfId="3800"/>
    <cellStyle name="Comma 12 5 4 4 3 2" xfId="23173"/>
    <cellStyle name="Comma 12 5 4 4 4" xfId="3801"/>
    <cellStyle name="Comma 12 5 4 4 4 2" xfId="23174"/>
    <cellStyle name="Comma 12 5 4 4 5" xfId="3802"/>
    <cellStyle name="Comma 12 5 4 4 5 2" xfId="23175"/>
    <cellStyle name="Comma 12 5 4 4 6" xfId="23169"/>
    <cellStyle name="Comma 12 5 4 5" xfId="3803"/>
    <cellStyle name="Comma 12 5 4 5 2" xfId="3804"/>
    <cellStyle name="Comma 12 5 4 5 2 2" xfId="23177"/>
    <cellStyle name="Comma 12 5 4 5 3" xfId="3805"/>
    <cellStyle name="Comma 12 5 4 5 3 2" xfId="23178"/>
    <cellStyle name="Comma 12 5 4 5 4" xfId="23176"/>
    <cellStyle name="Comma 12 5 4 6" xfId="3806"/>
    <cellStyle name="Comma 12 5 4 6 2" xfId="23179"/>
    <cellStyle name="Comma 12 5 4 7" xfId="3807"/>
    <cellStyle name="Comma 12 5 4 7 2" xfId="23180"/>
    <cellStyle name="Comma 12 5 4 8" xfId="3808"/>
    <cellStyle name="Comma 12 5 4 8 2" xfId="23181"/>
    <cellStyle name="Comma 12 5 4 9" xfId="23140"/>
    <cellStyle name="Comma 12 5 5" xfId="3809"/>
    <cellStyle name="Comma 12 5 5 2" xfId="3810"/>
    <cellStyle name="Comma 12 5 5 2 2" xfId="3811"/>
    <cellStyle name="Comma 12 5 5 2 2 2" xfId="3812"/>
    <cellStyle name="Comma 12 5 5 2 2 2 2" xfId="23185"/>
    <cellStyle name="Comma 12 5 5 2 2 3" xfId="3813"/>
    <cellStyle name="Comma 12 5 5 2 2 3 2" xfId="23186"/>
    <cellStyle name="Comma 12 5 5 2 2 4" xfId="23184"/>
    <cellStyle name="Comma 12 5 5 2 3" xfId="3814"/>
    <cellStyle name="Comma 12 5 5 2 3 2" xfId="23187"/>
    <cellStyle name="Comma 12 5 5 2 4" xfId="3815"/>
    <cellStyle name="Comma 12 5 5 2 4 2" xfId="23188"/>
    <cellStyle name="Comma 12 5 5 2 5" xfId="3816"/>
    <cellStyle name="Comma 12 5 5 2 5 2" xfId="23189"/>
    <cellStyle name="Comma 12 5 5 2 6" xfId="23183"/>
    <cellStyle name="Comma 12 5 5 3" xfId="3817"/>
    <cellStyle name="Comma 12 5 5 3 2" xfId="3818"/>
    <cellStyle name="Comma 12 5 5 3 2 2" xfId="23191"/>
    <cellStyle name="Comma 12 5 5 3 3" xfId="3819"/>
    <cellStyle name="Comma 12 5 5 3 3 2" xfId="23192"/>
    <cellStyle name="Comma 12 5 5 3 4" xfId="23190"/>
    <cellStyle name="Comma 12 5 5 4" xfId="3820"/>
    <cellStyle name="Comma 12 5 5 4 2" xfId="23193"/>
    <cellStyle name="Comma 12 5 5 5" xfId="3821"/>
    <cellStyle name="Comma 12 5 5 5 2" xfId="23194"/>
    <cellStyle name="Comma 12 5 5 6" xfId="3822"/>
    <cellStyle name="Comma 12 5 5 6 2" xfId="23195"/>
    <cellStyle name="Comma 12 5 5 7" xfId="23182"/>
    <cellStyle name="Comma 12 5 6" xfId="3823"/>
    <cellStyle name="Comma 12 5 6 2" xfId="3824"/>
    <cellStyle name="Comma 12 5 6 2 2" xfId="3825"/>
    <cellStyle name="Comma 12 5 6 2 2 2" xfId="3826"/>
    <cellStyle name="Comma 12 5 6 2 2 2 2" xfId="23199"/>
    <cellStyle name="Comma 12 5 6 2 2 3" xfId="3827"/>
    <cellStyle name="Comma 12 5 6 2 2 3 2" xfId="23200"/>
    <cellStyle name="Comma 12 5 6 2 2 4" xfId="23198"/>
    <cellStyle name="Comma 12 5 6 2 3" xfId="3828"/>
    <cellStyle name="Comma 12 5 6 2 3 2" xfId="23201"/>
    <cellStyle name="Comma 12 5 6 2 4" xfId="3829"/>
    <cellStyle name="Comma 12 5 6 2 4 2" xfId="23202"/>
    <cellStyle name="Comma 12 5 6 2 5" xfId="3830"/>
    <cellStyle name="Comma 12 5 6 2 5 2" xfId="23203"/>
    <cellStyle name="Comma 12 5 6 2 6" xfId="23197"/>
    <cellStyle name="Comma 12 5 6 3" xfId="3831"/>
    <cellStyle name="Comma 12 5 6 3 2" xfId="3832"/>
    <cellStyle name="Comma 12 5 6 3 2 2" xfId="23205"/>
    <cellStyle name="Comma 12 5 6 3 3" xfId="3833"/>
    <cellStyle name="Comma 12 5 6 3 3 2" xfId="23206"/>
    <cellStyle name="Comma 12 5 6 3 4" xfId="23204"/>
    <cellStyle name="Comma 12 5 6 4" xfId="3834"/>
    <cellStyle name="Comma 12 5 6 4 2" xfId="23207"/>
    <cellStyle name="Comma 12 5 6 5" xfId="3835"/>
    <cellStyle name="Comma 12 5 6 5 2" xfId="23208"/>
    <cellStyle name="Comma 12 5 6 6" xfId="3836"/>
    <cellStyle name="Comma 12 5 6 6 2" xfId="23209"/>
    <cellStyle name="Comma 12 5 6 7" xfId="23196"/>
    <cellStyle name="Comma 12 5 7" xfId="3837"/>
    <cellStyle name="Comma 12 5 7 2" xfId="3838"/>
    <cellStyle name="Comma 12 5 7 2 2" xfId="3839"/>
    <cellStyle name="Comma 12 5 7 2 2 2" xfId="23212"/>
    <cellStyle name="Comma 12 5 7 2 3" xfId="3840"/>
    <cellStyle name="Comma 12 5 7 2 3 2" xfId="23213"/>
    <cellStyle name="Comma 12 5 7 2 4" xfId="23211"/>
    <cellStyle name="Comma 12 5 7 3" xfId="3841"/>
    <cellStyle name="Comma 12 5 7 3 2" xfId="23214"/>
    <cellStyle name="Comma 12 5 7 4" xfId="3842"/>
    <cellStyle name="Comma 12 5 7 4 2" xfId="23215"/>
    <cellStyle name="Comma 12 5 7 5" xfId="3843"/>
    <cellStyle name="Comma 12 5 7 5 2" xfId="23216"/>
    <cellStyle name="Comma 12 5 7 6" xfId="23210"/>
    <cellStyle name="Comma 12 5 8" xfId="3844"/>
    <cellStyle name="Comma 12 5 8 2" xfId="3845"/>
    <cellStyle name="Comma 12 5 8 2 2" xfId="23218"/>
    <cellStyle name="Comma 12 5 8 3" xfId="3846"/>
    <cellStyle name="Comma 12 5 8 3 2" xfId="23219"/>
    <cellStyle name="Comma 12 5 8 4" xfId="23217"/>
    <cellStyle name="Comma 12 5 9" xfId="3847"/>
    <cellStyle name="Comma 12 5 9 2" xfId="23220"/>
    <cellStyle name="Comma 12 6" xfId="3848"/>
    <cellStyle name="Comma 12 6 10" xfId="3849"/>
    <cellStyle name="Comma 12 6 10 2" xfId="23222"/>
    <cellStyle name="Comma 12 6 11" xfId="3850"/>
    <cellStyle name="Comma 12 6 11 2" xfId="23223"/>
    <cellStyle name="Comma 12 6 12" xfId="23221"/>
    <cellStyle name="Comma 12 6 2" xfId="3851"/>
    <cellStyle name="Comma 12 6 2 2" xfId="3852"/>
    <cellStyle name="Comma 12 6 2 2 2" xfId="3853"/>
    <cellStyle name="Comma 12 6 2 2 2 2" xfId="3854"/>
    <cellStyle name="Comma 12 6 2 2 2 2 2" xfId="3855"/>
    <cellStyle name="Comma 12 6 2 2 2 2 2 2" xfId="23228"/>
    <cellStyle name="Comma 12 6 2 2 2 2 3" xfId="3856"/>
    <cellStyle name="Comma 12 6 2 2 2 2 3 2" xfId="23229"/>
    <cellStyle name="Comma 12 6 2 2 2 2 4" xfId="23227"/>
    <cellStyle name="Comma 12 6 2 2 2 3" xfId="3857"/>
    <cellStyle name="Comma 12 6 2 2 2 3 2" xfId="23230"/>
    <cellStyle name="Comma 12 6 2 2 2 4" xfId="3858"/>
    <cellStyle name="Comma 12 6 2 2 2 4 2" xfId="23231"/>
    <cellStyle name="Comma 12 6 2 2 2 5" xfId="3859"/>
    <cellStyle name="Comma 12 6 2 2 2 5 2" xfId="23232"/>
    <cellStyle name="Comma 12 6 2 2 2 6" xfId="23226"/>
    <cellStyle name="Comma 12 6 2 2 3" xfId="3860"/>
    <cellStyle name="Comma 12 6 2 2 3 2" xfId="3861"/>
    <cellStyle name="Comma 12 6 2 2 3 2 2" xfId="23234"/>
    <cellStyle name="Comma 12 6 2 2 3 3" xfId="3862"/>
    <cellStyle name="Comma 12 6 2 2 3 3 2" xfId="23235"/>
    <cellStyle name="Comma 12 6 2 2 3 4" xfId="23233"/>
    <cellStyle name="Comma 12 6 2 2 4" xfId="3863"/>
    <cellStyle name="Comma 12 6 2 2 4 2" xfId="23236"/>
    <cellStyle name="Comma 12 6 2 2 5" xfId="3864"/>
    <cellStyle name="Comma 12 6 2 2 5 2" xfId="23237"/>
    <cellStyle name="Comma 12 6 2 2 6" xfId="3865"/>
    <cellStyle name="Comma 12 6 2 2 6 2" xfId="23238"/>
    <cellStyle name="Comma 12 6 2 2 7" xfId="23225"/>
    <cellStyle name="Comma 12 6 2 3" xfId="3866"/>
    <cellStyle name="Comma 12 6 2 3 2" xfId="3867"/>
    <cellStyle name="Comma 12 6 2 3 2 2" xfId="3868"/>
    <cellStyle name="Comma 12 6 2 3 2 2 2" xfId="3869"/>
    <cellStyle name="Comma 12 6 2 3 2 2 2 2" xfId="23242"/>
    <cellStyle name="Comma 12 6 2 3 2 2 3" xfId="3870"/>
    <cellStyle name="Comma 12 6 2 3 2 2 3 2" xfId="23243"/>
    <cellStyle name="Comma 12 6 2 3 2 2 4" xfId="23241"/>
    <cellStyle name="Comma 12 6 2 3 2 3" xfId="3871"/>
    <cellStyle name="Comma 12 6 2 3 2 3 2" xfId="23244"/>
    <cellStyle name="Comma 12 6 2 3 2 4" xfId="3872"/>
    <cellStyle name="Comma 12 6 2 3 2 4 2" xfId="23245"/>
    <cellStyle name="Comma 12 6 2 3 2 5" xfId="3873"/>
    <cellStyle name="Comma 12 6 2 3 2 5 2" xfId="23246"/>
    <cellStyle name="Comma 12 6 2 3 2 6" xfId="23240"/>
    <cellStyle name="Comma 12 6 2 3 3" xfId="3874"/>
    <cellStyle name="Comma 12 6 2 3 3 2" xfId="3875"/>
    <cellStyle name="Comma 12 6 2 3 3 2 2" xfId="23248"/>
    <cellStyle name="Comma 12 6 2 3 3 3" xfId="3876"/>
    <cellStyle name="Comma 12 6 2 3 3 3 2" xfId="23249"/>
    <cellStyle name="Comma 12 6 2 3 3 4" xfId="23247"/>
    <cellStyle name="Comma 12 6 2 3 4" xfId="3877"/>
    <cellStyle name="Comma 12 6 2 3 4 2" xfId="23250"/>
    <cellStyle name="Comma 12 6 2 3 5" xfId="3878"/>
    <cellStyle name="Comma 12 6 2 3 5 2" xfId="23251"/>
    <cellStyle name="Comma 12 6 2 3 6" xfId="3879"/>
    <cellStyle name="Comma 12 6 2 3 6 2" xfId="23252"/>
    <cellStyle name="Comma 12 6 2 3 7" xfId="23239"/>
    <cellStyle name="Comma 12 6 2 4" xfId="3880"/>
    <cellStyle name="Comma 12 6 2 4 2" xfId="3881"/>
    <cellStyle name="Comma 12 6 2 4 2 2" xfId="3882"/>
    <cellStyle name="Comma 12 6 2 4 2 2 2" xfId="23255"/>
    <cellStyle name="Comma 12 6 2 4 2 3" xfId="3883"/>
    <cellStyle name="Comma 12 6 2 4 2 3 2" xfId="23256"/>
    <cellStyle name="Comma 12 6 2 4 2 4" xfId="23254"/>
    <cellStyle name="Comma 12 6 2 4 3" xfId="3884"/>
    <cellStyle name="Comma 12 6 2 4 3 2" xfId="23257"/>
    <cellStyle name="Comma 12 6 2 4 4" xfId="3885"/>
    <cellStyle name="Comma 12 6 2 4 4 2" xfId="23258"/>
    <cellStyle name="Comma 12 6 2 4 5" xfId="3886"/>
    <cellStyle name="Comma 12 6 2 4 5 2" xfId="23259"/>
    <cellStyle name="Comma 12 6 2 4 6" xfId="23253"/>
    <cellStyle name="Comma 12 6 2 5" xfId="3887"/>
    <cellStyle name="Comma 12 6 2 5 2" xfId="3888"/>
    <cellStyle name="Comma 12 6 2 5 2 2" xfId="23261"/>
    <cellStyle name="Comma 12 6 2 5 3" xfId="3889"/>
    <cellStyle name="Comma 12 6 2 5 3 2" xfId="23262"/>
    <cellStyle name="Comma 12 6 2 5 4" xfId="23260"/>
    <cellStyle name="Comma 12 6 2 6" xfId="3890"/>
    <cellStyle name="Comma 12 6 2 6 2" xfId="23263"/>
    <cellStyle name="Comma 12 6 2 7" xfId="3891"/>
    <cellStyle name="Comma 12 6 2 7 2" xfId="23264"/>
    <cellStyle name="Comma 12 6 2 8" xfId="3892"/>
    <cellStyle name="Comma 12 6 2 8 2" xfId="23265"/>
    <cellStyle name="Comma 12 6 2 9" xfId="23224"/>
    <cellStyle name="Comma 12 6 3" xfId="3893"/>
    <cellStyle name="Comma 12 6 3 2" xfId="3894"/>
    <cellStyle name="Comma 12 6 3 2 2" xfId="3895"/>
    <cellStyle name="Comma 12 6 3 2 2 2" xfId="3896"/>
    <cellStyle name="Comma 12 6 3 2 2 2 2" xfId="3897"/>
    <cellStyle name="Comma 12 6 3 2 2 2 2 2" xfId="23270"/>
    <cellStyle name="Comma 12 6 3 2 2 2 3" xfId="3898"/>
    <cellStyle name="Comma 12 6 3 2 2 2 3 2" xfId="23271"/>
    <cellStyle name="Comma 12 6 3 2 2 2 4" xfId="23269"/>
    <cellStyle name="Comma 12 6 3 2 2 3" xfId="3899"/>
    <cellStyle name="Comma 12 6 3 2 2 3 2" xfId="23272"/>
    <cellStyle name="Comma 12 6 3 2 2 4" xfId="3900"/>
    <cellStyle name="Comma 12 6 3 2 2 4 2" xfId="23273"/>
    <cellStyle name="Comma 12 6 3 2 2 5" xfId="3901"/>
    <cellStyle name="Comma 12 6 3 2 2 5 2" xfId="23274"/>
    <cellStyle name="Comma 12 6 3 2 2 6" xfId="23268"/>
    <cellStyle name="Comma 12 6 3 2 3" xfId="3902"/>
    <cellStyle name="Comma 12 6 3 2 3 2" xfId="3903"/>
    <cellStyle name="Comma 12 6 3 2 3 2 2" xfId="23276"/>
    <cellStyle name="Comma 12 6 3 2 3 3" xfId="3904"/>
    <cellStyle name="Comma 12 6 3 2 3 3 2" xfId="23277"/>
    <cellStyle name="Comma 12 6 3 2 3 4" xfId="23275"/>
    <cellStyle name="Comma 12 6 3 2 4" xfId="3905"/>
    <cellStyle name="Comma 12 6 3 2 4 2" xfId="23278"/>
    <cellStyle name="Comma 12 6 3 2 5" xfId="3906"/>
    <cellStyle name="Comma 12 6 3 2 5 2" xfId="23279"/>
    <cellStyle name="Comma 12 6 3 2 6" xfId="3907"/>
    <cellStyle name="Comma 12 6 3 2 6 2" xfId="23280"/>
    <cellStyle name="Comma 12 6 3 2 7" xfId="23267"/>
    <cellStyle name="Comma 12 6 3 3" xfId="3908"/>
    <cellStyle name="Comma 12 6 3 3 2" xfId="3909"/>
    <cellStyle name="Comma 12 6 3 3 2 2" xfId="3910"/>
    <cellStyle name="Comma 12 6 3 3 2 2 2" xfId="3911"/>
    <cellStyle name="Comma 12 6 3 3 2 2 2 2" xfId="23284"/>
    <cellStyle name="Comma 12 6 3 3 2 2 3" xfId="3912"/>
    <cellStyle name="Comma 12 6 3 3 2 2 3 2" xfId="23285"/>
    <cellStyle name="Comma 12 6 3 3 2 2 4" xfId="23283"/>
    <cellStyle name="Comma 12 6 3 3 2 3" xfId="3913"/>
    <cellStyle name="Comma 12 6 3 3 2 3 2" xfId="23286"/>
    <cellStyle name="Comma 12 6 3 3 2 4" xfId="3914"/>
    <cellStyle name="Comma 12 6 3 3 2 4 2" xfId="23287"/>
    <cellStyle name="Comma 12 6 3 3 2 5" xfId="3915"/>
    <cellStyle name="Comma 12 6 3 3 2 5 2" xfId="23288"/>
    <cellStyle name="Comma 12 6 3 3 2 6" xfId="23282"/>
    <cellStyle name="Comma 12 6 3 3 3" xfId="3916"/>
    <cellStyle name="Comma 12 6 3 3 3 2" xfId="3917"/>
    <cellStyle name="Comma 12 6 3 3 3 2 2" xfId="23290"/>
    <cellStyle name="Comma 12 6 3 3 3 3" xfId="3918"/>
    <cellStyle name="Comma 12 6 3 3 3 3 2" xfId="23291"/>
    <cellStyle name="Comma 12 6 3 3 3 4" xfId="23289"/>
    <cellStyle name="Comma 12 6 3 3 4" xfId="3919"/>
    <cellStyle name="Comma 12 6 3 3 4 2" xfId="23292"/>
    <cellStyle name="Comma 12 6 3 3 5" xfId="3920"/>
    <cellStyle name="Comma 12 6 3 3 5 2" xfId="23293"/>
    <cellStyle name="Comma 12 6 3 3 6" xfId="3921"/>
    <cellStyle name="Comma 12 6 3 3 6 2" xfId="23294"/>
    <cellStyle name="Comma 12 6 3 3 7" xfId="23281"/>
    <cellStyle name="Comma 12 6 3 4" xfId="3922"/>
    <cellStyle name="Comma 12 6 3 4 2" xfId="3923"/>
    <cellStyle name="Comma 12 6 3 4 2 2" xfId="3924"/>
    <cellStyle name="Comma 12 6 3 4 2 2 2" xfId="23297"/>
    <cellStyle name="Comma 12 6 3 4 2 3" xfId="3925"/>
    <cellStyle name="Comma 12 6 3 4 2 3 2" xfId="23298"/>
    <cellStyle name="Comma 12 6 3 4 2 4" xfId="23296"/>
    <cellStyle name="Comma 12 6 3 4 3" xfId="3926"/>
    <cellStyle name="Comma 12 6 3 4 3 2" xfId="23299"/>
    <cellStyle name="Comma 12 6 3 4 4" xfId="3927"/>
    <cellStyle name="Comma 12 6 3 4 4 2" xfId="23300"/>
    <cellStyle name="Comma 12 6 3 4 5" xfId="3928"/>
    <cellStyle name="Comma 12 6 3 4 5 2" xfId="23301"/>
    <cellStyle name="Comma 12 6 3 4 6" xfId="23295"/>
    <cellStyle name="Comma 12 6 3 5" xfId="3929"/>
    <cellStyle name="Comma 12 6 3 5 2" xfId="3930"/>
    <cellStyle name="Comma 12 6 3 5 2 2" xfId="23303"/>
    <cellStyle name="Comma 12 6 3 5 3" xfId="3931"/>
    <cellStyle name="Comma 12 6 3 5 3 2" xfId="23304"/>
    <cellStyle name="Comma 12 6 3 5 4" xfId="23302"/>
    <cellStyle name="Comma 12 6 3 6" xfId="3932"/>
    <cellStyle name="Comma 12 6 3 6 2" xfId="23305"/>
    <cellStyle name="Comma 12 6 3 7" xfId="3933"/>
    <cellStyle name="Comma 12 6 3 7 2" xfId="23306"/>
    <cellStyle name="Comma 12 6 3 8" xfId="3934"/>
    <cellStyle name="Comma 12 6 3 8 2" xfId="23307"/>
    <cellStyle name="Comma 12 6 3 9" xfId="23266"/>
    <cellStyle name="Comma 12 6 4" xfId="3935"/>
    <cellStyle name="Comma 12 6 4 2" xfId="3936"/>
    <cellStyle name="Comma 12 6 4 2 2" xfId="3937"/>
    <cellStyle name="Comma 12 6 4 2 2 2" xfId="3938"/>
    <cellStyle name="Comma 12 6 4 2 2 2 2" xfId="3939"/>
    <cellStyle name="Comma 12 6 4 2 2 2 2 2" xfId="23312"/>
    <cellStyle name="Comma 12 6 4 2 2 2 3" xfId="3940"/>
    <cellStyle name="Comma 12 6 4 2 2 2 3 2" xfId="23313"/>
    <cellStyle name="Comma 12 6 4 2 2 2 4" xfId="23311"/>
    <cellStyle name="Comma 12 6 4 2 2 3" xfId="3941"/>
    <cellStyle name="Comma 12 6 4 2 2 3 2" xfId="23314"/>
    <cellStyle name="Comma 12 6 4 2 2 4" xfId="3942"/>
    <cellStyle name="Comma 12 6 4 2 2 4 2" xfId="23315"/>
    <cellStyle name="Comma 12 6 4 2 2 5" xfId="3943"/>
    <cellStyle name="Comma 12 6 4 2 2 5 2" xfId="23316"/>
    <cellStyle name="Comma 12 6 4 2 2 6" xfId="23310"/>
    <cellStyle name="Comma 12 6 4 2 3" xfId="3944"/>
    <cellStyle name="Comma 12 6 4 2 3 2" xfId="3945"/>
    <cellStyle name="Comma 12 6 4 2 3 2 2" xfId="23318"/>
    <cellStyle name="Comma 12 6 4 2 3 3" xfId="3946"/>
    <cellStyle name="Comma 12 6 4 2 3 3 2" xfId="23319"/>
    <cellStyle name="Comma 12 6 4 2 3 4" xfId="23317"/>
    <cellStyle name="Comma 12 6 4 2 4" xfId="3947"/>
    <cellStyle name="Comma 12 6 4 2 4 2" xfId="23320"/>
    <cellStyle name="Comma 12 6 4 2 5" xfId="3948"/>
    <cellStyle name="Comma 12 6 4 2 5 2" xfId="23321"/>
    <cellStyle name="Comma 12 6 4 2 6" xfId="3949"/>
    <cellStyle name="Comma 12 6 4 2 6 2" xfId="23322"/>
    <cellStyle name="Comma 12 6 4 2 7" xfId="23309"/>
    <cellStyle name="Comma 12 6 4 3" xfId="3950"/>
    <cellStyle name="Comma 12 6 4 3 2" xfId="3951"/>
    <cellStyle name="Comma 12 6 4 3 2 2" xfId="3952"/>
    <cellStyle name="Comma 12 6 4 3 2 2 2" xfId="3953"/>
    <cellStyle name="Comma 12 6 4 3 2 2 2 2" xfId="23326"/>
    <cellStyle name="Comma 12 6 4 3 2 2 3" xfId="3954"/>
    <cellStyle name="Comma 12 6 4 3 2 2 3 2" xfId="23327"/>
    <cellStyle name="Comma 12 6 4 3 2 2 4" xfId="23325"/>
    <cellStyle name="Comma 12 6 4 3 2 3" xfId="3955"/>
    <cellStyle name="Comma 12 6 4 3 2 3 2" xfId="23328"/>
    <cellStyle name="Comma 12 6 4 3 2 4" xfId="3956"/>
    <cellStyle name="Comma 12 6 4 3 2 4 2" xfId="23329"/>
    <cellStyle name="Comma 12 6 4 3 2 5" xfId="3957"/>
    <cellStyle name="Comma 12 6 4 3 2 5 2" xfId="23330"/>
    <cellStyle name="Comma 12 6 4 3 2 6" xfId="23324"/>
    <cellStyle name="Comma 12 6 4 3 3" xfId="3958"/>
    <cellStyle name="Comma 12 6 4 3 3 2" xfId="3959"/>
    <cellStyle name="Comma 12 6 4 3 3 2 2" xfId="23332"/>
    <cellStyle name="Comma 12 6 4 3 3 3" xfId="3960"/>
    <cellStyle name="Comma 12 6 4 3 3 3 2" xfId="23333"/>
    <cellStyle name="Comma 12 6 4 3 3 4" xfId="23331"/>
    <cellStyle name="Comma 12 6 4 3 4" xfId="3961"/>
    <cellStyle name="Comma 12 6 4 3 4 2" xfId="23334"/>
    <cellStyle name="Comma 12 6 4 3 5" xfId="3962"/>
    <cellStyle name="Comma 12 6 4 3 5 2" xfId="23335"/>
    <cellStyle name="Comma 12 6 4 3 6" xfId="3963"/>
    <cellStyle name="Comma 12 6 4 3 6 2" xfId="23336"/>
    <cellStyle name="Comma 12 6 4 3 7" xfId="23323"/>
    <cellStyle name="Comma 12 6 4 4" xfId="3964"/>
    <cellStyle name="Comma 12 6 4 4 2" xfId="3965"/>
    <cellStyle name="Comma 12 6 4 4 2 2" xfId="3966"/>
    <cellStyle name="Comma 12 6 4 4 2 2 2" xfId="23339"/>
    <cellStyle name="Comma 12 6 4 4 2 3" xfId="3967"/>
    <cellStyle name="Comma 12 6 4 4 2 3 2" xfId="23340"/>
    <cellStyle name="Comma 12 6 4 4 2 4" xfId="23338"/>
    <cellStyle name="Comma 12 6 4 4 3" xfId="3968"/>
    <cellStyle name="Comma 12 6 4 4 3 2" xfId="23341"/>
    <cellStyle name="Comma 12 6 4 4 4" xfId="3969"/>
    <cellStyle name="Comma 12 6 4 4 4 2" xfId="23342"/>
    <cellStyle name="Comma 12 6 4 4 5" xfId="3970"/>
    <cellStyle name="Comma 12 6 4 4 5 2" xfId="23343"/>
    <cellStyle name="Comma 12 6 4 4 6" xfId="23337"/>
    <cellStyle name="Comma 12 6 4 5" xfId="3971"/>
    <cellStyle name="Comma 12 6 4 5 2" xfId="3972"/>
    <cellStyle name="Comma 12 6 4 5 2 2" xfId="23345"/>
    <cellStyle name="Comma 12 6 4 5 3" xfId="3973"/>
    <cellStyle name="Comma 12 6 4 5 3 2" xfId="23346"/>
    <cellStyle name="Comma 12 6 4 5 4" xfId="23344"/>
    <cellStyle name="Comma 12 6 4 6" xfId="3974"/>
    <cellStyle name="Comma 12 6 4 6 2" xfId="23347"/>
    <cellStyle name="Comma 12 6 4 7" xfId="3975"/>
    <cellStyle name="Comma 12 6 4 7 2" xfId="23348"/>
    <cellStyle name="Comma 12 6 4 8" xfId="3976"/>
    <cellStyle name="Comma 12 6 4 8 2" xfId="23349"/>
    <cellStyle name="Comma 12 6 4 9" xfId="23308"/>
    <cellStyle name="Comma 12 6 5" xfId="3977"/>
    <cellStyle name="Comma 12 6 5 2" xfId="3978"/>
    <cellStyle name="Comma 12 6 5 2 2" xfId="3979"/>
    <cellStyle name="Comma 12 6 5 2 2 2" xfId="3980"/>
    <cellStyle name="Comma 12 6 5 2 2 2 2" xfId="23353"/>
    <cellStyle name="Comma 12 6 5 2 2 3" xfId="3981"/>
    <cellStyle name="Comma 12 6 5 2 2 3 2" xfId="23354"/>
    <cellStyle name="Comma 12 6 5 2 2 4" xfId="23352"/>
    <cellStyle name="Comma 12 6 5 2 3" xfId="3982"/>
    <cellStyle name="Comma 12 6 5 2 3 2" xfId="23355"/>
    <cellStyle name="Comma 12 6 5 2 4" xfId="3983"/>
    <cellStyle name="Comma 12 6 5 2 4 2" xfId="23356"/>
    <cellStyle name="Comma 12 6 5 2 5" xfId="3984"/>
    <cellStyle name="Comma 12 6 5 2 5 2" xfId="23357"/>
    <cellStyle name="Comma 12 6 5 2 6" xfId="23351"/>
    <cellStyle name="Comma 12 6 5 3" xfId="3985"/>
    <cellStyle name="Comma 12 6 5 3 2" xfId="3986"/>
    <cellStyle name="Comma 12 6 5 3 2 2" xfId="23359"/>
    <cellStyle name="Comma 12 6 5 3 3" xfId="3987"/>
    <cellStyle name="Comma 12 6 5 3 3 2" xfId="23360"/>
    <cellStyle name="Comma 12 6 5 3 4" xfId="23358"/>
    <cellStyle name="Comma 12 6 5 4" xfId="3988"/>
    <cellStyle name="Comma 12 6 5 4 2" xfId="23361"/>
    <cellStyle name="Comma 12 6 5 5" xfId="3989"/>
    <cellStyle name="Comma 12 6 5 5 2" xfId="23362"/>
    <cellStyle name="Comma 12 6 5 6" xfId="3990"/>
    <cellStyle name="Comma 12 6 5 6 2" xfId="23363"/>
    <cellStyle name="Comma 12 6 5 7" xfId="23350"/>
    <cellStyle name="Comma 12 6 6" xfId="3991"/>
    <cellStyle name="Comma 12 6 6 2" xfId="3992"/>
    <cellStyle name="Comma 12 6 6 2 2" xfId="3993"/>
    <cellStyle name="Comma 12 6 6 2 2 2" xfId="3994"/>
    <cellStyle name="Comma 12 6 6 2 2 2 2" xfId="23367"/>
    <cellStyle name="Comma 12 6 6 2 2 3" xfId="3995"/>
    <cellStyle name="Comma 12 6 6 2 2 3 2" xfId="23368"/>
    <cellStyle name="Comma 12 6 6 2 2 4" xfId="23366"/>
    <cellStyle name="Comma 12 6 6 2 3" xfId="3996"/>
    <cellStyle name="Comma 12 6 6 2 3 2" xfId="23369"/>
    <cellStyle name="Comma 12 6 6 2 4" xfId="3997"/>
    <cellStyle name="Comma 12 6 6 2 4 2" xfId="23370"/>
    <cellStyle name="Comma 12 6 6 2 5" xfId="3998"/>
    <cellStyle name="Comma 12 6 6 2 5 2" xfId="23371"/>
    <cellStyle name="Comma 12 6 6 2 6" xfId="23365"/>
    <cellStyle name="Comma 12 6 6 3" xfId="3999"/>
    <cellStyle name="Comma 12 6 6 3 2" xfId="4000"/>
    <cellStyle name="Comma 12 6 6 3 2 2" xfId="23373"/>
    <cellStyle name="Comma 12 6 6 3 3" xfId="4001"/>
    <cellStyle name="Comma 12 6 6 3 3 2" xfId="23374"/>
    <cellStyle name="Comma 12 6 6 3 4" xfId="23372"/>
    <cellStyle name="Comma 12 6 6 4" xfId="4002"/>
    <cellStyle name="Comma 12 6 6 4 2" xfId="23375"/>
    <cellStyle name="Comma 12 6 6 5" xfId="4003"/>
    <cellStyle name="Comma 12 6 6 5 2" xfId="23376"/>
    <cellStyle name="Comma 12 6 6 6" xfId="4004"/>
    <cellStyle name="Comma 12 6 6 6 2" xfId="23377"/>
    <cellStyle name="Comma 12 6 6 7" xfId="23364"/>
    <cellStyle name="Comma 12 6 7" xfId="4005"/>
    <cellStyle name="Comma 12 6 7 2" xfId="4006"/>
    <cellStyle name="Comma 12 6 7 2 2" xfId="4007"/>
    <cellStyle name="Comma 12 6 7 2 2 2" xfId="23380"/>
    <cellStyle name="Comma 12 6 7 2 3" xfId="4008"/>
    <cellStyle name="Comma 12 6 7 2 3 2" xfId="23381"/>
    <cellStyle name="Comma 12 6 7 2 4" xfId="23379"/>
    <cellStyle name="Comma 12 6 7 3" xfId="4009"/>
    <cellStyle name="Comma 12 6 7 3 2" xfId="23382"/>
    <cellStyle name="Comma 12 6 7 4" xfId="4010"/>
    <cellStyle name="Comma 12 6 7 4 2" xfId="23383"/>
    <cellStyle name="Comma 12 6 7 5" xfId="4011"/>
    <cellStyle name="Comma 12 6 7 5 2" xfId="23384"/>
    <cellStyle name="Comma 12 6 7 6" xfId="23378"/>
    <cellStyle name="Comma 12 6 8" xfId="4012"/>
    <cellStyle name="Comma 12 6 8 2" xfId="4013"/>
    <cellStyle name="Comma 12 6 8 2 2" xfId="23386"/>
    <cellStyle name="Comma 12 6 8 3" xfId="4014"/>
    <cellStyle name="Comma 12 6 8 3 2" xfId="23387"/>
    <cellStyle name="Comma 12 6 8 4" xfId="23385"/>
    <cellStyle name="Comma 12 6 9" xfId="4015"/>
    <cellStyle name="Comma 12 6 9 2" xfId="23388"/>
    <cellStyle name="Comma 12 7" xfId="4016"/>
    <cellStyle name="Comma 12 7 10" xfId="4017"/>
    <cellStyle name="Comma 12 7 10 2" xfId="23390"/>
    <cellStyle name="Comma 12 7 11" xfId="4018"/>
    <cellStyle name="Comma 12 7 11 2" xfId="23391"/>
    <cellStyle name="Comma 12 7 12" xfId="23389"/>
    <cellStyle name="Comma 12 7 2" xfId="4019"/>
    <cellStyle name="Comma 12 7 2 2" xfId="4020"/>
    <cellStyle name="Comma 12 7 2 2 2" xfId="4021"/>
    <cellStyle name="Comma 12 7 2 2 2 2" xfId="4022"/>
    <cellStyle name="Comma 12 7 2 2 2 2 2" xfId="4023"/>
    <cellStyle name="Comma 12 7 2 2 2 2 2 2" xfId="23396"/>
    <cellStyle name="Comma 12 7 2 2 2 2 3" xfId="4024"/>
    <cellStyle name="Comma 12 7 2 2 2 2 3 2" xfId="23397"/>
    <cellStyle name="Comma 12 7 2 2 2 2 4" xfId="23395"/>
    <cellStyle name="Comma 12 7 2 2 2 3" xfId="4025"/>
    <cellStyle name="Comma 12 7 2 2 2 3 2" xfId="23398"/>
    <cellStyle name="Comma 12 7 2 2 2 4" xfId="4026"/>
    <cellStyle name="Comma 12 7 2 2 2 4 2" xfId="23399"/>
    <cellStyle name="Comma 12 7 2 2 2 5" xfId="4027"/>
    <cellStyle name="Comma 12 7 2 2 2 5 2" xfId="23400"/>
    <cellStyle name="Comma 12 7 2 2 2 6" xfId="23394"/>
    <cellStyle name="Comma 12 7 2 2 3" xfId="4028"/>
    <cellStyle name="Comma 12 7 2 2 3 2" xfId="4029"/>
    <cellStyle name="Comma 12 7 2 2 3 2 2" xfId="23402"/>
    <cellStyle name="Comma 12 7 2 2 3 3" xfId="4030"/>
    <cellStyle name="Comma 12 7 2 2 3 3 2" xfId="23403"/>
    <cellStyle name="Comma 12 7 2 2 3 4" xfId="23401"/>
    <cellStyle name="Comma 12 7 2 2 4" xfId="4031"/>
    <cellStyle name="Comma 12 7 2 2 4 2" xfId="23404"/>
    <cellStyle name="Comma 12 7 2 2 5" xfId="4032"/>
    <cellStyle name="Comma 12 7 2 2 5 2" xfId="23405"/>
    <cellStyle name="Comma 12 7 2 2 6" xfId="4033"/>
    <cellStyle name="Comma 12 7 2 2 6 2" xfId="23406"/>
    <cellStyle name="Comma 12 7 2 2 7" xfId="23393"/>
    <cellStyle name="Comma 12 7 2 3" xfId="4034"/>
    <cellStyle name="Comma 12 7 2 3 2" xfId="4035"/>
    <cellStyle name="Comma 12 7 2 3 2 2" xfId="4036"/>
    <cellStyle name="Comma 12 7 2 3 2 2 2" xfId="4037"/>
    <cellStyle name="Comma 12 7 2 3 2 2 2 2" xfId="23410"/>
    <cellStyle name="Comma 12 7 2 3 2 2 3" xfId="4038"/>
    <cellStyle name="Comma 12 7 2 3 2 2 3 2" xfId="23411"/>
    <cellStyle name="Comma 12 7 2 3 2 2 4" xfId="23409"/>
    <cellStyle name="Comma 12 7 2 3 2 3" xfId="4039"/>
    <cellStyle name="Comma 12 7 2 3 2 3 2" xfId="23412"/>
    <cellStyle name="Comma 12 7 2 3 2 4" xfId="4040"/>
    <cellStyle name="Comma 12 7 2 3 2 4 2" xfId="23413"/>
    <cellStyle name="Comma 12 7 2 3 2 5" xfId="4041"/>
    <cellStyle name="Comma 12 7 2 3 2 5 2" xfId="23414"/>
    <cellStyle name="Comma 12 7 2 3 2 6" xfId="23408"/>
    <cellStyle name="Comma 12 7 2 3 3" xfId="4042"/>
    <cellStyle name="Comma 12 7 2 3 3 2" xfId="4043"/>
    <cellStyle name="Comma 12 7 2 3 3 2 2" xfId="23416"/>
    <cellStyle name="Comma 12 7 2 3 3 3" xfId="4044"/>
    <cellStyle name="Comma 12 7 2 3 3 3 2" xfId="23417"/>
    <cellStyle name="Comma 12 7 2 3 3 4" xfId="23415"/>
    <cellStyle name="Comma 12 7 2 3 4" xfId="4045"/>
    <cellStyle name="Comma 12 7 2 3 4 2" xfId="23418"/>
    <cellStyle name="Comma 12 7 2 3 5" xfId="4046"/>
    <cellStyle name="Comma 12 7 2 3 5 2" xfId="23419"/>
    <cellStyle name="Comma 12 7 2 3 6" xfId="4047"/>
    <cellStyle name="Comma 12 7 2 3 6 2" xfId="23420"/>
    <cellStyle name="Comma 12 7 2 3 7" xfId="23407"/>
    <cellStyle name="Comma 12 7 2 4" xfId="4048"/>
    <cellStyle name="Comma 12 7 2 4 2" xfId="4049"/>
    <cellStyle name="Comma 12 7 2 4 2 2" xfId="4050"/>
    <cellStyle name="Comma 12 7 2 4 2 2 2" xfId="23423"/>
    <cellStyle name="Comma 12 7 2 4 2 3" xfId="4051"/>
    <cellStyle name="Comma 12 7 2 4 2 3 2" xfId="23424"/>
    <cellStyle name="Comma 12 7 2 4 2 4" xfId="23422"/>
    <cellStyle name="Comma 12 7 2 4 3" xfId="4052"/>
    <cellStyle name="Comma 12 7 2 4 3 2" xfId="23425"/>
    <cellStyle name="Comma 12 7 2 4 4" xfId="4053"/>
    <cellStyle name="Comma 12 7 2 4 4 2" xfId="23426"/>
    <cellStyle name="Comma 12 7 2 4 5" xfId="4054"/>
    <cellStyle name="Comma 12 7 2 4 5 2" xfId="23427"/>
    <cellStyle name="Comma 12 7 2 4 6" xfId="23421"/>
    <cellStyle name="Comma 12 7 2 5" xfId="4055"/>
    <cellStyle name="Comma 12 7 2 5 2" xfId="4056"/>
    <cellStyle name="Comma 12 7 2 5 2 2" xfId="23429"/>
    <cellStyle name="Comma 12 7 2 5 3" xfId="4057"/>
    <cellStyle name="Comma 12 7 2 5 3 2" xfId="23430"/>
    <cellStyle name="Comma 12 7 2 5 4" xfId="23428"/>
    <cellStyle name="Comma 12 7 2 6" xfId="4058"/>
    <cellStyle name="Comma 12 7 2 6 2" xfId="23431"/>
    <cellStyle name="Comma 12 7 2 7" xfId="4059"/>
    <cellStyle name="Comma 12 7 2 7 2" xfId="23432"/>
    <cellStyle name="Comma 12 7 2 8" xfId="4060"/>
    <cellStyle name="Comma 12 7 2 8 2" xfId="23433"/>
    <cellStyle name="Comma 12 7 2 9" xfId="23392"/>
    <cellStyle name="Comma 12 7 3" xfId="4061"/>
    <cellStyle name="Comma 12 7 3 2" xfId="4062"/>
    <cellStyle name="Comma 12 7 3 2 2" xfId="4063"/>
    <cellStyle name="Comma 12 7 3 2 2 2" xfId="4064"/>
    <cellStyle name="Comma 12 7 3 2 2 2 2" xfId="4065"/>
    <cellStyle name="Comma 12 7 3 2 2 2 2 2" xfId="23438"/>
    <cellStyle name="Comma 12 7 3 2 2 2 3" xfId="4066"/>
    <cellStyle name="Comma 12 7 3 2 2 2 3 2" xfId="23439"/>
    <cellStyle name="Comma 12 7 3 2 2 2 4" xfId="23437"/>
    <cellStyle name="Comma 12 7 3 2 2 3" xfId="4067"/>
    <cellStyle name="Comma 12 7 3 2 2 3 2" xfId="23440"/>
    <cellStyle name="Comma 12 7 3 2 2 4" xfId="4068"/>
    <cellStyle name="Comma 12 7 3 2 2 4 2" xfId="23441"/>
    <cellStyle name="Comma 12 7 3 2 2 5" xfId="4069"/>
    <cellStyle name="Comma 12 7 3 2 2 5 2" xfId="23442"/>
    <cellStyle name="Comma 12 7 3 2 2 6" xfId="23436"/>
    <cellStyle name="Comma 12 7 3 2 3" xfId="4070"/>
    <cellStyle name="Comma 12 7 3 2 3 2" xfId="4071"/>
    <cellStyle name="Comma 12 7 3 2 3 2 2" xfId="23444"/>
    <cellStyle name="Comma 12 7 3 2 3 3" xfId="4072"/>
    <cellStyle name="Comma 12 7 3 2 3 3 2" xfId="23445"/>
    <cellStyle name="Comma 12 7 3 2 3 4" xfId="23443"/>
    <cellStyle name="Comma 12 7 3 2 4" xfId="4073"/>
    <cellStyle name="Comma 12 7 3 2 4 2" xfId="23446"/>
    <cellStyle name="Comma 12 7 3 2 5" xfId="4074"/>
    <cellStyle name="Comma 12 7 3 2 5 2" xfId="23447"/>
    <cellStyle name="Comma 12 7 3 2 6" xfId="4075"/>
    <cellStyle name="Comma 12 7 3 2 6 2" xfId="23448"/>
    <cellStyle name="Comma 12 7 3 2 7" xfId="23435"/>
    <cellStyle name="Comma 12 7 3 3" xfId="4076"/>
    <cellStyle name="Comma 12 7 3 3 2" xfId="4077"/>
    <cellStyle name="Comma 12 7 3 3 2 2" xfId="4078"/>
    <cellStyle name="Comma 12 7 3 3 2 2 2" xfId="4079"/>
    <cellStyle name="Comma 12 7 3 3 2 2 2 2" xfId="23452"/>
    <cellStyle name="Comma 12 7 3 3 2 2 3" xfId="4080"/>
    <cellStyle name="Comma 12 7 3 3 2 2 3 2" xfId="23453"/>
    <cellStyle name="Comma 12 7 3 3 2 2 4" xfId="23451"/>
    <cellStyle name="Comma 12 7 3 3 2 3" xfId="4081"/>
    <cellStyle name="Comma 12 7 3 3 2 3 2" xfId="23454"/>
    <cellStyle name="Comma 12 7 3 3 2 4" xfId="4082"/>
    <cellStyle name="Comma 12 7 3 3 2 4 2" xfId="23455"/>
    <cellStyle name="Comma 12 7 3 3 2 5" xfId="4083"/>
    <cellStyle name="Comma 12 7 3 3 2 5 2" xfId="23456"/>
    <cellStyle name="Comma 12 7 3 3 2 6" xfId="23450"/>
    <cellStyle name="Comma 12 7 3 3 3" xfId="4084"/>
    <cellStyle name="Comma 12 7 3 3 3 2" xfId="4085"/>
    <cellStyle name="Comma 12 7 3 3 3 2 2" xfId="23458"/>
    <cellStyle name="Comma 12 7 3 3 3 3" xfId="4086"/>
    <cellStyle name="Comma 12 7 3 3 3 3 2" xfId="23459"/>
    <cellStyle name="Comma 12 7 3 3 3 4" xfId="23457"/>
    <cellStyle name="Comma 12 7 3 3 4" xfId="4087"/>
    <cellStyle name="Comma 12 7 3 3 4 2" xfId="23460"/>
    <cellStyle name="Comma 12 7 3 3 5" xfId="4088"/>
    <cellStyle name="Comma 12 7 3 3 5 2" xfId="23461"/>
    <cellStyle name="Comma 12 7 3 3 6" xfId="4089"/>
    <cellStyle name="Comma 12 7 3 3 6 2" xfId="23462"/>
    <cellStyle name="Comma 12 7 3 3 7" xfId="23449"/>
    <cellStyle name="Comma 12 7 3 4" xfId="4090"/>
    <cellStyle name="Comma 12 7 3 4 2" xfId="4091"/>
    <cellStyle name="Comma 12 7 3 4 2 2" xfId="4092"/>
    <cellStyle name="Comma 12 7 3 4 2 2 2" xfId="23465"/>
    <cellStyle name="Comma 12 7 3 4 2 3" xfId="4093"/>
    <cellStyle name="Comma 12 7 3 4 2 3 2" xfId="23466"/>
    <cellStyle name="Comma 12 7 3 4 2 4" xfId="23464"/>
    <cellStyle name="Comma 12 7 3 4 3" xfId="4094"/>
    <cellStyle name="Comma 12 7 3 4 3 2" xfId="23467"/>
    <cellStyle name="Comma 12 7 3 4 4" xfId="4095"/>
    <cellStyle name="Comma 12 7 3 4 4 2" xfId="23468"/>
    <cellStyle name="Comma 12 7 3 4 5" xfId="4096"/>
    <cellStyle name="Comma 12 7 3 4 5 2" xfId="23469"/>
    <cellStyle name="Comma 12 7 3 4 6" xfId="23463"/>
    <cellStyle name="Comma 12 7 3 5" xfId="4097"/>
    <cellStyle name="Comma 12 7 3 5 2" xfId="4098"/>
    <cellStyle name="Comma 12 7 3 5 2 2" xfId="23471"/>
    <cellStyle name="Comma 12 7 3 5 3" xfId="4099"/>
    <cellStyle name="Comma 12 7 3 5 3 2" xfId="23472"/>
    <cellStyle name="Comma 12 7 3 5 4" xfId="23470"/>
    <cellStyle name="Comma 12 7 3 6" xfId="4100"/>
    <cellStyle name="Comma 12 7 3 6 2" xfId="23473"/>
    <cellStyle name="Comma 12 7 3 7" xfId="4101"/>
    <cellStyle name="Comma 12 7 3 7 2" xfId="23474"/>
    <cellStyle name="Comma 12 7 3 8" xfId="4102"/>
    <cellStyle name="Comma 12 7 3 8 2" xfId="23475"/>
    <cellStyle name="Comma 12 7 3 9" xfId="23434"/>
    <cellStyle name="Comma 12 7 4" xfId="4103"/>
    <cellStyle name="Comma 12 7 4 2" xfId="4104"/>
    <cellStyle name="Comma 12 7 4 2 2" xfId="4105"/>
    <cellStyle name="Comma 12 7 4 2 2 2" xfId="4106"/>
    <cellStyle name="Comma 12 7 4 2 2 2 2" xfId="4107"/>
    <cellStyle name="Comma 12 7 4 2 2 2 2 2" xfId="23480"/>
    <cellStyle name="Comma 12 7 4 2 2 2 3" xfId="4108"/>
    <cellStyle name="Comma 12 7 4 2 2 2 3 2" xfId="23481"/>
    <cellStyle name="Comma 12 7 4 2 2 2 4" xfId="23479"/>
    <cellStyle name="Comma 12 7 4 2 2 3" xfId="4109"/>
    <cellStyle name="Comma 12 7 4 2 2 3 2" xfId="23482"/>
    <cellStyle name="Comma 12 7 4 2 2 4" xfId="4110"/>
    <cellStyle name="Comma 12 7 4 2 2 4 2" xfId="23483"/>
    <cellStyle name="Comma 12 7 4 2 2 5" xfId="4111"/>
    <cellStyle name="Comma 12 7 4 2 2 5 2" xfId="23484"/>
    <cellStyle name="Comma 12 7 4 2 2 6" xfId="23478"/>
    <cellStyle name="Comma 12 7 4 2 3" xfId="4112"/>
    <cellStyle name="Comma 12 7 4 2 3 2" xfId="4113"/>
    <cellStyle name="Comma 12 7 4 2 3 2 2" xfId="23486"/>
    <cellStyle name="Comma 12 7 4 2 3 3" xfId="4114"/>
    <cellStyle name="Comma 12 7 4 2 3 3 2" xfId="23487"/>
    <cellStyle name="Comma 12 7 4 2 3 4" xfId="23485"/>
    <cellStyle name="Comma 12 7 4 2 4" xfId="4115"/>
    <cellStyle name="Comma 12 7 4 2 4 2" xfId="23488"/>
    <cellStyle name="Comma 12 7 4 2 5" xfId="4116"/>
    <cellStyle name="Comma 12 7 4 2 5 2" xfId="23489"/>
    <cellStyle name="Comma 12 7 4 2 6" xfId="4117"/>
    <cellStyle name="Comma 12 7 4 2 6 2" xfId="23490"/>
    <cellStyle name="Comma 12 7 4 2 7" xfId="23477"/>
    <cellStyle name="Comma 12 7 4 3" xfId="4118"/>
    <cellStyle name="Comma 12 7 4 3 2" xfId="4119"/>
    <cellStyle name="Comma 12 7 4 3 2 2" xfId="4120"/>
    <cellStyle name="Comma 12 7 4 3 2 2 2" xfId="4121"/>
    <cellStyle name="Comma 12 7 4 3 2 2 2 2" xfId="23494"/>
    <cellStyle name="Comma 12 7 4 3 2 2 3" xfId="4122"/>
    <cellStyle name="Comma 12 7 4 3 2 2 3 2" xfId="23495"/>
    <cellStyle name="Comma 12 7 4 3 2 2 4" xfId="23493"/>
    <cellStyle name="Comma 12 7 4 3 2 3" xfId="4123"/>
    <cellStyle name="Comma 12 7 4 3 2 3 2" xfId="23496"/>
    <cellStyle name="Comma 12 7 4 3 2 4" xfId="4124"/>
    <cellStyle name="Comma 12 7 4 3 2 4 2" xfId="23497"/>
    <cellStyle name="Comma 12 7 4 3 2 5" xfId="4125"/>
    <cellStyle name="Comma 12 7 4 3 2 5 2" xfId="23498"/>
    <cellStyle name="Comma 12 7 4 3 2 6" xfId="23492"/>
    <cellStyle name="Comma 12 7 4 3 3" xfId="4126"/>
    <cellStyle name="Comma 12 7 4 3 3 2" xfId="4127"/>
    <cellStyle name="Comma 12 7 4 3 3 2 2" xfId="23500"/>
    <cellStyle name="Comma 12 7 4 3 3 3" xfId="4128"/>
    <cellStyle name="Comma 12 7 4 3 3 3 2" xfId="23501"/>
    <cellStyle name="Comma 12 7 4 3 3 4" xfId="23499"/>
    <cellStyle name="Comma 12 7 4 3 4" xfId="4129"/>
    <cellStyle name="Comma 12 7 4 3 4 2" xfId="23502"/>
    <cellStyle name="Comma 12 7 4 3 5" xfId="4130"/>
    <cellStyle name="Comma 12 7 4 3 5 2" xfId="23503"/>
    <cellStyle name="Comma 12 7 4 3 6" xfId="4131"/>
    <cellStyle name="Comma 12 7 4 3 6 2" xfId="23504"/>
    <cellStyle name="Comma 12 7 4 3 7" xfId="23491"/>
    <cellStyle name="Comma 12 7 4 4" xfId="4132"/>
    <cellStyle name="Comma 12 7 4 4 2" xfId="4133"/>
    <cellStyle name="Comma 12 7 4 4 2 2" xfId="4134"/>
    <cellStyle name="Comma 12 7 4 4 2 2 2" xfId="23507"/>
    <cellStyle name="Comma 12 7 4 4 2 3" xfId="4135"/>
    <cellStyle name="Comma 12 7 4 4 2 3 2" xfId="23508"/>
    <cellStyle name="Comma 12 7 4 4 2 4" xfId="23506"/>
    <cellStyle name="Comma 12 7 4 4 3" xfId="4136"/>
    <cellStyle name="Comma 12 7 4 4 3 2" xfId="23509"/>
    <cellStyle name="Comma 12 7 4 4 4" xfId="4137"/>
    <cellStyle name="Comma 12 7 4 4 4 2" xfId="23510"/>
    <cellStyle name="Comma 12 7 4 4 5" xfId="4138"/>
    <cellStyle name="Comma 12 7 4 4 5 2" xfId="23511"/>
    <cellStyle name="Comma 12 7 4 4 6" xfId="23505"/>
    <cellStyle name="Comma 12 7 4 5" xfId="4139"/>
    <cellStyle name="Comma 12 7 4 5 2" xfId="4140"/>
    <cellStyle name="Comma 12 7 4 5 2 2" xfId="23513"/>
    <cellStyle name="Comma 12 7 4 5 3" xfId="4141"/>
    <cellStyle name="Comma 12 7 4 5 3 2" xfId="23514"/>
    <cellStyle name="Comma 12 7 4 5 4" xfId="23512"/>
    <cellStyle name="Comma 12 7 4 6" xfId="4142"/>
    <cellStyle name="Comma 12 7 4 6 2" xfId="23515"/>
    <cellStyle name="Comma 12 7 4 7" xfId="4143"/>
    <cellStyle name="Comma 12 7 4 7 2" xfId="23516"/>
    <cellStyle name="Comma 12 7 4 8" xfId="4144"/>
    <cellStyle name="Comma 12 7 4 8 2" xfId="23517"/>
    <cellStyle name="Comma 12 7 4 9" xfId="23476"/>
    <cellStyle name="Comma 12 7 5" xfId="4145"/>
    <cellStyle name="Comma 12 7 5 2" xfId="4146"/>
    <cellStyle name="Comma 12 7 5 2 2" xfId="4147"/>
    <cellStyle name="Comma 12 7 5 2 2 2" xfId="4148"/>
    <cellStyle name="Comma 12 7 5 2 2 2 2" xfId="23521"/>
    <cellStyle name="Comma 12 7 5 2 2 3" xfId="4149"/>
    <cellStyle name="Comma 12 7 5 2 2 3 2" xfId="23522"/>
    <cellStyle name="Comma 12 7 5 2 2 4" xfId="23520"/>
    <cellStyle name="Comma 12 7 5 2 3" xfId="4150"/>
    <cellStyle name="Comma 12 7 5 2 3 2" xfId="23523"/>
    <cellStyle name="Comma 12 7 5 2 4" xfId="4151"/>
    <cellStyle name="Comma 12 7 5 2 4 2" xfId="23524"/>
    <cellStyle name="Comma 12 7 5 2 5" xfId="4152"/>
    <cellStyle name="Comma 12 7 5 2 5 2" xfId="23525"/>
    <cellStyle name="Comma 12 7 5 2 6" xfId="23519"/>
    <cellStyle name="Comma 12 7 5 3" xfId="4153"/>
    <cellStyle name="Comma 12 7 5 3 2" xfId="4154"/>
    <cellStyle name="Comma 12 7 5 3 2 2" xfId="23527"/>
    <cellStyle name="Comma 12 7 5 3 3" xfId="4155"/>
    <cellStyle name="Comma 12 7 5 3 3 2" xfId="23528"/>
    <cellStyle name="Comma 12 7 5 3 4" xfId="23526"/>
    <cellStyle name="Comma 12 7 5 4" xfId="4156"/>
    <cellStyle name="Comma 12 7 5 4 2" xfId="23529"/>
    <cellStyle name="Comma 12 7 5 5" xfId="4157"/>
    <cellStyle name="Comma 12 7 5 5 2" xfId="23530"/>
    <cellStyle name="Comma 12 7 5 6" xfId="4158"/>
    <cellStyle name="Comma 12 7 5 6 2" xfId="23531"/>
    <cellStyle name="Comma 12 7 5 7" xfId="23518"/>
    <cellStyle name="Comma 12 7 6" xfId="4159"/>
    <cellStyle name="Comma 12 7 6 2" xfId="4160"/>
    <cellStyle name="Comma 12 7 6 2 2" xfId="4161"/>
    <cellStyle name="Comma 12 7 6 2 2 2" xfId="4162"/>
    <cellStyle name="Comma 12 7 6 2 2 2 2" xfId="23535"/>
    <cellStyle name="Comma 12 7 6 2 2 3" xfId="4163"/>
    <cellStyle name="Comma 12 7 6 2 2 3 2" xfId="23536"/>
    <cellStyle name="Comma 12 7 6 2 2 4" xfId="23534"/>
    <cellStyle name="Comma 12 7 6 2 3" xfId="4164"/>
    <cellStyle name="Comma 12 7 6 2 3 2" xfId="23537"/>
    <cellStyle name="Comma 12 7 6 2 4" xfId="4165"/>
    <cellStyle name="Comma 12 7 6 2 4 2" xfId="23538"/>
    <cellStyle name="Comma 12 7 6 2 5" xfId="4166"/>
    <cellStyle name="Comma 12 7 6 2 5 2" xfId="23539"/>
    <cellStyle name="Comma 12 7 6 2 6" xfId="23533"/>
    <cellStyle name="Comma 12 7 6 3" xfId="4167"/>
    <cellStyle name="Comma 12 7 6 3 2" xfId="4168"/>
    <cellStyle name="Comma 12 7 6 3 2 2" xfId="23541"/>
    <cellStyle name="Comma 12 7 6 3 3" xfId="4169"/>
    <cellStyle name="Comma 12 7 6 3 3 2" xfId="23542"/>
    <cellStyle name="Comma 12 7 6 3 4" xfId="23540"/>
    <cellStyle name="Comma 12 7 6 4" xfId="4170"/>
    <cellStyle name="Comma 12 7 6 4 2" xfId="23543"/>
    <cellStyle name="Comma 12 7 6 5" xfId="4171"/>
    <cellStyle name="Comma 12 7 6 5 2" xfId="23544"/>
    <cellStyle name="Comma 12 7 6 6" xfId="4172"/>
    <cellStyle name="Comma 12 7 6 6 2" xfId="23545"/>
    <cellStyle name="Comma 12 7 6 7" xfId="23532"/>
    <cellStyle name="Comma 12 7 7" xfId="4173"/>
    <cellStyle name="Comma 12 7 7 2" xfId="4174"/>
    <cellStyle name="Comma 12 7 7 2 2" xfId="4175"/>
    <cellStyle name="Comma 12 7 7 2 2 2" xfId="23548"/>
    <cellStyle name="Comma 12 7 7 2 3" xfId="4176"/>
    <cellStyle name="Comma 12 7 7 2 3 2" xfId="23549"/>
    <cellStyle name="Comma 12 7 7 2 4" xfId="23547"/>
    <cellStyle name="Comma 12 7 7 3" xfId="4177"/>
    <cellStyle name="Comma 12 7 7 3 2" xfId="23550"/>
    <cellStyle name="Comma 12 7 7 4" xfId="4178"/>
    <cellStyle name="Comma 12 7 7 4 2" xfId="23551"/>
    <cellStyle name="Comma 12 7 7 5" xfId="4179"/>
    <cellStyle name="Comma 12 7 7 5 2" xfId="23552"/>
    <cellStyle name="Comma 12 7 7 6" xfId="23546"/>
    <cellStyle name="Comma 12 7 8" xfId="4180"/>
    <cellStyle name="Comma 12 7 8 2" xfId="4181"/>
    <cellStyle name="Comma 12 7 8 2 2" xfId="23554"/>
    <cellStyle name="Comma 12 7 8 3" xfId="4182"/>
    <cellStyle name="Comma 12 7 8 3 2" xfId="23555"/>
    <cellStyle name="Comma 12 7 8 4" xfId="23553"/>
    <cellStyle name="Comma 12 7 9" xfId="4183"/>
    <cellStyle name="Comma 12 7 9 2" xfId="23556"/>
    <cellStyle name="Comma 12 8" xfId="4184"/>
    <cellStyle name="Comma 12 8 2" xfId="4185"/>
    <cellStyle name="Comma 12 8 2 2" xfId="4186"/>
    <cellStyle name="Comma 12 8 2 2 2" xfId="4187"/>
    <cellStyle name="Comma 12 8 2 2 2 2" xfId="4188"/>
    <cellStyle name="Comma 12 8 2 2 2 2 2" xfId="23561"/>
    <cellStyle name="Comma 12 8 2 2 2 3" xfId="4189"/>
    <cellStyle name="Comma 12 8 2 2 2 3 2" xfId="23562"/>
    <cellStyle name="Comma 12 8 2 2 2 4" xfId="23560"/>
    <cellStyle name="Comma 12 8 2 2 3" xfId="4190"/>
    <cellStyle name="Comma 12 8 2 2 3 2" xfId="23563"/>
    <cellStyle name="Comma 12 8 2 2 4" xfId="4191"/>
    <cellStyle name="Comma 12 8 2 2 4 2" xfId="23564"/>
    <cellStyle name="Comma 12 8 2 2 5" xfId="4192"/>
    <cellStyle name="Comma 12 8 2 2 5 2" xfId="23565"/>
    <cellStyle name="Comma 12 8 2 2 6" xfId="23559"/>
    <cellStyle name="Comma 12 8 2 3" xfId="4193"/>
    <cellStyle name="Comma 12 8 2 3 2" xfId="4194"/>
    <cellStyle name="Comma 12 8 2 3 2 2" xfId="23567"/>
    <cellStyle name="Comma 12 8 2 3 3" xfId="4195"/>
    <cellStyle name="Comma 12 8 2 3 3 2" xfId="23568"/>
    <cellStyle name="Comma 12 8 2 3 4" xfId="23566"/>
    <cellStyle name="Comma 12 8 2 4" xfId="4196"/>
    <cellStyle name="Comma 12 8 2 4 2" xfId="23569"/>
    <cellStyle name="Comma 12 8 2 5" xfId="4197"/>
    <cellStyle name="Comma 12 8 2 5 2" xfId="23570"/>
    <cellStyle name="Comma 12 8 2 6" xfId="4198"/>
    <cellStyle name="Comma 12 8 2 6 2" xfId="23571"/>
    <cellStyle name="Comma 12 8 2 7" xfId="23558"/>
    <cellStyle name="Comma 12 8 3" xfId="4199"/>
    <cellStyle name="Comma 12 8 3 2" xfId="4200"/>
    <cellStyle name="Comma 12 8 3 2 2" xfId="4201"/>
    <cellStyle name="Comma 12 8 3 2 2 2" xfId="4202"/>
    <cellStyle name="Comma 12 8 3 2 2 2 2" xfId="23575"/>
    <cellStyle name="Comma 12 8 3 2 2 3" xfId="4203"/>
    <cellStyle name="Comma 12 8 3 2 2 3 2" xfId="23576"/>
    <cellStyle name="Comma 12 8 3 2 2 4" xfId="23574"/>
    <cellStyle name="Comma 12 8 3 2 3" xfId="4204"/>
    <cellStyle name="Comma 12 8 3 2 3 2" xfId="23577"/>
    <cellStyle name="Comma 12 8 3 2 4" xfId="4205"/>
    <cellStyle name="Comma 12 8 3 2 4 2" xfId="23578"/>
    <cellStyle name="Comma 12 8 3 2 5" xfId="4206"/>
    <cellStyle name="Comma 12 8 3 2 5 2" xfId="23579"/>
    <cellStyle name="Comma 12 8 3 2 6" xfId="23573"/>
    <cellStyle name="Comma 12 8 3 3" xfId="4207"/>
    <cellStyle name="Comma 12 8 3 3 2" xfId="4208"/>
    <cellStyle name="Comma 12 8 3 3 2 2" xfId="23581"/>
    <cellStyle name="Comma 12 8 3 3 3" xfId="4209"/>
    <cellStyle name="Comma 12 8 3 3 3 2" xfId="23582"/>
    <cellStyle name="Comma 12 8 3 3 4" xfId="23580"/>
    <cellStyle name="Comma 12 8 3 4" xfId="4210"/>
    <cellStyle name="Comma 12 8 3 4 2" xfId="23583"/>
    <cellStyle name="Comma 12 8 3 5" xfId="4211"/>
    <cellStyle name="Comma 12 8 3 5 2" xfId="23584"/>
    <cellStyle name="Comma 12 8 3 6" xfId="4212"/>
    <cellStyle name="Comma 12 8 3 6 2" xfId="23585"/>
    <cellStyle name="Comma 12 8 3 7" xfId="23572"/>
    <cellStyle name="Comma 12 8 4" xfId="4213"/>
    <cellStyle name="Comma 12 8 4 2" xfId="4214"/>
    <cellStyle name="Comma 12 8 4 2 2" xfId="4215"/>
    <cellStyle name="Comma 12 8 4 2 2 2" xfId="23588"/>
    <cellStyle name="Comma 12 8 4 2 3" xfId="4216"/>
    <cellStyle name="Comma 12 8 4 2 3 2" xfId="23589"/>
    <cellStyle name="Comma 12 8 4 2 4" xfId="23587"/>
    <cellStyle name="Comma 12 8 4 3" xfId="4217"/>
    <cellStyle name="Comma 12 8 4 3 2" xfId="23590"/>
    <cellStyle name="Comma 12 8 4 4" xfId="4218"/>
    <cellStyle name="Comma 12 8 4 4 2" xfId="23591"/>
    <cellStyle name="Comma 12 8 4 5" xfId="4219"/>
    <cellStyle name="Comma 12 8 4 5 2" xfId="23592"/>
    <cellStyle name="Comma 12 8 4 6" xfId="23586"/>
    <cellStyle name="Comma 12 8 5" xfId="4220"/>
    <cellStyle name="Comma 12 8 5 2" xfId="4221"/>
    <cellStyle name="Comma 12 8 5 2 2" xfId="23594"/>
    <cellStyle name="Comma 12 8 5 3" xfId="4222"/>
    <cellStyle name="Comma 12 8 5 3 2" xfId="23595"/>
    <cellStyle name="Comma 12 8 5 4" xfId="23593"/>
    <cellStyle name="Comma 12 8 6" xfId="4223"/>
    <cellStyle name="Comma 12 8 6 2" xfId="23596"/>
    <cellStyle name="Comma 12 8 7" xfId="4224"/>
    <cellStyle name="Comma 12 8 7 2" xfId="23597"/>
    <cellStyle name="Comma 12 8 8" xfId="4225"/>
    <cellStyle name="Comma 12 8 8 2" xfId="23598"/>
    <cellStyle name="Comma 12 8 9" xfId="23557"/>
    <cellStyle name="Comma 12 9" xfId="4226"/>
    <cellStyle name="Comma 12 9 2" xfId="4227"/>
    <cellStyle name="Comma 12 9 2 2" xfId="4228"/>
    <cellStyle name="Comma 12 9 2 2 2" xfId="4229"/>
    <cellStyle name="Comma 12 9 2 2 2 2" xfId="4230"/>
    <cellStyle name="Comma 12 9 2 2 2 2 2" xfId="23603"/>
    <cellStyle name="Comma 12 9 2 2 2 3" xfId="4231"/>
    <cellStyle name="Comma 12 9 2 2 2 3 2" xfId="23604"/>
    <cellStyle name="Comma 12 9 2 2 2 4" xfId="23602"/>
    <cellStyle name="Comma 12 9 2 2 3" xfId="4232"/>
    <cellStyle name="Comma 12 9 2 2 3 2" xfId="23605"/>
    <cellStyle name="Comma 12 9 2 2 4" xfId="4233"/>
    <cellStyle name="Comma 12 9 2 2 4 2" xfId="23606"/>
    <cellStyle name="Comma 12 9 2 2 5" xfId="4234"/>
    <cellStyle name="Comma 12 9 2 2 5 2" xfId="23607"/>
    <cellStyle name="Comma 12 9 2 2 6" xfId="23601"/>
    <cellStyle name="Comma 12 9 2 3" xfId="4235"/>
    <cellStyle name="Comma 12 9 2 3 2" xfId="4236"/>
    <cellStyle name="Comma 12 9 2 3 2 2" xfId="23609"/>
    <cellStyle name="Comma 12 9 2 3 3" xfId="4237"/>
    <cellStyle name="Comma 12 9 2 3 3 2" xfId="23610"/>
    <cellStyle name="Comma 12 9 2 3 4" xfId="23608"/>
    <cellStyle name="Comma 12 9 2 4" xfId="4238"/>
    <cellStyle name="Comma 12 9 2 4 2" xfId="23611"/>
    <cellStyle name="Comma 12 9 2 5" xfId="4239"/>
    <cellStyle name="Comma 12 9 2 5 2" xfId="23612"/>
    <cellStyle name="Comma 12 9 2 6" xfId="4240"/>
    <cellStyle name="Comma 12 9 2 6 2" xfId="23613"/>
    <cellStyle name="Comma 12 9 2 7" xfId="23600"/>
    <cellStyle name="Comma 12 9 3" xfId="4241"/>
    <cellStyle name="Comma 12 9 3 2" xfId="4242"/>
    <cellStyle name="Comma 12 9 3 2 2" xfId="4243"/>
    <cellStyle name="Comma 12 9 3 2 2 2" xfId="4244"/>
    <cellStyle name="Comma 12 9 3 2 2 2 2" xfId="23617"/>
    <cellStyle name="Comma 12 9 3 2 2 3" xfId="4245"/>
    <cellStyle name="Comma 12 9 3 2 2 3 2" xfId="23618"/>
    <cellStyle name="Comma 12 9 3 2 2 4" xfId="23616"/>
    <cellStyle name="Comma 12 9 3 2 3" xfId="4246"/>
    <cellStyle name="Comma 12 9 3 2 3 2" xfId="23619"/>
    <cellStyle name="Comma 12 9 3 2 4" xfId="4247"/>
    <cellStyle name="Comma 12 9 3 2 4 2" xfId="23620"/>
    <cellStyle name="Comma 12 9 3 2 5" xfId="4248"/>
    <cellStyle name="Comma 12 9 3 2 5 2" xfId="23621"/>
    <cellStyle name="Comma 12 9 3 2 6" xfId="23615"/>
    <cellStyle name="Comma 12 9 3 3" xfId="4249"/>
    <cellStyle name="Comma 12 9 3 3 2" xfId="4250"/>
    <cellStyle name="Comma 12 9 3 3 2 2" xfId="23623"/>
    <cellStyle name="Comma 12 9 3 3 3" xfId="4251"/>
    <cellStyle name="Comma 12 9 3 3 3 2" xfId="23624"/>
    <cellStyle name="Comma 12 9 3 3 4" xfId="23622"/>
    <cellStyle name="Comma 12 9 3 4" xfId="4252"/>
    <cellStyle name="Comma 12 9 3 4 2" xfId="23625"/>
    <cellStyle name="Comma 12 9 3 5" xfId="4253"/>
    <cellStyle name="Comma 12 9 3 5 2" xfId="23626"/>
    <cellStyle name="Comma 12 9 3 6" xfId="4254"/>
    <cellStyle name="Comma 12 9 3 6 2" xfId="23627"/>
    <cellStyle name="Comma 12 9 3 7" xfId="23614"/>
    <cellStyle name="Comma 12 9 4" xfId="4255"/>
    <cellStyle name="Comma 12 9 4 2" xfId="4256"/>
    <cellStyle name="Comma 12 9 4 2 2" xfId="4257"/>
    <cellStyle name="Comma 12 9 4 2 2 2" xfId="23630"/>
    <cellStyle name="Comma 12 9 4 2 3" xfId="4258"/>
    <cellStyle name="Comma 12 9 4 2 3 2" xfId="23631"/>
    <cellStyle name="Comma 12 9 4 2 4" xfId="23629"/>
    <cellStyle name="Comma 12 9 4 3" xfId="4259"/>
    <cellStyle name="Comma 12 9 4 3 2" xfId="23632"/>
    <cellStyle name="Comma 12 9 4 4" xfId="4260"/>
    <cellStyle name="Comma 12 9 4 4 2" xfId="23633"/>
    <cellStyle name="Comma 12 9 4 5" xfId="4261"/>
    <cellStyle name="Comma 12 9 4 5 2" xfId="23634"/>
    <cellStyle name="Comma 12 9 4 6" xfId="23628"/>
    <cellStyle name="Comma 12 9 5" xfId="4262"/>
    <cellStyle name="Comma 12 9 5 2" xfId="4263"/>
    <cellStyle name="Comma 12 9 5 2 2" xfId="23636"/>
    <cellStyle name="Comma 12 9 5 3" xfId="4264"/>
    <cellStyle name="Comma 12 9 5 3 2" xfId="23637"/>
    <cellStyle name="Comma 12 9 5 4" xfId="23635"/>
    <cellStyle name="Comma 12 9 6" xfId="4265"/>
    <cellStyle name="Comma 12 9 6 2" xfId="23638"/>
    <cellStyle name="Comma 12 9 7" xfId="4266"/>
    <cellStyle name="Comma 12 9 7 2" xfId="23639"/>
    <cellStyle name="Comma 12 9 8" xfId="4267"/>
    <cellStyle name="Comma 12 9 8 2" xfId="23640"/>
    <cellStyle name="Comma 12 9 9" xfId="23599"/>
    <cellStyle name="Comma 120" xfId="38823"/>
    <cellStyle name="Comma 121" xfId="38825"/>
    <cellStyle name="Comma 122" xfId="38827"/>
    <cellStyle name="Comma 123" xfId="38829"/>
    <cellStyle name="Comma 124" xfId="38831"/>
    <cellStyle name="Comma 125" xfId="38833"/>
    <cellStyle name="Comma 126" xfId="38835"/>
    <cellStyle name="Comma 127" xfId="38837"/>
    <cellStyle name="Comma 128" xfId="38839"/>
    <cellStyle name="Comma 129" xfId="38841"/>
    <cellStyle name="Comma 13" xfId="505"/>
    <cellStyle name="Comma 13 10" xfId="4269"/>
    <cellStyle name="Comma 13 10 2" xfId="4270"/>
    <cellStyle name="Comma 13 10 2 2" xfId="4271"/>
    <cellStyle name="Comma 13 10 2 2 2" xfId="4272"/>
    <cellStyle name="Comma 13 10 2 2 2 2" xfId="4273"/>
    <cellStyle name="Comma 13 10 2 2 2 2 2" xfId="23646"/>
    <cellStyle name="Comma 13 10 2 2 2 3" xfId="4274"/>
    <cellStyle name="Comma 13 10 2 2 2 3 2" xfId="23647"/>
    <cellStyle name="Comma 13 10 2 2 2 4" xfId="23645"/>
    <cellStyle name="Comma 13 10 2 2 3" xfId="4275"/>
    <cellStyle name="Comma 13 10 2 2 3 2" xfId="23648"/>
    <cellStyle name="Comma 13 10 2 2 4" xfId="4276"/>
    <cellStyle name="Comma 13 10 2 2 4 2" xfId="23649"/>
    <cellStyle name="Comma 13 10 2 2 5" xfId="4277"/>
    <cellStyle name="Comma 13 10 2 2 5 2" xfId="23650"/>
    <cellStyle name="Comma 13 10 2 2 6" xfId="23644"/>
    <cellStyle name="Comma 13 10 2 3" xfId="4278"/>
    <cellStyle name="Comma 13 10 2 3 2" xfId="4279"/>
    <cellStyle name="Comma 13 10 2 3 2 2" xfId="23652"/>
    <cellStyle name="Comma 13 10 2 3 3" xfId="4280"/>
    <cellStyle name="Comma 13 10 2 3 3 2" xfId="23653"/>
    <cellStyle name="Comma 13 10 2 3 4" xfId="23651"/>
    <cellStyle name="Comma 13 10 2 4" xfId="4281"/>
    <cellStyle name="Comma 13 10 2 4 2" xfId="23654"/>
    <cellStyle name="Comma 13 10 2 5" xfId="4282"/>
    <cellStyle name="Comma 13 10 2 5 2" xfId="23655"/>
    <cellStyle name="Comma 13 10 2 6" xfId="4283"/>
    <cellStyle name="Comma 13 10 2 6 2" xfId="23656"/>
    <cellStyle name="Comma 13 10 2 7" xfId="23643"/>
    <cellStyle name="Comma 13 10 3" xfId="4284"/>
    <cellStyle name="Comma 13 10 3 2" xfId="4285"/>
    <cellStyle name="Comma 13 10 3 2 2" xfId="4286"/>
    <cellStyle name="Comma 13 10 3 2 2 2" xfId="4287"/>
    <cellStyle name="Comma 13 10 3 2 2 2 2" xfId="23660"/>
    <cellStyle name="Comma 13 10 3 2 2 3" xfId="4288"/>
    <cellStyle name="Comma 13 10 3 2 2 3 2" xfId="23661"/>
    <cellStyle name="Comma 13 10 3 2 2 4" xfId="23659"/>
    <cellStyle name="Comma 13 10 3 2 3" xfId="4289"/>
    <cellStyle name="Comma 13 10 3 2 3 2" xfId="23662"/>
    <cellStyle name="Comma 13 10 3 2 4" xfId="4290"/>
    <cellStyle name="Comma 13 10 3 2 4 2" xfId="23663"/>
    <cellStyle name="Comma 13 10 3 2 5" xfId="4291"/>
    <cellStyle name="Comma 13 10 3 2 5 2" xfId="23664"/>
    <cellStyle name="Comma 13 10 3 2 6" xfId="23658"/>
    <cellStyle name="Comma 13 10 3 3" xfId="4292"/>
    <cellStyle name="Comma 13 10 3 3 2" xfId="4293"/>
    <cellStyle name="Comma 13 10 3 3 2 2" xfId="23666"/>
    <cellStyle name="Comma 13 10 3 3 3" xfId="4294"/>
    <cellStyle name="Comma 13 10 3 3 3 2" xfId="23667"/>
    <cellStyle name="Comma 13 10 3 3 4" xfId="23665"/>
    <cellStyle name="Comma 13 10 3 4" xfId="4295"/>
    <cellStyle name="Comma 13 10 3 4 2" xfId="23668"/>
    <cellStyle name="Comma 13 10 3 5" xfId="4296"/>
    <cellStyle name="Comma 13 10 3 5 2" xfId="23669"/>
    <cellStyle name="Comma 13 10 3 6" xfId="4297"/>
    <cellStyle name="Comma 13 10 3 6 2" xfId="23670"/>
    <cellStyle name="Comma 13 10 3 7" xfId="23657"/>
    <cellStyle name="Comma 13 10 4" xfId="4298"/>
    <cellStyle name="Comma 13 10 4 2" xfId="4299"/>
    <cellStyle name="Comma 13 10 4 2 2" xfId="4300"/>
    <cellStyle name="Comma 13 10 4 2 2 2" xfId="23673"/>
    <cellStyle name="Comma 13 10 4 2 3" xfId="4301"/>
    <cellStyle name="Comma 13 10 4 2 3 2" xfId="23674"/>
    <cellStyle name="Comma 13 10 4 2 4" xfId="23672"/>
    <cellStyle name="Comma 13 10 4 3" xfId="4302"/>
    <cellStyle name="Comma 13 10 4 3 2" xfId="23675"/>
    <cellStyle name="Comma 13 10 4 4" xfId="4303"/>
    <cellStyle name="Comma 13 10 4 4 2" xfId="23676"/>
    <cellStyle name="Comma 13 10 4 5" xfId="4304"/>
    <cellStyle name="Comma 13 10 4 5 2" xfId="23677"/>
    <cellStyle name="Comma 13 10 4 6" xfId="23671"/>
    <cellStyle name="Comma 13 10 5" xfId="4305"/>
    <cellStyle name="Comma 13 10 5 2" xfId="4306"/>
    <cellStyle name="Comma 13 10 5 2 2" xfId="23679"/>
    <cellStyle name="Comma 13 10 5 3" xfId="4307"/>
    <cellStyle name="Comma 13 10 5 3 2" xfId="23680"/>
    <cellStyle name="Comma 13 10 5 4" xfId="23678"/>
    <cellStyle name="Comma 13 10 6" xfId="4308"/>
    <cellStyle name="Comma 13 10 6 2" xfId="23681"/>
    <cellStyle name="Comma 13 10 7" xfId="4309"/>
    <cellStyle name="Comma 13 10 7 2" xfId="23682"/>
    <cellStyle name="Comma 13 10 8" xfId="4310"/>
    <cellStyle name="Comma 13 10 8 2" xfId="23683"/>
    <cellStyle name="Comma 13 10 9" xfId="23642"/>
    <cellStyle name="Comma 13 11" xfId="4311"/>
    <cellStyle name="Comma 13 11 2" xfId="4312"/>
    <cellStyle name="Comma 13 11 2 2" xfId="4313"/>
    <cellStyle name="Comma 13 11 2 2 2" xfId="4314"/>
    <cellStyle name="Comma 13 11 2 2 2 2" xfId="4315"/>
    <cellStyle name="Comma 13 11 2 2 2 2 2" xfId="23688"/>
    <cellStyle name="Comma 13 11 2 2 2 3" xfId="4316"/>
    <cellStyle name="Comma 13 11 2 2 2 3 2" xfId="23689"/>
    <cellStyle name="Comma 13 11 2 2 2 4" xfId="23687"/>
    <cellStyle name="Comma 13 11 2 2 3" xfId="4317"/>
    <cellStyle name="Comma 13 11 2 2 3 2" xfId="23690"/>
    <cellStyle name="Comma 13 11 2 2 4" xfId="4318"/>
    <cellStyle name="Comma 13 11 2 2 4 2" xfId="23691"/>
    <cellStyle name="Comma 13 11 2 2 5" xfId="4319"/>
    <cellStyle name="Comma 13 11 2 2 5 2" xfId="23692"/>
    <cellStyle name="Comma 13 11 2 2 6" xfId="23686"/>
    <cellStyle name="Comma 13 11 2 3" xfId="4320"/>
    <cellStyle name="Comma 13 11 2 3 2" xfId="4321"/>
    <cellStyle name="Comma 13 11 2 3 2 2" xfId="23694"/>
    <cellStyle name="Comma 13 11 2 3 3" xfId="4322"/>
    <cellStyle name="Comma 13 11 2 3 3 2" xfId="23695"/>
    <cellStyle name="Comma 13 11 2 3 4" xfId="23693"/>
    <cellStyle name="Comma 13 11 2 4" xfId="4323"/>
    <cellStyle name="Comma 13 11 2 4 2" xfId="23696"/>
    <cellStyle name="Comma 13 11 2 5" xfId="4324"/>
    <cellStyle name="Comma 13 11 2 5 2" xfId="23697"/>
    <cellStyle name="Comma 13 11 2 6" xfId="4325"/>
    <cellStyle name="Comma 13 11 2 6 2" xfId="23698"/>
    <cellStyle name="Comma 13 11 2 7" xfId="23685"/>
    <cellStyle name="Comma 13 11 3" xfId="4326"/>
    <cellStyle name="Comma 13 11 3 2" xfId="4327"/>
    <cellStyle name="Comma 13 11 3 2 2" xfId="4328"/>
    <cellStyle name="Comma 13 11 3 2 2 2" xfId="4329"/>
    <cellStyle name="Comma 13 11 3 2 2 2 2" xfId="23702"/>
    <cellStyle name="Comma 13 11 3 2 2 3" xfId="4330"/>
    <cellStyle name="Comma 13 11 3 2 2 3 2" xfId="23703"/>
    <cellStyle name="Comma 13 11 3 2 2 4" xfId="23701"/>
    <cellStyle name="Comma 13 11 3 2 3" xfId="4331"/>
    <cellStyle name="Comma 13 11 3 2 3 2" xfId="23704"/>
    <cellStyle name="Comma 13 11 3 2 4" xfId="4332"/>
    <cellStyle name="Comma 13 11 3 2 4 2" xfId="23705"/>
    <cellStyle name="Comma 13 11 3 2 5" xfId="4333"/>
    <cellStyle name="Comma 13 11 3 2 5 2" xfId="23706"/>
    <cellStyle name="Comma 13 11 3 2 6" xfId="23700"/>
    <cellStyle name="Comma 13 11 3 3" xfId="4334"/>
    <cellStyle name="Comma 13 11 3 3 2" xfId="4335"/>
    <cellStyle name="Comma 13 11 3 3 2 2" xfId="23708"/>
    <cellStyle name="Comma 13 11 3 3 3" xfId="4336"/>
    <cellStyle name="Comma 13 11 3 3 3 2" xfId="23709"/>
    <cellStyle name="Comma 13 11 3 3 4" xfId="23707"/>
    <cellStyle name="Comma 13 11 3 4" xfId="4337"/>
    <cellStyle name="Comma 13 11 3 4 2" xfId="23710"/>
    <cellStyle name="Comma 13 11 3 5" xfId="4338"/>
    <cellStyle name="Comma 13 11 3 5 2" xfId="23711"/>
    <cellStyle name="Comma 13 11 3 6" xfId="4339"/>
    <cellStyle name="Comma 13 11 3 6 2" xfId="23712"/>
    <cellStyle name="Comma 13 11 3 7" xfId="23699"/>
    <cellStyle name="Comma 13 11 4" xfId="4340"/>
    <cellStyle name="Comma 13 11 4 2" xfId="4341"/>
    <cellStyle name="Comma 13 11 4 2 2" xfId="4342"/>
    <cellStyle name="Comma 13 11 4 2 2 2" xfId="23715"/>
    <cellStyle name="Comma 13 11 4 2 3" xfId="4343"/>
    <cellStyle name="Comma 13 11 4 2 3 2" xfId="23716"/>
    <cellStyle name="Comma 13 11 4 2 4" xfId="23714"/>
    <cellStyle name="Comma 13 11 4 3" xfId="4344"/>
    <cellStyle name="Comma 13 11 4 3 2" xfId="23717"/>
    <cellStyle name="Comma 13 11 4 4" xfId="4345"/>
    <cellStyle name="Comma 13 11 4 4 2" xfId="23718"/>
    <cellStyle name="Comma 13 11 4 5" xfId="4346"/>
    <cellStyle name="Comma 13 11 4 5 2" xfId="23719"/>
    <cellStyle name="Comma 13 11 4 6" xfId="23713"/>
    <cellStyle name="Comma 13 11 5" xfId="4347"/>
    <cellStyle name="Comma 13 11 5 2" xfId="4348"/>
    <cellStyle name="Comma 13 11 5 2 2" xfId="23721"/>
    <cellStyle name="Comma 13 11 5 3" xfId="4349"/>
    <cellStyle name="Comma 13 11 5 3 2" xfId="23722"/>
    <cellStyle name="Comma 13 11 5 4" xfId="23720"/>
    <cellStyle name="Comma 13 11 6" xfId="4350"/>
    <cellStyle name="Comma 13 11 6 2" xfId="23723"/>
    <cellStyle name="Comma 13 11 7" xfId="4351"/>
    <cellStyle name="Comma 13 11 7 2" xfId="23724"/>
    <cellStyle name="Comma 13 11 8" xfId="4352"/>
    <cellStyle name="Comma 13 11 8 2" xfId="23725"/>
    <cellStyle name="Comma 13 11 9" xfId="23684"/>
    <cellStyle name="Comma 13 12" xfId="4353"/>
    <cellStyle name="Comma 13 12 2" xfId="4354"/>
    <cellStyle name="Comma 13 12 2 2" xfId="4355"/>
    <cellStyle name="Comma 13 12 2 2 2" xfId="4356"/>
    <cellStyle name="Comma 13 12 2 2 2 2" xfId="23729"/>
    <cellStyle name="Comma 13 12 2 2 3" xfId="4357"/>
    <cellStyle name="Comma 13 12 2 2 3 2" xfId="23730"/>
    <cellStyle name="Comma 13 12 2 2 4" xfId="23728"/>
    <cellStyle name="Comma 13 12 2 3" xfId="4358"/>
    <cellStyle name="Comma 13 12 2 3 2" xfId="23731"/>
    <cellStyle name="Comma 13 12 2 4" xfId="4359"/>
    <cellStyle name="Comma 13 12 2 4 2" xfId="23732"/>
    <cellStyle name="Comma 13 12 2 5" xfId="4360"/>
    <cellStyle name="Comma 13 12 2 5 2" xfId="23733"/>
    <cellStyle name="Comma 13 12 2 6" xfId="23727"/>
    <cellStyle name="Comma 13 12 3" xfId="4361"/>
    <cellStyle name="Comma 13 12 3 2" xfId="4362"/>
    <cellStyle name="Comma 13 12 3 2 2" xfId="23735"/>
    <cellStyle name="Comma 13 12 3 3" xfId="4363"/>
    <cellStyle name="Comma 13 12 3 3 2" xfId="23736"/>
    <cellStyle name="Comma 13 12 3 4" xfId="23734"/>
    <cellStyle name="Comma 13 12 4" xfId="4364"/>
    <cellStyle name="Comma 13 12 4 2" xfId="23737"/>
    <cellStyle name="Comma 13 12 5" xfId="4365"/>
    <cellStyle name="Comma 13 12 5 2" xfId="23738"/>
    <cellStyle name="Comma 13 12 6" xfId="4366"/>
    <cellStyle name="Comma 13 12 6 2" xfId="23739"/>
    <cellStyle name="Comma 13 12 7" xfId="23726"/>
    <cellStyle name="Comma 13 13" xfId="4367"/>
    <cellStyle name="Comma 13 13 2" xfId="4368"/>
    <cellStyle name="Comma 13 13 2 2" xfId="4369"/>
    <cellStyle name="Comma 13 13 2 2 2" xfId="4370"/>
    <cellStyle name="Comma 13 13 2 2 2 2" xfId="23743"/>
    <cellStyle name="Comma 13 13 2 2 3" xfId="4371"/>
    <cellStyle name="Comma 13 13 2 2 3 2" xfId="23744"/>
    <cellStyle name="Comma 13 13 2 2 4" xfId="23742"/>
    <cellStyle name="Comma 13 13 2 3" xfId="4372"/>
    <cellStyle name="Comma 13 13 2 3 2" xfId="23745"/>
    <cellStyle name="Comma 13 13 2 4" xfId="4373"/>
    <cellStyle name="Comma 13 13 2 4 2" xfId="23746"/>
    <cellStyle name="Comma 13 13 2 5" xfId="4374"/>
    <cellStyle name="Comma 13 13 2 5 2" xfId="23747"/>
    <cellStyle name="Comma 13 13 2 6" xfId="23741"/>
    <cellStyle name="Comma 13 13 3" xfId="4375"/>
    <cellStyle name="Comma 13 13 3 2" xfId="4376"/>
    <cellStyle name="Comma 13 13 3 2 2" xfId="23749"/>
    <cellStyle name="Comma 13 13 3 3" xfId="4377"/>
    <cellStyle name="Comma 13 13 3 3 2" xfId="23750"/>
    <cellStyle name="Comma 13 13 3 4" xfId="23748"/>
    <cellStyle name="Comma 13 13 4" xfId="4378"/>
    <cellStyle name="Comma 13 13 4 2" xfId="23751"/>
    <cellStyle name="Comma 13 13 5" xfId="4379"/>
    <cellStyle name="Comma 13 13 5 2" xfId="23752"/>
    <cellStyle name="Comma 13 13 6" xfId="4380"/>
    <cellStyle name="Comma 13 13 6 2" xfId="23753"/>
    <cellStyle name="Comma 13 13 7" xfId="23740"/>
    <cellStyle name="Comma 13 14" xfId="4381"/>
    <cellStyle name="Comma 13 14 2" xfId="4382"/>
    <cellStyle name="Comma 13 14 2 2" xfId="4383"/>
    <cellStyle name="Comma 13 14 2 2 2" xfId="23756"/>
    <cellStyle name="Comma 13 14 2 3" xfId="4384"/>
    <cellStyle name="Comma 13 14 2 3 2" xfId="23757"/>
    <cellStyle name="Comma 13 14 2 4" xfId="23755"/>
    <cellStyle name="Comma 13 14 3" xfId="4385"/>
    <cellStyle name="Comma 13 14 3 2" xfId="23758"/>
    <cellStyle name="Comma 13 14 4" xfId="4386"/>
    <cellStyle name="Comma 13 14 4 2" xfId="23759"/>
    <cellStyle name="Comma 13 14 5" xfId="4387"/>
    <cellStyle name="Comma 13 14 5 2" xfId="23760"/>
    <cellStyle name="Comma 13 14 6" xfId="23754"/>
    <cellStyle name="Comma 13 15" xfId="4388"/>
    <cellStyle name="Comma 13 15 2" xfId="4389"/>
    <cellStyle name="Comma 13 15 2 2" xfId="23762"/>
    <cellStyle name="Comma 13 15 3" xfId="4390"/>
    <cellStyle name="Comma 13 15 3 2" xfId="23763"/>
    <cellStyle name="Comma 13 15 4" xfId="23761"/>
    <cellStyle name="Comma 13 16" xfId="4391"/>
    <cellStyle name="Comma 13 16 2" xfId="23764"/>
    <cellStyle name="Comma 13 17" xfId="4392"/>
    <cellStyle name="Comma 13 17 2" xfId="23765"/>
    <cellStyle name="Comma 13 18" xfId="4393"/>
    <cellStyle name="Comma 13 18 2" xfId="23766"/>
    <cellStyle name="Comma 13 19" xfId="4268"/>
    <cellStyle name="Comma 13 2" xfId="4394"/>
    <cellStyle name="Comma 13 2 10" xfId="4395"/>
    <cellStyle name="Comma 13 2 10 2" xfId="23768"/>
    <cellStyle name="Comma 13 2 11" xfId="4396"/>
    <cellStyle name="Comma 13 2 11 2" xfId="23769"/>
    <cellStyle name="Comma 13 2 12" xfId="23767"/>
    <cellStyle name="Comma 13 2 13" xfId="41150"/>
    <cellStyle name="Comma 13 2 2" xfId="4397"/>
    <cellStyle name="Comma 13 2 2 2" xfId="4398"/>
    <cellStyle name="Comma 13 2 2 2 2" xfId="4399"/>
    <cellStyle name="Comma 13 2 2 2 2 2" xfId="4400"/>
    <cellStyle name="Comma 13 2 2 2 2 2 2" xfId="4401"/>
    <cellStyle name="Comma 13 2 2 2 2 2 2 2" xfId="23774"/>
    <cellStyle name="Comma 13 2 2 2 2 2 3" xfId="4402"/>
    <cellStyle name="Comma 13 2 2 2 2 2 3 2" xfId="23775"/>
    <cellStyle name="Comma 13 2 2 2 2 2 4" xfId="23773"/>
    <cellStyle name="Comma 13 2 2 2 2 3" xfId="4403"/>
    <cellStyle name="Comma 13 2 2 2 2 3 2" xfId="23776"/>
    <cellStyle name="Comma 13 2 2 2 2 4" xfId="4404"/>
    <cellStyle name="Comma 13 2 2 2 2 4 2" xfId="23777"/>
    <cellStyle name="Comma 13 2 2 2 2 5" xfId="4405"/>
    <cellStyle name="Comma 13 2 2 2 2 5 2" xfId="23778"/>
    <cellStyle name="Comma 13 2 2 2 2 6" xfId="23772"/>
    <cellStyle name="Comma 13 2 2 2 3" xfId="4406"/>
    <cellStyle name="Comma 13 2 2 2 3 2" xfId="4407"/>
    <cellStyle name="Comma 13 2 2 2 3 2 2" xfId="23780"/>
    <cellStyle name="Comma 13 2 2 2 3 3" xfId="4408"/>
    <cellStyle name="Comma 13 2 2 2 3 3 2" xfId="23781"/>
    <cellStyle name="Comma 13 2 2 2 3 4" xfId="23779"/>
    <cellStyle name="Comma 13 2 2 2 4" xfId="4409"/>
    <cellStyle name="Comma 13 2 2 2 4 2" xfId="23782"/>
    <cellStyle name="Comma 13 2 2 2 5" xfId="4410"/>
    <cellStyle name="Comma 13 2 2 2 5 2" xfId="23783"/>
    <cellStyle name="Comma 13 2 2 2 6" xfId="4411"/>
    <cellStyle name="Comma 13 2 2 2 6 2" xfId="23784"/>
    <cellStyle name="Comma 13 2 2 2 7" xfId="23771"/>
    <cellStyle name="Comma 13 2 2 3" xfId="4412"/>
    <cellStyle name="Comma 13 2 2 3 2" xfId="4413"/>
    <cellStyle name="Comma 13 2 2 3 2 2" xfId="4414"/>
    <cellStyle name="Comma 13 2 2 3 2 2 2" xfId="4415"/>
    <cellStyle name="Comma 13 2 2 3 2 2 2 2" xfId="23788"/>
    <cellStyle name="Comma 13 2 2 3 2 2 3" xfId="4416"/>
    <cellStyle name="Comma 13 2 2 3 2 2 3 2" xfId="23789"/>
    <cellStyle name="Comma 13 2 2 3 2 2 4" xfId="23787"/>
    <cellStyle name="Comma 13 2 2 3 2 3" xfId="4417"/>
    <cellStyle name="Comma 13 2 2 3 2 3 2" xfId="23790"/>
    <cellStyle name="Comma 13 2 2 3 2 4" xfId="4418"/>
    <cellStyle name="Comma 13 2 2 3 2 4 2" xfId="23791"/>
    <cellStyle name="Comma 13 2 2 3 2 5" xfId="4419"/>
    <cellStyle name="Comma 13 2 2 3 2 5 2" xfId="23792"/>
    <cellStyle name="Comma 13 2 2 3 2 6" xfId="23786"/>
    <cellStyle name="Comma 13 2 2 3 3" xfId="4420"/>
    <cellStyle name="Comma 13 2 2 3 3 2" xfId="4421"/>
    <cellStyle name="Comma 13 2 2 3 3 2 2" xfId="23794"/>
    <cellStyle name="Comma 13 2 2 3 3 3" xfId="4422"/>
    <cellStyle name="Comma 13 2 2 3 3 3 2" xfId="23795"/>
    <cellStyle name="Comma 13 2 2 3 3 4" xfId="23793"/>
    <cellStyle name="Comma 13 2 2 3 4" xfId="4423"/>
    <cellStyle name="Comma 13 2 2 3 4 2" xfId="23796"/>
    <cellStyle name="Comma 13 2 2 3 5" xfId="4424"/>
    <cellStyle name="Comma 13 2 2 3 5 2" xfId="23797"/>
    <cellStyle name="Comma 13 2 2 3 6" xfId="4425"/>
    <cellStyle name="Comma 13 2 2 3 6 2" xfId="23798"/>
    <cellStyle name="Comma 13 2 2 3 7" xfId="23785"/>
    <cellStyle name="Comma 13 2 2 4" xfId="4426"/>
    <cellStyle name="Comma 13 2 2 4 2" xfId="4427"/>
    <cellStyle name="Comma 13 2 2 4 2 2" xfId="4428"/>
    <cellStyle name="Comma 13 2 2 4 2 2 2" xfId="23801"/>
    <cellStyle name="Comma 13 2 2 4 2 3" xfId="4429"/>
    <cellStyle name="Comma 13 2 2 4 2 3 2" xfId="23802"/>
    <cellStyle name="Comma 13 2 2 4 2 4" xfId="23800"/>
    <cellStyle name="Comma 13 2 2 4 3" xfId="4430"/>
    <cellStyle name="Comma 13 2 2 4 3 2" xfId="23803"/>
    <cellStyle name="Comma 13 2 2 4 4" xfId="4431"/>
    <cellStyle name="Comma 13 2 2 4 4 2" xfId="23804"/>
    <cellStyle name="Comma 13 2 2 4 5" xfId="4432"/>
    <cellStyle name="Comma 13 2 2 4 5 2" xfId="23805"/>
    <cellStyle name="Comma 13 2 2 4 6" xfId="23799"/>
    <cellStyle name="Comma 13 2 2 5" xfId="4433"/>
    <cellStyle name="Comma 13 2 2 5 2" xfId="4434"/>
    <cellStyle name="Comma 13 2 2 5 2 2" xfId="23807"/>
    <cellStyle name="Comma 13 2 2 5 3" xfId="4435"/>
    <cellStyle name="Comma 13 2 2 5 3 2" xfId="23808"/>
    <cellStyle name="Comma 13 2 2 5 4" xfId="23806"/>
    <cellStyle name="Comma 13 2 2 6" xfId="4436"/>
    <cellStyle name="Comma 13 2 2 6 2" xfId="23809"/>
    <cellStyle name="Comma 13 2 2 7" xfId="4437"/>
    <cellStyle name="Comma 13 2 2 7 2" xfId="23810"/>
    <cellStyle name="Comma 13 2 2 8" xfId="4438"/>
    <cellStyle name="Comma 13 2 2 8 2" xfId="23811"/>
    <cellStyle name="Comma 13 2 2 9" xfId="23770"/>
    <cellStyle name="Comma 13 2 3" xfId="4439"/>
    <cellStyle name="Comma 13 2 3 2" xfId="4440"/>
    <cellStyle name="Comma 13 2 3 2 2" xfId="4441"/>
    <cellStyle name="Comma 13 2 3 2 2 2" xfId="4442"/>
    <cellStyle name="Comma 13 2 3 2 2 2 2" xfId="4443"/>
    <cellStyle name="Comma 13 2 3 2 2 2 2 2" xfId="23816"/>
    <cellStyle name="Comma 13 2 3 2 2 2 3" xfId="4444"/>
    <cellStyle name="Comma 13 2 3 2 2 2 3 2" xfId="23817"/>
    <cellStyle name="Comma 13 2 3 2 2 2 4" xfId="23815"/>
    <cellStyle name="Comma 13 2 3 2 2 3" xfId="4445"/>
    <cellStyle name="Comma 13 2 3 2 2 3 2" xfId="23818"/>
    <cellStyle name="Comma 13 2 3 2 2 4" xfId="4446"/>
    <cellStyle name="Comma 13 2 3 2 2 4 2" xfId="23819"/>
    <cellStyle name="Comma 13 2 3 2 2 5" xfId="4447"/>
    <cellStyle name="Comma 13 2 3 2 2 5 2" xfId="23820"/>
    <cellStyle name="Comma 13 2 3 2 2 6" xfId="23814"/>
    <cellStyle name="Comma 13 2 3 2 3" xfId="4448"/>
    <cellStyle name="Comma 13 2 3 2 3 2" xfId="4449"/>
    <cellStyle name="Comma 13 2 3 2 3 2 2" xfId="23822"/>
    <cellStyle name="Comma 13 2 3 2 3 3" xfId="4450"/>
    <cellStyle name="Comma 13 2 3 2 3 3 2" xfId="23823"/>
    <cellStyle name="Comma 13 2 3 2 3 4" xfId="23821"/>
    <cellStyle name="Comma 13 2 3 2 4" xfId="4451"/>
    <cellStyle name="Comma 13 2 3 2 4 2" xfId="23824"/>
    <cellStyle name="Comma 13 2 3 2 5" xfId="4452"/>
    <cellStyle name="Comma 13 2 3 2 5 2" xfId="23825"/>
    <cellStyle name="Comma 13 2 3 2 6" xfId="4453"/>
    <cellStyle name="Comma 13 2 3 2 6 2" xfId="23826"/>
    <cellStyle name="Comma 13 2 3 2 7" xfId="23813"/>
    <cellStyle name="Comma 13 2 3 3" xfId="4454"/>
    <cellStyle name="Comma 13 2 3 3 2" xfId="4455"/>
    <cellStyle name="Comma 13 2 3 3 2 2" xfId="4456"/>
    <cellStyle name="Comma 13 2 3 3 2 2 2" xfId="4457"/>
    <cellStyle name="Comma 13 2 3 3 2 2 2 2" xfId="23830"/>
    <cellStyle name="Comma 13 2 3 3 2 2 3" xfId="4458"/>
    <cellStyle name="Comma 13 2 3 3 2 2 3 2" xfId="23831"/>
    <cellStyle name="Comma 13 2 3 3 2 2 4" xfId="23829"/>
    <cellStyle name="Comma 13 2 3 3 2 3" xfId="4459"/>
    <cellStyle name="Comma 13 2 3 3 2 3 2" xfId="23832"/>
    <cellStyle name="Comma 13 2 3 3 2 4" xfId="4460"/>
    <cellStyle name="Comma 13 2 3 3 2 4 2" xfId="23833"/>
    <cellStyle name="Comma 13 2 3 3 2 5" xfId="4461"/>
    <cellStyle name="Comma 13 2 3 3 2 5 2" xfId="23834"/>
    <cellStyle name="Comma 13 2 3 3 2 6" xfId="23828"/>
    <cellStyle name="Comma 13 2 3 3 3" xfId="4462"/>
    <cellStyle name="Comma 13 2 3 3 3 2" xfId="4463"/>
    <cellStyle name="Comma 13 2 3 3 3 2 2" xfId="23836"/>
    <cellStyle name="Comma 13 2 3 3 3 3" xfId="4464"/>
    <cellStyle name="Comma 13 2 3 3 3 3 2" xfId="23837"/>
    <cellStyle name="Comma 13 2 3 3 3 4" xfId="23835"/>
    <cellStyle name="Comma 13 2 3 3 4" xfId="4465"/>
    <cellStyle name="Comma 13 2 3 3 4 2" xfId="23838"/>
    <cellStyle name="Comma 13 2 3 3 5" xfId="4466"/>
    <cellStyle name="Comma 13 2 3 3 5 2" xfId="23839"/>
    <cellStyle name="Comma 13 2 3 3 6" xfId="4467"/>
    <cellStyle name="Comma 13 2 3 3 6 2" xfId="23840"/>
    <cellStyle name="Comma 13 2 3 3 7" xfId="23827"/>
    <cellStyle name="Comma 13 2 3 4" xfId="4468"/>
    <cellStyle name="Comma 13 2 3 4 2" xfId="4469"/>
    <cellStyle name="Comma 13 2 3 4 2 2" xfId="4470"/>
    <cellStyle name="Comma 13 2 3 4 2 2 2" xfId="23843"/>
    <cellStyle name="Comma 13 2 3 4 2 3" xfId="4471"/>
    <cellStyle name="Comma 13 2 3 4 2 3 2" xfId="23844"/>
    <cellStyle name="Comma 13 2 3 4 2 4" xfId="23842"/>
    <cellStyle name="Comma 13 2 3 4 3" xfId="4472"/>
    <cellStyle name="Comma 13 2 3 4 3 2" xfId="23845"/>
    <cellStyle name="Comma 13 2 3 4 4" xfId="4473"/>
    <cellStyle name="Comma 13 2 3 4 4 2" xfId="23846"/>
    <cellStyle name="Comma 13 2 3 4 5" xfId="4474"/>
    <cellStyle name="Comma 13 2 3 4 5 2" xfId="23847"/>
    <cellStyle name="Comma 13 2 3 4 6" xfId="23841"/>
    <cellStyle name="Comma 13 2 3 5" xfId="4475"/>
    <cellStyle name="Comma 13 2 3 5 2" xfId="4476"/>
    <cellStyle name="Comma 13 2 3 5 2 2" xfId="23849"/>
    <cellStyle name="Comma 13 2 3 5 3" xfId="4477"/>
    <cellStyle name="Comma 13 2 3 5 3 2" xfId="23850"/>
    <cellStyle name="Comma 13 2 3 5 4" xfId="23848"/>
    <cellStyle name="Comma 13 2 3 6" xfId="4478"/>
    <cellStyle name="Comma 13 2 3 6 2" xfId="23851"/>
    <cellStyle name="Comma 13 2 3 7" xfId="4479"/>
    <cellStyle name="Comma 13 2 3 7 2" xfId="23852"/>
    <cellStyle name="Comma 13 2 3 8" xfId="4480"/>
    <cellStyle name="Comma 13 2 3 8 2" xfId="23853"/>
    <cellStyle name="Comma 13 2 3 9" xfId="23812"/>
    <cellStyle name="Comma 13 2 4" xfId="4481"/>
    <cellStyle name="Comma 13 2 4 2" xfId="4482"/>
    <cellStyle name="Comma 13 2 4 2 2" xfId="4483"/>
    <cellStyle name="Comma 13 2 4 2 2 2" xfId="4484"/>
    <cellStyle name="Comma 13 2 4 2 2 2 2" xfId="4485"/>
    <cellStyle name="Comma 13 2 4 2 2 2 2 2" xfId="23858"/>
    <cellStyle name="Comma 13 2 4 2 2 2 3" xfId="4486"/>
    <cellStyle name="Comma 13 2 4 2 2 2 3 2" xfId="23859"/>
    <cellStyle name="Comma 13 2 4 2 2 2 4" xfId="23857"/>
    <cellStyle name="Comma 13 2 4 2 2 3" xfId="4487"/>
    <cellStyle name="Comma 13 2 4 2 2 3 2" xfId="23860"/>
    <cellStyle name="Comma 13 2 4 2 2 4" xfId="4488"/>
    <cellStyle name="Comma 13 2 4 2 2 4 2" xfId="23861"/>
    <cellStyle name="Comma 13 2 4 2 2 5" xfId="4489"/>
    <cellStyle name="Comma 13 2 4 2 2 5 2" xfId="23862"/>
    <cellStyle name="Comma 13 2 4 2 2 6" xfId="23856"/>
    <cellStyle name="Comma 13 2 4 2 3" xfId="4490"/>
    <cellStyle name="Comma 13 2 4 2 3 2" xfId="4491"/>
    <cellStyle name="Comma 13 2 4 2 3 2 2" xfId="23864"/>
    <cellStyle name="Comma 13 2 4 2 3 3" xfId="4492"/>
    <cellStyle name="Comma 13 2 4 2 3 3 2" xfId="23865"/>
    <cellStyle name="Comma 13 2 4 2 3 4" xfId="23863"/>
    <cellStyle name="Comma 13 2 4 2 4" xfId="4493"/>
    <cellStyle name="Comma 13 2 4 2 4 2" xfId="23866"/>
    <cellStyle name="Comma 13 2 4 2 5" xfId="4494"/>
    <cellStyle name="Comma 13 2 4 2 5 2" xfId="23867"/>
    <cellStyle name="Comma 13 2 4 2 6" xfId="4495"/>
    <cellStyle name="Comma 13 2 4 2 6 2" xfId="23868"/>
    <cellStyle name="Comma 13 2 4 2 7" xfId="23855"/>
    <cellStyle name="Comma 13 2 4 3" xfId="4496"/>
    <cellStyle name="Comma 13 2 4 3 2" xfId="4497"/>
    <cellStyle name="Comma 13 2 4 3 2 2" xfId="4498"/>
    <cellStyle name="Comma 13 2 4 3 2 2 2" xfId="4499"/>
    <cellStyle name="Comma 13 2 4 3 2 2 2 2" xfId="23872"/>
    <cellStyle name="Comma 13 2 4 3 2 2 3" xfId="4500"/>
    <cellStyle name="Comma 13 2 4 3 2 2 3 2" xfId="23873"/>
    <cellStyle name="Comma 13 2 4 3 2 2 4" xfId="23871"/>
    <cellStyle name="Comma 13 2 4 3 2 3" xfId="4501"/>
    <cellStyle name="Comma 13 2 4 3 2 3 2" xfId="23874"/>
    <cellStyle name="Comma 13 2 4 3 2 4" xfId="4502"/>
    <cellStyle name="Comma 13 2 4 3 2 4 2" xfId="23875"/>
    <cellStyle name="Comma 13 2 4 3 2 5" xfId="4503"/>
    <cellStyle name="Comma 13 2 4 3 2 5 2" xfId="23876"/>
    <cellStyle name="Comma 13 2 4 3 2 6" xfId="23870"/>
    <cellStyle name="Comma 13 2 4 3 3" xfId="4504"/>
    <cellStyle name="Comma 13 2 4 3 3 2" xfId="4505"/>
    <cellStyle name="Comma 13 2 4 3 3 2 2" xfId="23878"/>
    <cellStyle name="Comma 13 2 4 3 3 3" xfId="4506"/>
    <cellStyle name="Comma 13 2 4 3 3 3 2" xfId="23879"/>
    <cellStyle name="Comma 13 2 4 3 3 4" xfId="23877"/>
    <cellStyle name="Comma 13 2 4 3 4" xfId="4507"/>
    <cellStyle name="Comma 13 2 4 3 4 2" xfId="23880"/>
    <cellStyle name="Comma 13 2 4 3 5" xfId="4508"/>
    <cellStyle name="Comma 13 2 4 3 5 2" xfId="23881"/>
    <cellStyle name="Comma 13 2 4 3 6" xfId="4509"/>
    <cellStyle name="Comma 13 2 4 3 6 2" xfId="23882"/>
    <cellStyle name="Comma 13 2 4 3 7" xfId="23869"/>
    <cellStyle name="Comma 13 2 4 4" xfId="4510"/>
    <cellStyle name="Comma 13 2 4 4 2" xfId="4511"/>
    <cellStyle name="Comma 13 2 4 4 2 2" xfId="4512"/>
    <cellStyle name="Comma 13 2 4 4 2 2 2" xfId="23885"/>
    <cellStyle name="Comma 13 2 4 4 2 3" xfId="4513"/>
    <cellStyle name="Comma 13 2 4 4 2 3 2" xfId="23886"/>
    <cellStyle name="Comma 13 2 4 4 2 4" xfId="23884"/>
    <cellStyle name="Comma 13 2 4 4 3" xfId="4514"/>
    <cellStyle name="Comma 13 2 4 4 3 2" xfId="23887"/>
    <cellStyle name="Comma 13 2 4 4 4" xfId="4515"/>
    <cellStyle name="Comma 13 2 4 4 4 2" xfId="23888"/>
    <cellStyle name="Comma 13 2 4 4 5" xfId="4516"/>
    <cellStyle name="Comma 13 2 4 4 5 2" xfId="23889"/>
    <cellStyle name="Comma 13 2 4 4 6" xfId="23883"/>
    <cellStyle name="Comma 13 2 4 5" xfId="4517"/>
    <cellStyle name="Comma 13 2 4 5 2" xfId="4518"/>
    <cellStyle name="Comma 13 2 4 5 2 2" xfId="23891"/>
    <cellStyle name="Comma 13 2 4 5 3" xfId="4519"/>
    <cellStyle name="Comma 13 2 4 5 3 2" xfId="23892"/>
    <cellStyle name="Comma 13 2 4 5 4" xfId="23890"/>
    <cellStyle name="Comma 13 2 4 6" xfId="4520"/>
    <cellStyle name="Comma 13 2 4 6 2" xfId="23893"/>
    <cellStyle name="Comma 13 2 4 7" xfId="4521"/>
    <cellStyle name="Comma 13 2 4 7 2" xfId="23894"/>
    <cellStyle name="Comma 13 2 4 8" xfId="4522"/>
    <cellStyle name="Comma 13 2 4 8 2" xfId="23895"/>
    <cellStyle name="Comma 13 2 4 9" xfId="23854"/>
    <cellStyle name="Comma 13 2 5" xfId="4523"/>
    <cellStyle name="Comma 13 2 5 2" xfId="4524"/>
    <cellStyle name="Comma 13 2 5 2 2" xfId="4525"/>
    <cellStyle name="Comma 13 2 5 2 2 2" xfId="4526"/>
    <cellStyle name="Comma 13 2 5 2 2 2 2" xfId="23899"/>
    <cellStyle name="Comma 13 2 5 2 2 3" xfId="4527"/>
    <cellStyle name="Comma 13 2 5 2 2 3 2" xfId="23900"/>
    <cellStyle name="Comma 13 2 5 2 2 4" xfId="23898"/>
    <cellStyle name="Comma 13 2 5 2 3" xfId="4528"/>
    <cellStyle name="Comma 13 2 5 2 3 2" xfId="23901"/>
    <cellStyle name="Comma 13 2 5 2 4" xfId="4529"/>
    <cellStyle name="Comma 13 2 5 2 4 2" xfId="23902"/>
    <cellStyle name="Comma 13 2 5 2 5" xfId="4530"/>
    <cellStyle name="Comma 13 2 5 2 5 2" xfId="23903"/>
    <cellStyle name="Comma 13 2 5 2 6" xfId="23897"/>
    <cellStyle name="Comma 13 2 5 3" xfId="4531"/>
    <cellStyle name="Comma 13 2 5 3 2" xfId="4532"/>
    <cellStyle name="Comma 13 2 5 3 2 2" xfId="23905"/>
    <cellStyle name="Comma 13 2 5 3 3" xfId="4533"/>
    <cellStyle name="Comma 13 2 5 3 3 2" xfId="23906"/>
    <cellStyle name="Comma 13 2 5 3 4" xfId="23904"/>
    <cellStyle name="Comma 13 2 5 4" xfId="4534"/>
    <cellStyle name="Comma 13 2 5 4 2" xfId="23907"/>
    <cellStyle name="Comma 13 2 5 5" xfId="4535"/>
    <cellStyle name="Comma 13 2 5 5 2" xfId="23908"/>
    <cellStyle name="Comma 13 2 5 6" xfId="4536"/>
    <cellStyle name="Comma 13 2 5 6 2" xfId="23909"/>
    <cellStyle name="Comma 13 2 5 7" xfId="23896"/>
    <cellStyle name="Comma 13 2 6" xfId="4537"/>
    <cellStyle name="Comma 13 2 6 2" xfId="4538"/>
    <cellStyle name="Comma 13 2 6 2 2" xfId="4539"/>
    <cellStyle name="Comma 13 2 6 2 2 2" xfId="4540"/>
    <cellStyle name="Comma 13 2 6 2 2 2 2" xfId="23913"/>
    <cellStyle name="Comma 13 2 6 2 2 3" xfId="4541"/>
    <cellStyle name="Comma 13 2 6 2 2 3 2" xfId="23914"/>
    <cellStyle name="Comma 13 2 6 2 2 4" xfId="23912"/>
    <cellStyle name="Comma 13 2 6 2 3" xfId="4542"/>
    <cellStyle name="Comma 13 2 6 2 3 2" xfId="23915"/>
    <cellStyle name="Comma 13 2 6 2 4" xfId="4543"/>
    <cellStyle name="Comma 13 2 6 2 4 2" xfId="23916"/>
    <cellStyle name="Comma 13 2 6 2 5" xfId="4544"/>
    <cellStyle name="Comma 13 2 6 2 5 2" xfId="23917"/>
    <cellStyle name="Comma 13 2 6 2 6" xfId="23911"/>
    <cellStyle name="Comma 13 2 6 3" xfId="4545"/>
    <cellStyle name="Comma 13 2 6 3 2" xfId="4546"/>
    <cellStyle name="Comma 13 2 6 3 2 2" xfId="23919"/>
    <cellStyle name="Comma 13 2 6 3 3" xfId="4547"/>
    <cellStyle name="Comma 13 2 6 3 3 2" xfId="23920"/>
    <cellStyle name="Comma 13 2 6 3 4" xfId="23918"/>
    <cellStyle name="Comma 13 2 6 4" xfId="4548"/>
    <cellStyle name="Comma 13 2 6 4 2" xfId="23921"/>
    <cellStyle name="Comma 13 2 6 5" xfId="4549"/>
    <cellStyle name="Comma 13 2 6 5 2" xfId="23922"/>
    <cellStyle name="Comma 13 2 6 6" xfId="4550"/>
    <cellStyle name="Comma 13 2 6 6 2" xfId="23923"/>
    <cellStyle name="Comma 13 2 6 7" xfId="23910"/>
    <cellStyle name="Comma 13 2 7" xfId="4551"/>
    <cellStyle name="Comma 13 2 7 2" xfId="4552"/>
    <cellStyle name="Comma 13 2 7 2 2" xfId="4553"/>
    <cellStyle name="Comma 13 2 7 2 2 2" xfId="23926"/>
    <cellStyle name="Comma 13 2 7 2 3" xfId="4554"/>
    <cellStyle name="Comma 13 2 7 2 3 2" xfId="23927"/>
    <cellStyle name="Comma 13 2 7 2 4" xfId="23925"/>
    <cellStyle name="Comma 13 2 7 3" xfId="4555"/>
    <cellStyle name="Comma 13 2 7 3 2" xfId="23928"/>
    <cellStyle name="Comma 13 2 7 4" xfId="4556"/>
    <cellStyle name="Comma 13 2 7 4 2" xfId="23929"/>
    <cellStyle name="Comma 13 2 7 5" xfId="4557"/>
    <cellStyle name="Comma 13 2 7 5 2" xfId="23930"/>
    <cellStyle name="Comma 13 2 7 6" xfId="23924"/>
    <cellStyle name="Comma 13 2 8" xfId="4558"/>
    <cellStyle name="Comma 13 2 8 2" xfId="4559"/>
    <cellStyle name="Comma 13 2 8 2 2" xfId="23932"/>
    <cellStyle name="Comma 13 2 8 3" xfId="4560"/>
    <cellStyle name="Comma 13 2 8 3 2" xfId="23933"/>
    <cellStyle name="Comma 13 2 8 4" xfId="23931"/>
    <cellStyle name="Comma 13 2 9" xfId="4561"/>
    <cellStyle name="Comma 13 2 9 2" xfId="23934"/>
    <cellStyle name="Comma 13 20" xfId="23641"/>
    <cellStyle name="Comma 13 21" xfId="41149"/>
    <cellStyle name="Comma 13 3" xfId="4562"/>
    <cellStyle name="Comma 13 3 10" xfId="4563"/>
    <cellStyle name="Comma 13 3 10 2" xfId="23936"/>
    <cellStyle name="Comma 13 3 11" xfId="4564"/>
    <cellStyle name="Comma 13 3 11 2" xfId="23937"/>
    <cellStyle name="Comma 13 3 12" xfId="23935"/>
    <cellStyle name="Comma 13 3 13" xfId="41151"/>
    <cellStyle name="Comma 13 3 2" xfId="4565"/>
    <cellStyle name="Comma 13 3 2 2" xfId="4566"/>
    <cellStyle name="Comma 13 3 2 2 2" xfId="4567"/>
    <cellStyle name="Comma 13 3 2 2 2 2" xfId="4568"/>
    <cellStyle name="Comma 13 3 2 2 2 2 2" xfId="4569"/>
    <cellStyle name="Comma 13 3 2 2 2 2 2 2" xfId="23942"/>
    <cellStyle name="Comma 13 3 2 2 2 2 3" xfId="4570"/>
    <cellStyle name="Comma 13 3 2 2 2 2 3 2" xfId="23943"/>
    <cellStyle name="Comma 13 3 2 2 2 2 4" xfId="23941"/>
    <cellStyle name="Comma 13 3 2 2 2 3" xfId="4571"/>
    <cellStyle name="Comma 13 3 2 2 2 3 2" xfId="23944"/>
    <cellStyle name="Comma 13 3 2 2 2 4" xfId="4572"/>
    <cellStyle name="Comma 13 3 2 2 2 4 2" xfId="23945"/>
    <cellStyle name="Comma 13 3 2 2 2 5" xfId="4573"/>
    <cellStyle name="Comma 13 3 2 2 2 5 2" xfId="23946"/>
    <cellStyle name="Comma 13 3 2 2 2 6" xfId="23940"/>
    <cellStyle name="Comma 13 3 2 2 3" xfId="4574"/>
    <cellStyle name="Comma 13 3 2 2 3 2" xfId="4575"/>
    <cellStyle name="Comma 13 3 2 2 3 2 2" xfId="23948"/>
    <cellStyle name="Comma 13 3 2 2 3 3" xfId="4576"/>
    <cellStyle name="Comma 13 3 2 2 3 3 2" xfId="23949"/>
    <cellStyle name="Comma 13 3 2 2 3 4" xfId="23947"/>
    <cellStyle name="Comma 13 3 2 2 4" xfId="4577"/>
    <cellStyle name="Comma 13 3 2 2 4 2" xfId="23950"/>
    <cellStyle name="Comma 13 3 2 2 5" xfId="4578"/>
    <cellStyle name="Comma 13 3 2 2 5 2" xfId="23951"/>
    <cellStyle name="Comma 13 3 2 2 6" xfId="4579"/>
    <cellStyle name="Comma 13 3 2 2 6 2" xfId="23952"/>
    <cellStyle name="Comma 13 3 2 2 7" xfId="23939"/>
    <cellStyle name="Comma 13 3 2 3" xfId="4580"/>
    <cellStyle name="Comma 13 3 2 3 2" xfId="4581"/>
    <cellStyle name="Comma 13 3 2 3 2 2" xfId="4582"/>
    <cellStyle name="Comma 13 3 2 3 2 2 2" xfId="4583"/>
    <cellStyle name="Comma 13 3 2 3 2 2 2 2" xfId="23956"/>
    <cellStyle name="Comma 13 3 2 3 2 2 3" xfId="4584"/>
    <cellStyle name="Comma 13 3 2 3 2 2 3 2" xfId="23957"/>
    <cellStyle name="Comma 13 3 2 3 2 2 4" xfId="23955"/>
    <cellStyle name="Comma 13 3 2 3 2 3" xfId="4585"/>
    <cellStyle name="Comma 13 3 2 3 2 3 2" xfId="23958"/>
    <cellStyle name="Comma 13 3 2 3 2 4" xfId="4586"/>
    <cellStyle name="Comma 13 3 2 3 2 4 2" xfId="23959"/>
    <cellStyle name="Comma 13 3 2 3 2 5" xfId="4587"/>
    <cellStyle name="Comma 13 3 2 3 2 5 2" xfId="23960"/>
    <cellStyle name="Comma 13 3 2 3 2 6" xfId="23954"/>
    <cellStyle name="Comma 13 3 2 3 3" xfId="4588"/>
    <cellStyle name="Comma 13 3 2 3 3 2" xfId="4589"/>
    <cellStyle name="Comma 13 3 2 3 3 2 2" xfId="23962"/>
    <cellStyle name="Comma 13 3 2 3 3 3" xfId="4590"/>
    <cellStyle name="Comma 13 3 2 3 3 3 2" xfId="23963"/>
    <cellStyle name="Comma 13 3 2 3 3 4" xfId="23961"/>
    <cellStyle name="Comma 13 3 2 3 4" xfId="4591"/>
    <cellStyle name="Comma 13 3 2 3 4 2" xfId="23964"/>
    <cellStyle name="Comma 13 3 2 3 5" xfId="4592"/>
    <cellStyle name="Comma 13 3 2 3 5 2" xfId="23965"/>
    <cellStyle name="Comma 13 3 2 3 6" xfId="4593"/>
    <cellStyle name="Comma 13 3 2 3 6 2" xfId="23966"/>
    <cellStyle name="Comma 13 3 2 3 7" xfId="23953"/>
    <cellStyle name="Comma 13 3 2 4" xfId="4594"/>
    <cellStyle name="Comma 13 3 2 4 2" xfId="4595"/>
    <cellStyle name="Comma 13 3 2 4 2 2" xfId="4596"/>
    <cellStyle name="Comma 13 3 2 4 2 2 2" xfId="23969"/>
    <cellStyle name="Comma 13 3 2 4 2 3" xfId="4597"/>
    <cellStyle name="Comma 13 3 2 4 2 3 2" xfId="23970"/>
    <cellStyle name="Comma 13 3 2 4 2 4" xfId="23968"/>
    <cellStyle name="Comma 13 3 2 4 3" xfId="4598"/>
    <cellStyle name="Comma 13 3 2 4 3 2" xfId="23971"/>
    <cellStyle name="Comma 13 3 2 4 4" xfId="4599"/>
    <cellStyle name="Comma 13 3 2 4 4 2" xfId="23972"/>
    <cellStyle name="Comma 13 3 2 4 5" xfId="4600"/>
    <cellStyle name="Comma 13 3 2 4 5 2" xfId="23973"/>
    <cellStyle name="Comma 13 3 2 4 6" xfId="23967"/>
    <cellStyle name="Comma 13 3 2 5" xfId="4601"/>
    <cellStyle name="Comma 13 3 2 5 2" xfId="4602"/>
    <cellStyle name="Comma 13 3 2 5 2 2" xfId="23975"/>
    <cellStyle name="Comma 13 3 2 5 3" xfId="4603"/>
    <cellStyle name="Comma 13 3 2 5 3 2" xfId="23976"/>
    <cellStyle name="Comma 13 3 2 5 4" xfId="23974"/>
    <cellStyle name="Comma 13 3 2 6" xfId="4604"/>
    <cellStyle name="Comma 13 3 2 6 2" xfId="23977"/>
    <cellStyle name="Comma 13 3 2 7" xfId="4605"/>
    <cellStyle name="Comma 13 3 2 7 2" xfId="23978"/>
    <cellStyle name="Comma 13 3 2 8" xfId="4606"/>
    <cellStyle name="Comma 13 3 2 8 2" xfId="23979"/>
    <cellStyle name="Comma 13 3 2 9" xfId="23938"/>
    <cellStyle name="Comma 13 3 3" xfId="4607"/>
    <cellStyle name="Comma 13 3 3 2" xfId="4608"/>
    <cellStyle name="Comma 13 3 3 2 2" xfId="4609"/>
    <cellStyle name="Comma 13 3 3 2 2 2" xfId="4610"/>
    <cellStyle name="Comma 13 3 3 2 2 2 2" xfId="4611"/>
    <cellStyle name="Comma 13 3 3 2 2 2 2 2" xfId="23984"/>
    <cellStyle name="Comma 13 3 3 2 2 2 3" xfId="4612"/>
    <cellStyle name="Comma 13 3 3 2 2 2 3 2" xfId="23985"/>
    <cellStyle name="Comma 13 3 3 2 2 2 4" xfId="23983"/>
    <cellStyle name="Comma 13 3 3 2 2 3" xfId="4613"/>
    <cellStyle name="Comma 13 3 3 2 2 3 2" xfId="23986"/>
    <cellStyle name="Comma 13 3 3 2 2 4" xfId="4614"/>
    <cellStyle name="Comma 13 3 3 2 2 4 2" xfId="23987"/>
    <cellStyle name="Comma 13 3 3 2 2 5" xfId="4615"/>
    <cellStyle name="Comma 13 3 3 2 2 5 2" xfId="23988"/>
    <cellStyle name="Comma 13 3 3 2 2 6" xfId="23982"/>
    <cellStyle name="Comma 13 3 3 2 3" xfId="4616"/>
    <cellStyle name="Comma 13 3 3 2 3 2" xfId="4617"/>
    <cellStyle name="Comma 13 3 3 2 3 2 2" xfId="23990"/>
    <cellStyle name="Comma 13 3 3 2 3 3" xfId="4618"/>
    <cellStyle name="Comma 13 3 3 2 3 3 2" xfId="23991"/>
    <cellStyle name="Comma 13 3 3 2 3 4" xfId="23989"/>
    <cellStyle name="Comma 13 3 3 2 4" xfId="4619"/>
    <cellStyle name="Comma 13 3 3 2 4 2" xfId="23992"/>
    <cellStyle name="Comma 13 3 3 2 5" xfId="4620"/>
    <cellStyle name="Comma 13 3 3 2 5 2" xfId="23993"/>
    <cellStyle name="Comma 13 3 3 2 6" xfId="4621"/>
    <cellStyle name="Comma 13 3 3 2 6 2" xfId="23994"/>
    <cellStyle name="Comma 13 3 3 2 7" xfId="23981"/>
    <cellStyle name="Comma 13 3 3 3" xfId="4622"/>
    <cellStyle name="Comma 13 3 3 3 2" xfId="4623"/>
    <cellStyle name="Comma 13 3 3 3 2 2" xfId="4624"/>
    <cellStyle name="Comma 13 3 3 3 2 2 2" xfId="4625"/>
    <cellStyle name="Comma 13 3 3 3 2 2 2 2" xfId="23998"/>
    <cellStyle name="Comma 13 3 3 3 2 2 3" xfId="4626"/>
    <cellStyle name="Comma 13 3 3 3 2 2 3 2" xfId="23999"/>
    <cellStyle name="Comma 13 3 3 3 2 2 4" xfId="23997"/>
    <cellStyle name="Comma 13 3 3 3 2 3" xfId="4627"/>
    <cellStyle name="Comma 13 3 3 3 2 3 2" xfId="24000"/>
    <cellStyle name="Comma 13 3 3 3 2 4" xfId="4628"/>
    <cellStyle name="Comma 13 3 3 3 2 4 2" xfId="24001"/>
    <cellStyle name="Comma 13 3 3 3 2 5" xfId="4629"/>
    <cellStyle name="Comma 13 3 3 3 2 5 2" xfId="24002"/>
    <cellStyle name="Comma 13 3 3 3 2 6" xfId="23996"/>
    <cellStyle name="Comma 13 3 3 3 3" xfId="4630"/>
    <cellStyle name="Comma 13 3 3 3 3 2" xfId="4631"/>
    <cellStyle name="Comma 13 3 3 3 3 2 2" xfId="24004"/>
    <cellStyle name="Comma 13 3 3 3 3 3" xfId="4632"/>
    <cellStyle name="Comma 13 3 3 3 3 3 2" xfId="24005"/>
    <cellStyle name="Comma 13 3 3 3 3 4" xfId="24003"/>
    <cellStyle name="Comma 13 3 3 3 4" xfId="4633"/>
    <cellStyle name="Comma 13 3 3 3 4 2" xfId="24006"/>
    <cellStyle name="Comma 13 3 3 3 5" xfId="4634"/>
    <cellStyle name="Comma 13 3 3 3 5 2" xfId="24007"/>
    <cellStyle name="Comma 13 3 3 3 6" xfId="4635"/>
    <cellStyle name="Comma 13 3 3 3 6 2" xfId="24008"/>
    <cellStyle name="Comma 13 3 3 3 7" xfId="23995"/>
    <cellStyle name="Comma 13 3 3 4" xfId="4636"/>
    <cellStyle name="Comma 13 3 3 4 2" xfId="4637"/>
    <cellStyle name="Comma 13 3 3 4 2 2" xfId="4638"/>
    <cellStyle name="Comma 13 3 3 4 2 2 2" xfId="24011"/>
    <cellStyle name="Comma 13 3 3 4 2 3" xfId="4639"/>
    <cellStyle name="Comma 13 3 3 4 2 3 2" xfId="24012"/>
    <cellStyle name="Comma 13 3 3 4 2 4" xfId="24010"/>
    <cellStyle name="Comma 13 3 3 4 3" xfId="4640"/>
    <cellStyle name="Comma 13 3 3 4 3 2" xfId="24013"/>
    <cellStyle name="Comma 13 3 3 4 4" xfId="4641"/>
    <cellStyle name="Comma 13 3 3 4 4 2" xfId="24014"/>
    <cellStyle name="Comma 13 3 3 4 5" xfId="4642"/>
    <cellStyle name="Comma 13 3 3 4 5 2" xfId="24015"/>
    <cellStyle name="Comma 13 3 3 4 6" xfId="24009"/>
    <cellStyle name="Comma 13 3 3 5" xfId="4643"/>
    <cellStyle name="Comma 13 3 3 5 2" xfId="4644"/>
    <cellStyle name="Comma 13 3 3 5 2 2" xfId="24017"/>
    <cellStyle name="Comma 13 3 3 5 3" xfId="4645"/>
    <cellStyle name="Comma 13 3 3 5 3 2" xfId="24018"/>
    <cellStyle name="Comma 13 3 3 5 4" xfId="24016"/>
    <cellStyle name="Comma 13 3 3 6" xfId="4646"/>
    <cellStyle name="Comma 13 3 3 6 2" xfId="24019"/>
    <cellStyle name="Comma 13 3 3 7" xfId="4647"/>
    <cellStyle name="Comma 13 3 3 7 2" xfId="24020"/>
    <cellStyle name="Comma 13 3 3 8" xfId="4648"/>
    <cellStyle name="Comma 13 3 3 8 2" xfId="24021"/>
    <cellStyle name="Comma 13 3 3 9" xfId="23980"/>
    <cellStyle name="Comma 13 3 4" xfId="4649"/>
    <cellStyle name="Comma 13 3 4 2" xfId="4650"/>
    <cellStyle name="Comma 13 3 4 2 2" xfId="4651"/>
    <cellStyle name="Comma 13 3 4 2 2 2" xfId="4652"/>
    <cellStyle name="Comma 13 3 4 2 2 2 2" xfId="4653"/>
    <cellStyle name="Comma 13 3 4 2 2 2 2 2" xfId="24026"/>
    <cellStyle name="Comma 13 3 4 2 2 2 3" xfId="4654"/>
    <cellStyle name="Comma 13 3 4 2 2 2 3 2" xfId="24027"/>
    <cellStyle name="Comma 13 3 4 2 2 2 4" xfId="24025"/>
    <cellStyle name="Comma 13 3 4 2 2 3" xfId="4655"/>
    <cellStyle name="Comma 13 3 4 2 2 3 2" xfId="24028"/>
    <cellStyle name="Comma 13 3 4 2 2 4" xfId="4656"/>
    <cellStyle name="Comma 13 3 4 2 2 4 2" xfId="24029"/>
    <cellStyle name="Comma 13 3 4 2 2 5" xfId="4657"/>
    <cellStyle name="Comma 13 3 4 2 2 5 2" xfId="24030"/>
    <cellStyle name="Comma 13 3 4 2 2 6" xfId="24024"/>
    <cellStyle name="Comma 13 3 4 2 3" xfId="4658"/>
    <cellStyle name="Comma 13 3 4 2 3 2" xfId="4659"/>
    <cellStyle name="Comma 13 3 4 2 3 2 2" xfId="24032"/>
    <cellStyle name="Comma 13 3 4 2 3 3" xfId="4660"/>
    <cellStyle name="Comma 13 3 4 2 3 3 2" xfId="24033"/>
    <cellStyle name="Comma 13 3 4 2 3 4" xfId="24031"/>
    <cellStyle name="Comma 13 3 4 2 4" xfId="4661"/>
    <cellStyle name="Comma 13 3 4 2 4 2" xfId="24034"/>
    <cellStyle name="Comma 13 3 4 2 5" xfId="4662"/>
    <cellStyle name="Comma 13 3 4 2 5 2" xfId="24035"/>
    <cellStyle name="Comma 13 3 4 2 6" xfId="4663"/>
    <cellStyle name="Comma 13 3 4 2 6 2" xfId="24036"/>
    <cellStyle name="Comma 13 3 4 2 7" xfId="24023"/>
    <cellStyle name="Comma 13 3 4 3" xfId="4664"/>
    <cellStyle name="Comma 13 3 4 3 2" xfId="4665"/>
    <cellStyle name="Comma 13 3 4 3 2 2" xfId="4666"/>
    <cellStyle name="Comma 13 3 4 3 2 2 2" xfId="4667"/>
    <cellStyle name="Comma 13 3 4 3 2 2 2 2" xfId="24040"/>
    <cellStyle name="Comma 13 3 4 3 2 2 3" xfId="4668"/>
    <cellStyle name="Comma 13 3 4 3 2 2 3 2" xfId="24041"/>
    <cellStyle name="Comma 13 3 4 3 2 2 4" xfId="24039"/>
    <cellStyle name="Comma 13 3 4 3 2 3" xfId="4669"/>
    <cellStyle name="Comma 13 3 4 3 2 3 2" xfId="24042"/>
    <cellStyle name="Comma 13 3 4 3 2 4" xfId="4670"/>
    <cellStyle name="Comma 13 3 4 3 2 4 2" xfId="24043"/>
    <cellStyle name="Comma 13 3 4 3 2 5" xfId="4671"/>
    <cellStyle name="Comma 13 3 4 3 2 5 2" xfId="24044"/>
    <cellStyle name="Comma 13 3 4 3 2 6" xfId="24038"/>
    <cellStyle name="Comma 13 3 4 3 3" xfId="4672"/>
    <cellStyle name="Comma 13 3 4 3 3 2" xfId="4673"/>
    <cellStyle name="Comma 13 3 4 3 3 2 2" xfId="24046"/>
    <cellStyle name="Comma 13 3 4 3 3 3" xfId="4674"/>
    <cellStyle name="Comma 13 3 4 3 3 3 2" xfId="24047"/>
    <cellStyle name="Comma 13 3 4 3 3 4" xfId="24045"/>
    <cellStyle name="Comma 13 3 4 3 4" xfId="4675"/>
    <cellStyle name="Comma 13 3 4 3 4 2" xfId="24048"/>
    <cellStyle name="Comma 13 3 4 3 5" xfId="4676"/>
    <cellStyle name="Comma 13 3 4 3 5 2" xfId="24049"/>
    <cellStyle name="Comma 13 3 4 3 6" xfId="4677"/>
    <cellStyle name="Comma 13 3 4 3 6 2" xfId="24050"/>
    <cellStyle name="Comma 13 3 4 3 7" xfId="24037"/>
    <cellStyle name="Comma 13 3 4 4" xfId="4678"/>
    <cellStyle name="Comma 13 3 4 4 2" xfId="4679"/>
    <cellStyle name="Comma 13 3 4 4 2 2" xfId="4680"/>
    <cellStyle name="Comma 13 3 4 4 2 2 2" xfId="24053"/>
    <cellStyle name="Comma 13 3 4 4 2 3" xfId="4681"/>
    <cellStyle name="Comma 13 3 4 4 2 3 2" xfId="24054"/>
    <cellStyle name="Comma 13 3 4 4 2 4" xfId="24052"/>
    <cellStyle name="Comma 13 3 4 4 3" xfId="4682"/>
    <cellStyle name="Comma 13 3 4 4 3 2" xfId="24055"/>
    <cellStyle name="Comma 13 3 4 4 4" xfId="4683"/>
    <cellStyle name="Comma 13 3 4 4 4 2" xfId="24056"/>
    <cellStyle name="Comma 13 3 4 4 5" xfId="4684"/>
    <cellStyle name="Comma 13 3 4 4 5 2" xfId="24057"/>
    <cellStyle name="Comma 13 3 4 4 6" xfId="24051"/>
    <cellStyle name="Comma 13 3 4 5" xfId="4685"/>
    <cellStyle name="Comma 13 3 4 5 2" xfId="4686"/>
    <cellStyle name="Comma 13 3 4 5 2 2" xfId="24059"/>
    <cellStyle name="Comma 13 3 4 5 3" xfId="4687"/>
    <cellStyle name="Comma 13 3 4 5 3 2" xfId="24060"/>
    <cellStyle name="Comma 13 3 4 5 4" xfId="24058"/>
    <cellStyle name="Comma 13 3 4 6" xfId="4688"/>
    <cellStyle name="Comma 13 3 4 6 2" xfId="24061"/>
    <cellStyle name="Comma 13 3 4 7" xfId="4689"/>
    <cellStyle name="Comma 13 3 4 7 2" xfId="24062"/>
    <cellStyle name="Comma 13 3 4 8" xfId="4690"/>
    <cellStyle name="Comma 13 3 4 8 2" xfId="24063"/>
    <cellStyle name="Comma 13 3 4 9" xfId="24022"/>
    <cellStyle name="Comma 13 3 5" xfId="4691"/>
    <cellStyle name="Comma 13 3 5 2" xfId="4692"/>
    <cellStyle name="Comma 13 3 5 2 2" xfId="4693"/>
    <cellStyle name="Comma 13 3 5 2 2 2" xfId="4694"/>
    <cellStyle name="Comma 13 3 5 2 2 2 2" xfId="24067"/>
    <cellStyle name="Comma 13 3 5 2 2 3" xfId="4695"/>
    <cellStyle name="Comma 13 3 5 2 2 3 2" xfId="24068"/>
    <cellStyle name="Comma 13 3 5 2 2 4" xfId="24066"/>
    <cellStyle name="Comma 13 3 5 2 3" xfId="4696"/>
    <cellStyle name="Comma 13 3 5 2 3 2" xfId="24069"/>
    <cellStyle name="Comma 13 3 5 2 4" xfId="4697"/>
    <cellStyle name="Comma 13 3 5 2 4 2" xfId="24070"/>
    <cellStyle name="Comma 13 3 5 2 5" xfId="4698"/>
    <cellStyle name="Comma 13 3 5 2 5 2" xfId="24071"/>
    <cellStyle name="Comma 13 3 5 2 6" xfId="24065"/>
    <cellStyle name="Comma 13 3 5 3" xfId="4699"/>
    <cellStyle name="Comma 13 3 5 3 2" xfId="4700"/>
    <cellStyle name="Comma 13 3 5 3 2 2" xfId="24073"/>
    <cellStyle name="Comma 13 3 5 3 3" xfId="4701"/>
    <cellStyle name="Comma 13 3 5 3 3 2" xfId="24074"/>
    <cellStyle name="Comma 13 3 5 3 4" xfId="24072"/>
    <cellStyle name="Comma 13 3 5 4" xfId="4702"/>
    <cellStyle name="Comma 13 3 5 4 2" xfId="24075"/>
    <cellStyle name="Comma 13 3 5 5" xfId="4703"/>
    <cellStyle name="Comma 13 3 5 5 2" xfId="24076"/>
    <cellStyle name="Comma 13 3 5 6" xfId="4704"/>
    <cellStyle name="Comma 13 3 5 6 2" xfId="24077"/>
    <cellStyle name="Comma 13 3 5 7" xfId="24064"/>
    <cellStyle name="Comma 13 3 6" xfId="4705"/>
    <cellStyle name="Comma 13 3 6 2" xfId="4706"/>
    <cellStyle name="Comma 13 3 6 2 2" xfId="4707"/>
    <cellStyle name="Comma 13 3 6 2 2 2" xfId="4708"/>
    <cellStyle name="Comma 13 3 6 2 2 2 2" xfId="24081"/>
    <cellStyle name="Comma 13 3 6 2 2 3" xfId="4709"/>
    <cellStyle name="Comma 13 3 6 2 2 3 2" xfId="24082"/>
    <cellStyle name="Comma 13 3 6 2 2 4" xfId="24080"/>
    <cellStyle name="Comma 13 3 6 2 3" xfId="4710"/>
    <cellStyle name="Comma 13 3 6 2 3 2" xfId="24083"/>
    <cellStyle name="Comma 13 3 6 2 4" xfId="4711"/>
    <cellStyle name="Comma 13 3 6 2 4 2" xfId="24084"/>
    <cellStyle name="Comma 13 3 6 2 5" xfId="4712"/>
    <cellStyle name="Comma 13 3 6 2 5 2" xfId="24085"/>
    <cellStyle name="Comma 13 3 6 2 6" xfId="24079"/>
    <cellStyle name="Comma 13 3 6 3" xfId="4713"/>
    <cellStyle name="Comma 13 3 6 3 2" xfId="4714"/>
    <cellStyle name="Comma 13 3 6 3 2 2" xfId="24087"/>
    <cellStyle name="Comma 13 3 6 3 3" xfId="4715"/>
    <cellStyle name="Comma 13 3 6 3 3 2" xfId="24088"/>
    <cellStyle name="Comma 13 3 6 3 4" xfId="24086"/>
    <cellStyle name="Comma 13 3 6 4" xfId="4716"/>
    <cellStyle name="Comma 13 3 6 4 2" xfId="24089"/>
    <cellStyle name="Comma 13 3 6 5" xfId="4717"/>
    <cellStyle name="Comma 13 3 6 5 2" xfId="24090"/>
    <cellStyle name="Comma 13 3 6 6" xfId="4718"/>
    <cellStyle name="Comma 13 3 6 6 2" xfId="24091"/>
    <cellStyle name="Comma 13 3 6 7" xfId="24078"/>
    <cellStyle name="Comma 13 3 7" xfId="4719"/>
    <cellStyle name="Comma 13 3 7 2" xfId="4720"/>
    <cellStyle name="Comma 13 3 7 2 2" xfId="4721"/>
    <cellStyle name="Comma 13 3 7 2 2 2" xfId="24094"/>
    <cellStyle name="Comma 13 3 7 2 3" xfId="4722"/>
    <cellStyle name="Comma 13 3 7 2 3 2" xfId="24095"/>
    <cellStyle name="Comma 13 3 7 2 4" xfId="24093"/>
    <cellStyle name="Comma 13 3 7 3" xfId="4723"/>
    <cellStyle name="Comma 13 3 7 3 2" xfId="24096"/>
    <cellStyle name="Comma 13 3 7 4" xfId="4724"/>
    <cellStyle name="Comma 13 3 7 4 2" xfId="24097"/>
    <cellStyle name="Comma 13 3 7 5" xfId="4725"/>
    <cellStyle name="Comma 13 3 7 5 2" xfId="24098"/>
    <cellStyle name="Comma 13 3 7 6" xfId="24092"/>
    <cellStyle name="Comma 13 3 8" xfId="4726"/>
    <cellStyle name="Comma 13 3 8 2" xfId="4727"/>
    <cellStyle name="Comma 13 3 8 2 2" xfId="24100"/>
    <cellStyle name="Comma 13 3 8 3" xfId="4728"/>
    <cellStyle name="Comma 13 3 8 3 2" xfId="24101"/>
    <cellStyle name="Comma 13 3 8 4" xfId="24099"/>
    <cellStyle name="Comma 13 3 9" xfId="4729"/>
    <cellStyle name="Comma 13 3 9 2" xfId="24102"/>
    <cellStyle name="Comma 13 4" xfId="4730"/>
    <cellStyle name="Comma 13 4 10" xfId="4731"/>
    <cellStyle name="Comma 13 4 10 2" xfId="24104"/>
    <cellStyle name="Comma 13 4 11" xfId="4732"/>
    <cellStyle name="Comma 13 4 11 2" xfId="24105"/>
    <cellStyle name="Comma 13 4 12" xfId="24103"/>
    <cellStyle name="Comma 13 4 13" xfId="41152"/>
    <cellStyle name="Comma 13 4 2" xfId="4733"/>
    <cellStyle name="Comma 13 4 2 2" xfId="4734"/>
    <cellStyle name="Comma 13 4 2 2 2" xfId="4735"/>
    <cellStyle name="Comma 13 4 2 2 2 2" xfId="4736"/>
    <cellStyle name="Comma 13 4 2 2 2 2 2" xfId="4737"/>
    <cellStyle name="Comma 13 4 2 2 2 2 2 2" xfId="24110"/>
    <cellStyle name="Comma 13 4 2 2 2 2 3" xfId="4738"/>
    <cellStyle name="Comma 13 4 2 2 2 2 3 2" xfId="24111"/>
    <cellStyle name="Comma 13 4 2 2 2 2 4" xfId="24109"/>
    <cellStyle name="Comma 13 4 2 2 2 3" xfId="4739"/>
    <cellStyle name="Comma 13 4 2 2 2 3 2" xfId="24112"/>
    <cellStyle name="Comma 13 4 2 2 2 4" xfId="4740"/>
    <cellStyle name="Comma 13 4 2 2 2 4 2" xfId="24113"/>
    <cellStyle name="Comma 13 4 2 2 2 5" xfId="4741"/>
    <cellStyle name="Comma 13 4 2 2 2 5 2" xfId="24114"/>
    <cellStyle name="Comma 13 4 2 2 2 6" xfId="24108"/>
    <cellStyle name="Comma 13 4 2 2 3" xfId="4742"/>
    <cellStyle name="Comma 13 4 2 2 3 2" xfId="4743"/>
    <cellStyle name="Comma 13 4 2 2 3 2 2" xfId="24116"/>
    <cellStyle name="Comma 13 4 2 2 3 3" xfId="4744"/>
    <cellStyle name="Comma 13 4 2 2 3 3 2" xfId="24117"/>
    <cellStyle name="Comma 13 4 2 2 3 4" xfId="24115"/>
    <cellStyle name="Comma 13 4 2 2 4" xfId="4745"/>
    <cellStyle name="Comma 13 4 2 2 4 2" xfId="24118"/>
    <cellStyle name="Comma 13 4 2 2 5" xfId="4746"/>
    <cellStyle name="Comma 13 4 2 2 5 2" xfId="24119"/>
    <cellStyle name="Comma 13 4 2 2 6" xfId="4747"/>
    <cellStyle name="Comma 13 4 2 2 6 2" xfId="24120"/>
    <cellStyle name="Comma 13 4 2 2 7" xfId="24107"/>
    <cellStyle name="Comma 13 4 2 3" xfId="4748"/>
    <cellStyle name="Comma 13 4 2 3 2" xfId="4749"/>
    <cellStyle name="Comma 13 4 2 3 2 2" xfId="4750"/>
    <cellStyle name="Comma 13 4 2 3 2 2 2" xfId="4751"/>
    <cellStyle name="Comma 13 4 2 3 2 2 2 2" xfId="24124"/>
    <cellStyle name="Comma 13 4 2 3 2 2 3" xfId="4752"/>
    <cellStyle name="Comma 13 4 2 3 2 2 3 2" xfId="24125"/>
    <cellStyle name="Comma 13 4 2 3 2 2 4" xfId="24123"/>
    <cellStyle name="Comma 13 4 2 3 2 3" xfId="4753"/>
    <cellStyle name="Comma 13 4 2 3 2 3 2" xfId="24126"/>
    <cellStyle name="Comma 13 4 2 3 2 4" xfId="4754"/>
    <cellStyle name="Comma 13 4 2 3 2 4 2" xfId="24127"/>
    <cellStyle name="Comma 13 4 2 3 2 5" xfId="4755"/>
    <cellStyle name="Comma 13 4 2 3 2 5 2" xfId="24128"/>
    <cellStyle name="Comma 13 4 2 3 2 6" xfId="24122"/>
    <cellStyle name="Comma 13 4 2 3 3" xfId="4756"/>
    <cellStyle name="Comma 13 4 2 3 3 2" xfId="4757"/>
    <cellStyle name="Comma 13 4 2 3 3 2 2" xfId="24130"/>
    <cellStyle name="Comma 13 4 2 3 3 3" xfId="4758"/>
    <cellStyle name="Comma 13 4 2 3 3 3 2" xfId="24131"/>
    <cellStyle name="Comma 13 4 2 3 3 4" xfId="24129"/>
    <cellStyle name="Comma 13 4 2 3 4" xfId="4759"/>
    <cellStyle name="Comma 13 4 2 3 4 2" xfId="24132"/>
    <cellStyle name="Comma 13 4 2 3 5" xfId="4760"/>
    <cellStyle name="Comma 13 4 2 3 5 2" xfId="24133"/>
    <cellStyle name="Comma 13 4 2 3 6" xfId="4761"/>
    <cellStyle name="Comma 13 4 2 3 6 2" xfId="24134"/>
    <cellStyle name="Comma 13 4 2 3 7" xfId="24121"/>
    <cellStyle name="Comma 13 4 2 4" xfId="4762"/>
    <cellStyle name="Comma 13 4 2 4 2" xfId="4763"/>
    <cellStyle name="Comma 13 4 2 4 2 2" xfId="4764"/>
    <cellStyle name="Comma 13 4 2 4 2 2 2" xfId="24137"/>
    <cellStyle name="Comma 13 4 2 4 2 3" xfId="4765"/>
    <cellStyle name="Comma 13 4 2 4 2 3 2" xfId="24138"/>
    <cellStyle name="Comma 13 4 2 4 2 4" xfId="24136"/>
    <cellStyle name="Comma 13 4 2 4 3" xfId="4766"/>
    <cellStyle name="Comma 13 4 2 4 3 2" xfId="24139"/>
    <cellStyle name="Comma 13 4 2 4 4" xfId="4767"/>
    <cellStyle name="Comma 13 4 2 4 4 2" xfId="24140"/>
    <cellStyle name="Comma 13 4 2 4 5" xfId="4768"/>
    <cellStyle name="Comma 13 4 2 4 5 2" xfId="24141"/>
    <cellStyle name="Comma 13 4 2 4 6" xfId="24135"/>
    <cellStyle name="Comma 13 4 2 5" xfId="4769"/>
    <cellStyle name="Comma 13 4 2 5 2" xfId="4770"/>
    <cellStyle name="Comma 13 4 2 5 2 2" xfId="24143"/>
    <cellStyle name="Comma 13 4 2 5 3" xfId="4771"/>
    <cellStyle name="Comma 13 4 2 5 3 2" xfId="24144"/>
    <cellStyle name="Comma 13 4 2 5 4" xfId="24142"/>
    <cellStyle name="Comma 13 4 2 6" xfId="4772"/>
    <cellStyle name="Comma 13 4 2 6 2" xfId="24145"/>
    <cellStyle name="Comma 13 4 2 7" xfId="4773"/>
    <cellStyle name="Comma 13 4 2 7 2" xfId="24146"/>
    <cellStyle name="Comma 13 4 2 8" xfId="4774"/>
    <cellStyle name="Comma 13 4 2 8 2" xfId="24147"/>
    <cellStyle name="Comma 13 4 2 9" xfId="24106"/>
    <cellStyle name="Comma 13 4 3" xfId="4775"/>
    <cellStyle name="Comma 13 4 3 2" xfId="4776"/>
    <cellStyle name="Comma 13 4 3 2 2" xfId="4777"/>
    <cellStyle name="Comma 13 4 3 2 2 2" xfId="4778"/>
    <cellStyle name="Comma 13 4 3 2 2 2 2" xfId="4779"/>
    <cellStyle name="Comma 13 4 3 2 2 2 2 2" xfId="24152"/>
    <cellStyle name="Comma 13 4 3 2 2 2 3" xfId="4780"/>
    <cellStyle name="Comma 13 4 3 2 2 2 3 2" xfId="24153"/>
    <cellStyle name="Comma 13 4 3 2 2 2 4" xfId="24151"/>
    <cellStyle name="Comma 13 4 3 2 2 3" xfId="4781"/>
    <cellStyle name="Comma 13 4 3 2 2 3 2" xfId="24154"/>
    <cellStyle name="Comma 13 4 3 2 2 4" xfId="4782"/>
    <cellStyle name="Comma 13 4 3 2 2 4 2" xfId="24155"/>
    <cellStyle name="Comma 13 4 3 2 2 5" xfId="4783"/>
    <cellStyle name="Comma 13 4 3 2 2 5 2" xfId="24156"/>
    <cellStyle name="Comma 13 4 3 2 2 6" xfId="24150"/>
    <cellStyle name="Comma 13 4 3 2 3" xfId="4784"/>
    <cellStyle name="Comma 13 4 3 2 3 2" xfId="4785"/>
    <cellStyle name="Comma 13 4 3 2 3 2 2" xfId="24158"/>
    <cellStyle name="Comma 13 4 3 2 3 3" xfId="4786"/>
    <cellStyle name="Comma 13 4 3 2 3 3 2" xfId="24159"/>
    <cellStyle name="Comma 13 4 3 2 3 4" xfId="24157"/>
    <cellStyle name="Comma 13 4 3 2 4" xfId="4787"/>
    <cellStyle name="Comma 13 4 3 2 4 2" xfId="24160"/>
    <cellStyle name="Comma 13 4 3 2 5" xfId="4788"/>
    <cellStyle name="Comma 13 4 3 2 5 2" xfId="24161"/>
    <cellStyle name="Comma 13 4 3 2 6" xfId="4789"/>
    <cellStyle name="Comma 13 4 3 2 6 2" xfId="24162"/>
    <cellStyle name="Comma 13 4 3 2 7" xfId="24149"/>
    <cellStyle name="Comma 13 4 3 3" xfId="4790"/>
    <cellStyle name="Comma 13 4 3 3 2" xfId="4791"/>
    <cellStyle name="Comma 13 4 3 3 2 2" xfId="4792"/>
    <cellStyle name="Comma 13 4 3 3 2 2 2" xfId="4793"/>
    <cellStyle name="Comma 13 4 3 3 2 2 2 2" xfId="24166"/>
    <cellStyle name="Comma 13 4 3 3 2 2 3" xfId="4794"/>
    <cellStyle name="Comma 13 4 3 3 2 2 3 2" xfId="24167"/>
    <cellStyle name="Comma 13 4 3 3 2 2 4" xfId="24165"/>
    <cellStyle name="Comma 13 4 3 3 2 3" xfId="4795"/>
    <cellStyle name="Comma 13 4 3 3 2 3 2" xfId="24168"/>
    <cellStyle name="Comma 13 4 3 3 2 4" xfId="4796"/>
    <cellStyle name="Comma 13 4 3 3 2 4 2" xfId="24169"/>
    <cellStyle name="Comma 13 4 3 3 2 5" xfId="4797"/>
    <cellStyle name="Comma 13 4 3 3 2 5 2" xfId="24170"/>
    <cellStyle name="Comma 13 4 3 3 2 6" xfId="24164"/>
    <cellStyle name="Comma 13 4 3 3 3" xfId="4798"/>
    <cellStyle name="Comma 13 4 3 3 3 2" xfId="4799"/>
    <cellStyle name="Comma 13 4 3 3 3 2 2" xfId="24172"/>
    <cellStyle name="Comma 13 4 3 3 3 3" xfId="4800"/>
    <cellStyle name="Comma 13 4 3 3 3 3 2" xfId="24173"/>
    <cellStyle name="Comma 13 4 3 3 3 4" xfId="24171"/>
    <cellStyle name="Comma 13 4 3 3 4" xfId="4801"/>
    <cellStyle name="Comma 13 4 3 3 4 2" xfId="24174"/>
    <cellStyle name="Comma 13 4 3 3 5" xfId="4802"/>
    <cellStyle name="Comma 13 4 3 3 5 2" xfId="24175"/>
    <cellStyle name="Comma 13 4 3 3 6" xfId="4803"/>
    <cellStyle name="Comma 13 4 3 3 6 2" xfId="24176"/>
    <cellStyle name="Comma 13 4 3 3 7" xfId="24163"/>
    <cellStyle name="Comma 13 4 3 4" xfId="4804"/>
    <cellStyle name="Comma 13 4 3 4 2" xfId="4805"/>
    <cellStyle name="Comma 13 4 3 4 2 2" xfId="4806"/>
    <cellStyle name="Comma 13 4 3 4 2 2 2" xfId="24179"/>
    <cellStyle name="Comma 13 4 3 4 2 3" xfId="4807"/>
    <cellStyle name="Comma 13 4 3 4 2 3 2" xfId="24180"/>
    <cellStyle name="Comma 13 4 3 4 2 4" xfId="24178"/>
    <cellStyle name="Comma 13 4 3 4 3" xfId="4808"/>
    <cellStyle name="Comma 13 4 3 4 3 2" xfId="24181"/>
    <cellStyle name="Comma 13 4 3 4 4" xfId="4809"/>
    <cellStyle name="Comma 13 4 3 4 4 2" xfId="24182"/>
    <cellStyle name="Comma 13 4 3 4 5" xfId="4810"/>
    <cellStyle name="Comma 13 4 3 4 5 2" xfId="24183"/>
    <cellStyle name="Comma 13 4 3 4 6" xfId="24177"/>
    <cellStyle name="Comma 13 4 3 5" xfId="4811"/>
    <cellStyle name="Comma 13 4 3 5 2" xfId="4812"/>
    <cellStyle name="Comma 13 4 3 5 2 2" xfId="24185"/>
    <cellStyle name="Comma 13 4 3 5 3" xfId="4813"/>
    <cellStyle name="Comma 13 4 3 5 3 2" xfId="24186"/>
    <cellStyle name="Comma 13 4 3 5 4" xfId="24184"/>
    <cellStyle name="Comma 13 4 3 6" xfId="4814"/>
    <cellStyle name="Comma 13 4 3 6 2" xfId="24187"/>
    <cellStyle name="Comma 13 4 3 7" xfId="4815"/>
    <cellStyle name="Comma 13 4 3 7 2" xfId="24188"/>
    <cellStyle name="Comma 13 4 3 8" xfId="4816"/>
    <cellStyle name="Comma 13 4 3 8 2" xfId="24189"/>
    <cellStyle name="Comma 13 4 3 9" xfId="24148"/>
    <cellStyle name="Comma 13 4 4" xfId="4817"/>
    <cellStyle name="Comma 13 4 4 2" xfId="4818"/>
    <cellStyle name="Comma 13 4 4 2 2" xfId="4819"/>
    <cellStyle name="Comma 13 4 4 2 2 2" xfId="4820"/>
    <cellStyle name="Comma 13 4 4 2 2 2 2" xfId="4821"/>
    <cellStyle name="Comma 13 4 4 2 2 2 2 2" xfId="24194"/>
    <cellStyle name="Comma 13 4 4 2 2 2 3" xfId="4822"/>
    <cellStyle name="Comma 13 4 4 2 2 2 3 2" xfId="24195"/>
    <cellStyle name="Comma 13 4 4 2 2 2 4" xfId="24193"/>
    <cellStyle name="Comma 13 4 4 2 2 3" xfId="4823"/>
    <cellStyle name="Comma 13 4 4 2 2 3 2" xfId="24196"/>
    <cellStyle name="Comma 13 4 4 2 2 4" xfId="4824"/>
    <cellStyle name="Comma 13 4 4 2 2 4 2" xfId="24197"/>
    <cellStyle name="Comma 13 4 4 2 2 5" xfId="4825"/>
    <cellStyle name="Comma 13 4 4 2 2 5 2" xfId="24198"/>
    <cellStyle name="Comma 13 4 4 2 2 6" xfId="24192"/>
    <cellStyle name="Comma 13 4 4 2 3" xfId="4826"/>
    <cellStyle name="Comma 13 4 4 2 3 2" xfId="4827"/>
    <cellStyle name="Comma 13 4 4 2 3 2 2" xfId="24200"/>
    <cellStyle name="Comma 13 4 4 2 3 3" xfId="4828"/>
    <cellStyle name="Comma 13 4 4 2 3 3 2" xfId="24201"/>
    <cellStyle name="Comma 13 4 4 2 3 4" xfId="24199"/>
    <cellStyle name="Comma 13 4 4 2 4" xfId="4829"/>
    <cellStyle name="Comma 13 4 4 2 4 2" xfId="24202"/>
    <cellStyle name="Comma 13 4 4 2 5" xfId="4830"/>
    <cellStyle name="Comma 13 4 4 2 5 2" xfId="24203"/>
    <cellStyle name="Comma 13 4 4 2 6" xfId="4831"/>
    <cellStyle name="Comma 13 4 4 2 6 2" xfId="24204"/>
    <cellStyle name="Comma 13 4 4 2 7" xfId="24191"/>
    <cellStyle name="Comma 13 4 4 3" xfId="4832"/>
    <cellStyle name="Comma 13 4 4 3 2" xfId="4833"/>
    <cellStyle name="Comma 13 4 4 3 2 2" xfId="4834"/>
    <cellStyle name="Comma 13 4 4 3 2 2 2" xfId="4835"/>
    <cellStyle name="Comma 13 4 4 3 2 2 2 2" xfId="24208"/>
    <cellStyle name="Comma 13 4 4 3 2 2 3" xfId="4836"/>
    <cellStyle name="Comma 13 4 4 3 2 2 3 2" xfId="24209"/>
    <cellStyle name="Comma 13 4 4 3 2 2 4" xfId="24207"/>
    <cellStyle name="Comma 13 4 4 3 2 3" xfId="4837"/>
    <cellStyle name="Comma 13 4 4 3 2 3 2" xfId="24210"/>
    <cellStyle name="Comma 13 4 4 3 2 4" xfId="4838"/>
    <cellStyle name="Comma 13 4 4 3 2 4 2" xfId="24211"/>
    <cellStyle name="Comma 13 4 4 3 2 5" xfId="4839"/>
    <cellStyle name="Comma 13 4 4 3 2 5 2" xfId="24212"/>
    <cellStyle name="Comma 13 4 4 3 2 6" xfId="24206"/>
    <cellStyle name="Comma 13 4 4 3 3" xfId="4840"/>
    <cellStyle name="Comma 13 4 4 3 3 2" xfId="4841"/>
    <cellStyle name="Comma 13 4 4 3 3 2 2" xfId="24214"/>
    <cellStyle name="Comma 13 4 4 3 3 3" xfId="4842"/>
    <cellStyle name="Comma 13 4 4 3 3 3 2" xfId="24215"/>
    <cellStyle name="Comma 13 4 4 3 3 4" xfId="24213"/>
    <cellStyle name="Comma 13 4 4 3 4" xfId="4843"/>
    <cellStyle name="Comma 13 4 4 3 4 2" xfId="24216"/>
    <cellStyle name="Comma 13 4 4 3 5" xfId="4844"/>
    <cellStyle name="Comma 13 4 4 3 5 2" xfId="24217"/>
    <cellStyle name="Comma 13 4 4 3 6" xfId="4845"/>
    <cellStyle name="Comma 13 4 4 3 6 2" xfId="24218"/>
    <cellStyle name="Comma 13 4 4 3 7" xfId="24205"/>
    <cellStyle name="Comma 13 4 4 4" xfId="4846"/>
    <cellStyle name="Comma 13 4 4 4 2" xfId="4847"/>
    <cellStyle name="Comma 13 4 4 4 2 2" xfId="4848"/>
    <cellStyle name="Comma 13 4 4 4 2 2 2" xfId="24221"/>
    <cellStyle name="Comma 13 4 4 4 2 3" xfId="4849"/>
    <cellStyle name="Comma 13 4 4 4 2 3 2" xfId="24222"/>
    <cellStyle name="Comma 13 4 4 4 2 4" xfId="24220"/>
    <cellStyle name="Comma 13 4 4 4 3" xfId="4850"/>
    <cellStyle name="Comma 13 4 4 4 3 2" xfId="24223"/>
    <cellStyle name="Comma 13 4 4 4 4" xfId="4851"/>
    <cellStyle name="Comma 13 4 4 4 4 2" xfId="24224"/>
    <cellStyle name="Comma 13 4 4 4 5" xfId="4852"/>
    <cellStyle name="Comma 13 4 4 4 5 2" xfId="24225"/>
    <cellStyle name="Comma 13 4 4 4 6" xfId="24219"/>
    <cellStyle name="Comma 13 4 4 5" xfId="4853"/>
    <cellStyle name="Comma 13 4 4 5 2" xfId="4854"/>
    <cellStyle name="Comma 13 4 4 5 2 2" xfId="24227"/>
    <cellStyle name="Comma 13 4 4 5 3" xfId="4855"/>
    <cellStyle name="Comma 13 4 4 5 3 2" xfId="24228"/>
    <cellStyle name="Comma 13 4 4 5 4" xfId="24226"/>
    <cellStyle name="Comma 13 4 4 6" xfId="4856"/>
    <cellStyle name="Comma 13 4 4 6 2" xfId="24229"/>
    <cellStyle name="Comma 13 4 4 7" xfId="4857"/>
    <cellStyle name="Comma 13 4 4 7 2" xfId="24230"/>
    <cellStyle name="Comma 13 4 4 8" xfId="4858"/>
    <cellStyle name="Comma 13 4 4 8 2" xfId="24231"/>
    <cellStyle name="Comma 13 4 4 9" xfId="24190"/>
    <cellStyle name="Comma 13 4 5" xfId="4859"/>
    <cellStyle name="Comma 13 4 5 2" xfId="4860"/>
    <cellStyle name="Comma 13 4 5 2 2" xfId="4861"/>
    <cellStyle name="Comma 13 4 5 2 2 2" xfId="4862"/>
    <cellStyle name="Comma 13 4 5 2 2 2 2" xfId="24235"/>
    <cellStyle name="Comma 13 4 5 2 2 3" xfId="4863"/>
    <cellStyle name="Comma 13 4 5 2 2 3 2" xfId="24236"/>
    <cellStyle name="Comma 13 4 5 2 2 4" xfId="24234"/>
    <cellStyle name="Comma 13 4 5 2 3" xfId="4864"/>
    <cellStyle name="Comma 13 4 5 2 3 2" xfId="24237"/>
    <cellStyle name="Comma 13 4 5 2 4" xfId="4865"/>
    <cellStyle name="Comma 13 4 5 2 4 2" xfId="24238"/>
    <cellStyle name="Comma 13 4 5 2 5" xfId="4866"/>
    <cellStyle name="Comma 13 4 5 2 5 2" xfId="24239"/>
    <cellStyle name="Comma 13 4 5 2 6" xfId="24233"/>
    <cellStyle name="Comma 13 4 5 3" xfId="4867"/>
    <cellStyle name="Comma 13 4 5 3 2" xfId="4868"/>
    <cellStyle name="Comma 13 4 5 3 2 2" xfId="24241"/>
    <cellStyle name="Comma 13 4 5 3 3" xfId="4869"/>
    <cellStyle name="Comma 13 4 5 3 3 2" xfId="24242"/>
    <cellStyle name="Comma 13 4 5 3 4" xfId="24240"/>
    <cellStyle name="Comma 13 4 5 4" xfId="4870"/>
    <cellStyle name="Comma 13 4 5 4 2" xfId="24243"/>
    <cellStyle name="Comma 13 4 5 5" xfId="4871"/>
    <cellStyle name="Comma 13 4 5 5 2" xfId="24244"/>
    <cellStyle name="Comma 13 4 5 6" xfId="4872"/>
    <cellStyle name="Comma 13 4 5 6 2" xfId="24245"/>
    <cellStyle name="Comma 13 4 5 7" xfId="24232"/>
    <cellStyle name="Comma 13 4 6" xfId="4873"/>
    <cellStyle name="Comma 13 4 6 2" xfId="4874"/>
    <cellStyle name="Comma 13 4 6 2 2" xfId="4875"/>
    <cellStyle name="Comma 13 4 6 2 2 2" xfId="4876"/>
    <cellStyle name="Comma 13 4 6 2 2 2 2" xfId="24249"/>
    <cellStyle name="Comma 13 4 6 2 2 3" xfId="4877"/>
    <cellStyle name="Comma 13 4 6 2 2 3 2" xfId="24250"/>
    <cellStyle name="Comma 13 4 6 2 2 4" xfId="24248"/>
    <cellStyle name="Comma 13 4 6 2 3" xfId="4878"/>
    <cellStyle name="Comma 13 4 6 2 3 2" xfId="24251"/>
    <cellStyle name="Comma 13 4 6 2 4" xfId="4879"/>
    <cellStyle name="Comma 13 4 6 2 4 2" xfId="24252"/>
    <cellStyle name="Comma 13 4 6 2 5" xfId="4880"/>
    <cellStyle name="Comma 13 4 6 2 5 2" xfId="24253"/>
    <cellStyle name="Comma 13 4 6 2 6" xfId="24247"/>
    <cellStyle name="Comma 13 4 6 3" xfId="4881"/>
    <cellStyle name="Comma 13 4 6 3 2" xfId="4882"/>
    <cellStyle name="Comma 13 4 6 3 2 2" xfId="24255"/>
    <cellStyle name="Comma 13 4 6 3 3" xfId="4883"/>
    <cellStyle name="Comma 13 4 6 3 3 2" xfId="24256"/>
    <cellStyle name="Comma 13 4 6 3 4" xfId="24254"/>
    <cellStyle name="Comma 13 4 6 4" xfId="4884"/>
    <cellStyle name="Comma 13 4 6 4 2" xfId="24257"/>
    <cellStyle name="Comma 13 4 6 5" xfId="4885"/>
    <cellStyle name="Comma 13 4 6 5 2" xfId="24258"/>
    <cellStyle name="Comma 13 4 6 6" xfId="4886"/>
    <cellStyle name="Comma 13 4 6 6 2" xfId="24259"/>
    <cellStyle name="Comma 13 4 6 7" xfId="24246"/>
    <cellStyle name="Comma 13 4 7" xfId="4887"/>
    <cellStyle name="Comma 13 4 7 2" xfId="4888"/>
    <cellStyle name="Comma 13 4 7 2 2" xfId="4889"/>
    <cellStyle name="Comma 13 4 7 2 2 2" xfId="24262"/>
    <cellStyle name="Comma 13 4 7 2 3" xfId="4890"/>
    <cellStyle name="Comma 13 4 7 2 3 2" xfId="24263"/>
    <cellStyle name="Comma 13 4 7 2 4" xfId="24261"/>
    <cellStyle name="Comma 13 4 7 3" xfId="4891"/>
    <cellStyle name="Comma 13 4 7 3 2" xfId="24264"/>
    <cellStyle name="Comma 13 4 7 4" xfId="4892"/>
    <cellStyle name="Comma 13 4 7 4 2" xfId="24265"/>
    <cellStyle name="Comma 13 4 7 5" xfId="4893"/>
    <cellStyle name="Comma 13 4 7 5 2" xfId="24266"/>
    <cellStyle name="Comma 13 4 7 6" xfId="24260"/>
    <cellStyle name="Comma 13 4 8" xfId="4894"/>
    <cellStyle name="Comma 13 4 8 2" xfId="4895"/>
    <cellStyle name="Comma 13 4 8 2 2" xfId="24268"/>
    <cellStyle name="Comma 13 4 8 3" xfId="4896"/>
    <cellStyle name="Comma 13 4 8 3 2" xfId="24269"/>
    <cellStyle name="Comma 13 4 8 4" xfId="24267"/>
    <cellStyle name="Comma 13 4 9" xfId="4897"/>
    <cellStyle name="Comma 13 4 9 2" xfId="24270"/>
    <cellStyle name="Comma 13 5" xfId="4898"/>
    <cellStyle name="Comma 13 5 10" xfId="4899"/>
    <cellStyle name="Comma 13 5 10 2" xfId="24272"/>
    <cellStyle name="Comma 13 5 11" xfId="4900"/>
    <cellStyle name="Comma 13 5 11 2" xfId="24273"/>
    <cellStyle name="Comma 13 5 12" xfId="24271"/>
    <cellStyle name="Comma 13 5 2" xfId="4901"/>
    <cellStyle name="Comma 13 5 2 2" xfId="4902"/>
    <cellStyle name="Comma 13 5 2 2 2" xfId="4903"/>
    <cellStyle name="Comma 13 5 2 2 2 2" xfId="4904"/>
    <cellStyle name="Comma 13 5 2 2 2 2 2" xfId="4905"/>
    <cellStyle name="Comma 13 5 2 2 2 2 2 2" xfId="24278"/>
    <cellStyle name="Comma 13 5 2 2 2 2 3" xfId="4906"/>
    <cellStyle name="Comma 13 5 2 2 2 2 3 2" xfId="24279"/>
    <cellStyle name="Comma 13 5 2 2 2 2 4" xfId="24277"/>
    <cellStyle name="Comma 13 5 2 2 2 3" xfId="4907"/>
    <cellStyle name="Comma 13 5 2 2 2 3 2" xfId="24280"/>
    <cellStyle name="Comma 13 5 2 2 2 4" xfId="4908"/>
    <cellStyle name="Comma 13 5 2 2 2 4 2" xfId="24281"/>
    <cellStyle name="Comma 13 5 2 2 2 5" xfId="4909"/>
    <cellStyle name="Comma 13 5 2 2 2 5 2" xfId="24282"/>
    <cellStyle name="Comma 13 5 2 2 2 6" xfId="24276"/>
    <cellStyle name="Comma 13 5 2 2 3" xfId="4910"/>
    <cellStyle name="Comma 13 5 2 2 3 2" xfId="4911"/>
    <cellStyle name="Comma 13 5 2 2 3 2 2" xfId="24284"/>
    <cellStyle name="Comma 13 5 2 2 3 3" xfId="4912"/>
    <cellStyle name="Comma 13 5 2 2 3 3 2" xfId="24285"/>
    <cellStyle name="Comma 13 5 2 2 3 4" xfId="24283"/>
    <cellStyle name="Comma 13 5 2 2 4" xfId="4913"/>
    <cellStyle name="Comma 13 5 2 2 4 2" xfId="24286"/>
    <cellStyle name="Comma 13 5 2 2 5" xfId="4914"/>
    <cellStyle name="Comma 13 5 2 2 5 2" xfId="24287"/>
    <cellStyle name="Comma 13 5 2 2 6" xfId="4915"/>
    <cellStyle name="Comma 13 5 2 2 6 2" xfId="24288"/>
    <cellStyle name="Comma 13 5 2 2 7" xfId="24275"/>
    <cellStyle name="Comma 13 5 2 3" xfId="4916"/>
    <cellStyle name="Comma 13 5 2 3 2" xfId="4917"/>
    <cellStyle name="Comma 13 5 2 3 2 2" xfId="4918"/>
    <cellStyle name="Comma 13 5 2 3 2 2 2" xfId="4919"/>
    <cellStyle name="Comma 13 5 2 3 2 2 2 2" xfId="24292"/>
    <cellStyle name="Comma 13 5 2 3 2 2 3" xfId="4920"/>
    <cellStyle name="Comma 13 5 2 3 2 2 3 2" xfId="24293"/>
    <cellStyle name="Comma 13 5 2 3 2 2 4" xfId="24291"/>
    <cellStyle name="Comma 13 5 2 3 2 3" xfId="4921"/>
    <cellStyle name="Comma 13 5 2 3 2 3 2" xfId="24294"/>
    <cellStyle name="Comma 13 5 2 3 2 4" xfId="4922"/>
    <cellStyle name="Comma 13 5 2 3 2 4 2" xfId="24295"/>
    <cellStyle name="Comma 13 5 2 3 2 5" xfId="4923"/>
    <cellStyle name="Comma 13 5 2 3 2 5 2" xfId="24296"/>
    <cellStyle name="Comma 13 5 2 3 2 6" xfId="24290"/>
    <cellStyle name="Comma 13 5 2 3 3" xfId="4924"/>
    <cellStyle name="Comma 13 5 2 3 3 2" xfId="4925"/>
    <cellStyle name="Comma 13 5 2 3 3 2 2" xfId="24298"/>
    <cellStyle name="Comma 13 5 2 3 3 3" xfId="4926"/>
    <cellStyle name="Comma 13 5 2 3 3 3 2" xfId="24299"/>
    <cellStyle name="Comma 13 5 2 3 3 4" xfId="24297"/>
    <cellStyle name="Comma 13 5 2 3 4" xfId="4927"/>
    <cellStyle name="Comma 13 5 2 3 4 2" xfId="24300"/>
    <cellStyle name="Comma 13 5 2 3 5" xfId="4928"/>
    <cellStyle name="Comma 13 5 2 3 5 2" xfId="24301"/>
    <cellStyle name="Comma 13 5 2 3 6" xfId="4929"/>
    <cellStyle name="Comma 13 5 2 3 6 2" xfId="24302"/>
    <cellStyle name="Comma 13 5 2 3 7" xfId="24289"/>
    <cellStyle name="Comma 13 5 2 4" xfId="4930"/>
    <cellStyle name="Comma 13 5 2 4 2" xfId="4931"/>
    <cellStyle name="Comma 13 5 2 4 2 2" xfId="4932"/>
    <cellStyle name="Comma 13 5 2 4 2 2 2" xfId="24305"/>
    <cellStyle name="Comma 13 5 2 4 2 3" xfId="4933"/>
    <cellStyle name="Comma 13 5 2 4 2 3 2" xfId="24306"/>
    <cellStyle name="Comma 13 5 2 4 2 4" xfId="24304"/>
    <cellStyle name="Comma 13 5 2 4 3" xfId="4934"/>
    <cellStyle name="Comma 13 5 2 4 3 2" xfId="24307"/>
    <cellStyle name="Comma 13 5 2 4 4" xfId="4935"/>
    <cellStyle name="Comma 13 5 2 4 4 2" xfId="24308"/>
    <cellStyle name="Comma 13 5 2 4 5" xfId="4936"/>
    <cellStyle name="Comma 13 5 2 4 5 2" xfId="24309"/>
    <cellStyle name="Comma 13 5 2 4 6" xfId="24303"/>
    <cellStyle name="Comma 13 5 2 5" xfId="4937"/>
    <cellStyle name="Comma 13 5 2 5 2" xfId="4938"/>
    <cellStyle name="Comma 13 5 2 5 2 2" xfId="24311"/>
    <cellStyle name="Comma 13 5 2 5 3" xfId="4939"/>
    <cellStyle name="Comma 13 5 2 5 3 2" xfId="24312"/>
    <cellStyle name="Comma 13 5 2 5 4" xfId="24310"/>
    <cellStyle name="Comma 13 5 2 6" xfId="4940"/>
    <cellStyle name="Comma 13 5 2 6 2" xfId="24313"/>
    <cellStyle name="Comma 13 5 2 7" xfId="4941"/>
    <cellStyle name="Comma 13 5 2 7 2" xfId="24314"/>
    <cellStyle name="Comma 13 5 2 8" xfId="4942"/>
    <cellStyle name="Comma 13 5 2 8 2" xfId="24315"/>
    <cellStyle name="Comma 13 5 2 9" xfId="24274"/>
    <cellStyle name="Comma 13 5 3" xfId="4943"/>
    <cellStyle name="Comma 13 5 3 2" xfId="4944"/>
    <cellStyle name="Comma 13 5 3 2 2" xfId="4945"/>
    <cellStyle name="Comma 13 5 3 2 2 2" xfId="4946"/>
    <cellStyle name="Comma 13 5 3 2 2 2 2" xfId="4947"/>
    <cellStyle name="Comma 13 5 3 2 2 2 2 2" xfId="24320"/>
    <cellStyle name="Comma 13 5 3 2 2 2 3" xfId="4948"/>
    <cellStyle name="Comma 13 5 3 2 2 2 3 2" xfId="24321"/>
    <cellStyle name="Comma 13 5 3 2 2 2 4" xfId="24319"/>
    <cellStyle name="Comma 13 5 3 2 2 3" xfId="4949"/>
    <cellStyle name="Comma 13 5 3 2 2 3 2" xfId="24322"/>
    <cellStyle name="Comma 13 5 3 2 2 4" xfId="4950"/>
    <cellStyle name="Comma 13 5 3 2 2 4 2" xfId="24323"/>
    <cellStyle name="Comma 13 5 3 2 2 5" xfId="4951"/>
    <cellStyle name="Comma 13 5 3 2 2 5 2" xfId="24324"/>
    <cellStyle name="Comma 13 5 3 2 2 6" xfId="24318"/>
    <cellStyle name="Comma 13 5 3 2 3" xfId="4952"/>
    <cellStyle name="Comma 13 5 3 2 3 2" xfId="4953"/>
    <cellStyle name="Comma 13 5 3 2 3 2 2" xfId="24326"/>
    <cellStyle name="Comma 13 5 3 2 3 3" xfId="4954"/>
    <cellStyle name="Comma 13 5 3 2 3 3 2" xfId="24327"/>
    <cellStyle name="Comma 13 5 3 2 3 4" xfId="24325"/>
    <cellStyle name="Comma 13 5 3 2 4" xfId="4955"/>
    <cellStyle name="Comma 13 5 3 2 4 2" xfId="24328"/>
    <cellStyle name="Comma 13 5 3 2 5" xfId="4956"/>
    <cellStyle name="Comma 13 5 3 2 5 2" xfId="24329"/>
    <cellStyle name="Comma 13 5 3 2 6" xfId="4957"/>
    <cellStyle name="Comma 13 5 3 2 6 2" xfId="24330"/>
    <cellStyle name="Comma 13 5 3 2 7" xfId="24317"/>
    <cellStyle name="Comma 13 5 3 3" xfId="4958"/>
    <cellStyle name="Comma 13 5 3 3 2" xfId="4959"/>
    <cellStyle name="Comma 13 5 3 3 2 2" xfId="4960"/>
    <cellStyle name="Comma 13 5 3 3 2 2 2" xfId="4961"/>
    <cellStyle name="Comma 13 5 3 3 2 2 2 2" xfId="24334"/>
    <cellStyle name="Comma 13 5 3 3 2 2 3" xfId="4962"/>
    <cellStyle name="Comma 13 5 3 3 2 2 3 2" xfId="24335"/>
    <cellStyle name="Comma 13 5 3 3 2 2 4" xfId="24333"/>
    <cellStyle name="Comma 13 5 3 3 2 3" xfId="4963"/>
    <cellStyle name="Comma 13 5 3 3 2 3 2" xfId="24336"/>
    <cellStyle name="Comma 13 5 3 3 2 4" xfId="4964"/>
    <cellStyle name="Comma 13 5 3 3 2 4 2" xfId="24337"/>
    <cellStyle name="Comma 13 5 3 3 2 5" xfId="4965"/>
    <cellStyle name="Comma 13 5 3 3 2 5 2" xfId="24338"/>
    <cellStyle name="Comma 13 5 3 3 2 6" xfId="24332"/>
    <cellStyle name="Comma 13 5 3 3 3" xfId="4966"/>
    <cellStyle name="Comma 13 5 3 3 3 2" xfId="4967"/>
    <cellStyle name="Comma 13 5 3 3 3 2 2" xfId="24340"/>
    <cellStyle name="Comma 13 5 3 3 3 3" xfId="4968"/>
    <cellStyle name="Comma 13 5 3 3 3 3 2" xfId="24341"/>
    <cellStyle name="Comma 13 5 3 3 3 4" xfId="24339"/>
    <cellStyle name="Comma 13 5 3 3 4" xfId="4969"/>
    <cellStyle name="Comma 13 5 3 3 4 2" xfId="24342"/>
    <cellStyle name="Comma 13 5 3 3 5" xfId="4970"/>
    <cellStyle name="Comma 13 5 3 3 5 2" xfId="24343"/>
    <cellStyle name="Comma 13 5 3 3 6" xfId="4971"/>
    <cellStyle name="Comma 13 5 3 3 6 2" xfId="24344"/>
    <cellStyle name="Comma 13 5 3 3 7" xfId="24331"/>
    <cellStyle name="Comma 13 5 3 4" xfId="4972"/>
    <cellStyle name="Comma 13 5 3 4 2" xfId="4973"/>
    <cellStyle name="Comma 13 5 3 4 2 2" xfId="4974"/>
    <cellStyle name="Comma 13 5 3 4 2 2 2" xfId="24347"/>
    <cellStyle name="Comma 13 5 3 4 2 3" xfId="4975"/>
    <cellStyle name="Comma 13 5 3 4 2 3 2" xfId="24348"/>
    <cellStyle name="Comma 13 5 3 4 2 4" xfId="24346"/>
    <cellStyle name="Comma 13 5 3 4 3" xfId="4976"/>
    <cellStyle name="Comma 13 5 3 4 3 2" xfId="24349"/>
    <cellStyle name="Comma 13 5 3 4 4" xfId="4977"/>
    <cellStyle name="Comma 13 5 3 4 4 2" xfId="24350"/>
    <cellStyle name="Comma 13 5 3 4 5" xfId="4978"/>
    <cellStyle name="Comma 13 5 3 4 5 2" xfId="24351"/>
    <cellStyle name="Comma 13 5 3 4 6" xfId="24345"/>
    <cellStyle name="Comma 13 5 3 5" xfId="4979"/>
    <cellStyle name="Comma 13 5 3 5 2" xfId="4980"/>
    <cellStyle name="Comma 13 5 3 5 2 2" xfId="24353"/>
    <cellStyle name="Comma 13 5 3 5 3" xfId="4981"/>
    <cellStyle name="Comma 13 5 3 5 3 2" xfId="24354"/>
    <cellStyle name="Comma 13 5 3 5 4" xfId="24352"/>
    <cellStyle name="Comma 13 5 3 6" xfId="4982"/>
    <cellStyle name="Comma 13 5 3 6 2" xfId="24355"/>
    <cellStyle name="Comma 13 5 3 7" xfId="4983"/>
    <cellStyle name="Comma 13 5 3 7 2" xfId="24356"/>
    <cellStyle name="Comma 13 5 3 8" xfId="4984"/>
    <cellStyle name="Comma 13 5 3 8 2" xfId="24357"/>
    <cellStyle name="Comma 13 5 3 9" xfId="24316"/>
    <cellStyle name="Comma 13 5 4" xfId="4985"/>
    <cellStyle name="Comma 13 5 4 2" xfId="4986"/>
    <cellStyle name="Comma 13 5 4 2 2" xfId="4987"/>
    <cellStyle name="Comma 13 5 4 2 2 2" xfId="4988"/>
    <cellStyle name="Comma 13 5 4 2 2 2 2" xfId="4989"/>
    <cellStyle name="Comma 13 5 4 2 2 2 2 2" xfId="24362"/>
    <cellStyle name="Comma 13 5 4 2 2 2 3" xfId="4990"/>
    <cellStyle name="Comma 13 5 4 2 2 2 3 2" xfId="24363"/>
    <cellStyle name="Comma 13 5 4 2 2 2 4" xfId="24361"/>
    <cellStyle name="Comma 13 5 4 2 2 3" xfId="4991"/>
    <cellStyle name="Comma 13 5 4 2 2 3 2" xfId="24364"/>
    <cellStyle name="Comma 13 5 4 2 2 4" xfId="4992"/>
    <cellStyle name="Comma 13 5 4 2 2 4 2" xfId="24365"/>
    <cellStyle name="Comma 13 5 4 2 2 5" xfId="4993"/>
    <cellStyle name="Comma 13 5 4 2 2 5 2" xfId="24366"/>
    <cellStyle name="Comma 13 5 4 2 2 6" xfId="24360"/>
    <cellStyle name="Comma 13 5 4 2 3" xfId="4994"/>
    <cellStyle name="Comma 13 5 4 2 3 2" xfId="4995"/>
    <cellStyle name="Comma 13 5 4 2 3 2 2" xfId="24368"/>
    <cellStyle name="Comma 13 5 4 2 3 3" xfId="4996"/>
    <cellStyle name="Comma 13 5 4 2 3 3 2" xfId="24369"/>
    <cellStyle name="Comma 13 5 4 2 3 4" xfId="24367"/>
    <cellStyle name="Comma 13 5 4 2 4" xfId="4997"/>
    <cellStyle name="Comma 13 5 4 2 4 2" xfId="24370"/>
    <cellStyle name="Comma 13 5 4 2 5" xfId="4998"/>
    <cellStyle name="Comma 13 5 4 2 5 2" xfId="24371"/>
    <cellStyle name="Comma 13 5 4 2 6" xfId="4999"/>
    <cellStyle name="Comma 13 5 4 2 6 2" xfId="24372"/>
    <cellStyle name="Comma 13 5 4 2 7" xfId="24359"/>
    <cellStyle name="Comma 13 5 4 3" xfId="5000"/>
    <cellStyle name="Comma 13 5 4 3 2" xfId="5001"/>
    <cellStyle name="Comma 13 5 4 3 2 2" xfId="5002"/>
    <cellStyle name="Comma 13 5 4 3 2 2 2" xfId="5003"/>
    <cellStyle name="Comma 13 5 4 3 2 2 2 2" xfId="24376"/>
    <cellStyle name="Comma 13 5 4 3 2 2 3" xfId="5004"/>
    <cellStyle name="Comma 13 5 4 3 2 2 3 2" xfId="24377"/>
    <cellStyle name="Comma 13 5 4 3 2 2 4" xfId="24375"/>
    <cellStyle name="Comma 13 5 4 3 2 3" xfId="5005"/>
    <cellStyle name="Comma 13 5 4 3 2 3 2" xfId="24378"/>
    <cellStyle name="Comma 13 5 4 3 2 4" xfId="5006"/>
    <cellStyle name="Comma 13 5 4 3 2 4 2" xfId="24379"/>
    <cellStyle name="Comma 13 5 4 3 2 5" xfId="5007"/>
    <cellStyle name="Comma 13 5 4 3 2 5 2" xfId="24380"/>
    <cellStyle name="Comma 13 5 4 3 2 6" xfId="24374"/>
    <cellStyle name="Comma 13 5 4 3 3" xfId="5008"/>
    <cellStyle name="Comma 13 5 4 3 3 2" xfId="5009"/>
    <cellStyle name="Comma 13 5 4 3 3 2 2" xfId="24382"/>
    <cellStyle name="Comma 13 5 4 3 3 3" xfId="5010"/>
    <cellStyle name="Comma 13 5 4 3 3 3 2" xfId="24383"/>
    <cellStyle name="Comma 13 5 4 3 3 4" xfId="24381"/>
    <cellStyle name="Comma 13 5 4 3 4" xfId="5011"/>
    <cellStyle name="Comma 13 5 4 3 4 2" xfId="24384"/>
    <cellStyle name="Comma 13 5 4 3 5" xfId="5012"/>
    <cellStyle name="Comma 13 5 4 3 5 2" xfId="24385"/>
    <cellStyle name="Comma 13 5 4 3 6" xfId="5013"/>
    <cellStyle name="Comma 13 5 4 3 6 2" xfId="24386"/>
    <cellStyle name="Comma 13 5 4 3 7" xfId="24373"/>
    <cellStyle name="Comma 13 5 4 4" xfId="5014"/>
    <cellStyle name="Comma 13 5 4 4 2" xfId="5015"/>
    <cellStyle name="Comma 13 5 4 4 2 2" xfId="5016"/>
    <cellStyle name="Comma 13 5 4 4 2 2 2" xfId="24389"/>
    <cellStyle name="Comma 13 5 4 4 2 3" xfId="5017"/>
    <cellStyle name="Comma 13 5 4 4 2 3 2" xfId="24390"/>
    <cellStyle name="Comma 13 5 4 4 2 4" xfId="24388"/>
    <cellStyle name="Comma 13 5 4 4 3" xfId="5018"/>
    <cellStyle name="Comma 13 5 4 4 3 2" xfId="24391"/>
    <cellStyle name="Comma 13 5 4 4 4" xfId="5019"/>
    <cellStyle name="Comma 13 5 4 4 4 2" xfId="24392"/>
    <cellStyle name="Comma 13 5 4 4 5" xfId="5020"/>
    <cellStyle name="Comma 13 5 4 4 5 2" xfId="24393"/>
    <cellStyle name="Comma 13 5 4 4 6" xfId="24387"/>
    <cellStyle name="Comma 13 5 4 5" xfId="5021"/>
    <cellStyle name="Comma 13 5 4 5 2" xfId="5022"/>
    <cellStyle name="Comma 13 5 4 5 2 2" xfId="24395"/>
    <cellStyle name="Comma 13 5 4 5 3" xfId="5023"/>
    <cellStyle name="Comma 13 5 4 5 3 2" xfId="24396"/>
    <cellStyle name="Comma 13 5 4 5 4" xfId="24394"/>
    <cellStyle name="Comma 13 5 4 6" xfId="5024"/>
    <cellStyle name="Comma 13 5 4 6 2" xfId="24397"/>
    <cellStyle name="Comma 13 5 4 7" xfId="5025"/>
    <cellStyle name="Comma 13 5 4 7 2" xfId="24398"/>
    <cellStyle name="Comma 13 5 4 8" xfId="5026"/>
    <cellStyle name="Comma 13 5 4 8 2" xfId="24399"/>
    <cellStyle name="Comma 13 5 4 9" xfId="24358"/>
    <cellStyle name="Comma 13 5 5" xfId="5027"/>
    <cellStyle name="Comma 13 5 5 2" xfId="5028"/>
    <cellStyle name="Comma 13 5 5 2 2" xfId="5029"/>
    <cellStyle name="Comma 13 5 5 2 2 2" xfId="5030"/>
    <cellStyle name="Comma 13 5 5 2 2 2 2" xfId="24403"/>
    <cellStyle name="Comma 13 5 5 2 2 3" xfId="5031"/>
    <cellStyle name="Comma 13 5 5 2 2 3 2" xfId="24404"/>
    <cellStyle name="Comma 13 5 5 2 2 4" xfId="24402"/>
    <cellStyle name="Comma 13 5 5 2 3" xfId="5032"/>
    <cellStyle name="Comma 13 5 5 2 3 2" xfId="24405"/>
    <cellStyle name="Comma 13 5 5 2 4" xfId="5033"/>
    <cellStyle name="Comma 13 5 5 2 4 2" xfId="24406"/>
    <cellStyle name="Comma 13 5 5 2 5" xfId="5034"/>
    <cellStyle name="Comma 13 5 5 2 5 2" xfId="24407"/>
    <cellStyle name="Comma 13 5 5 2 6" xfId="24401"/>
    <cellStyle name="Comma 13 5 5 3" xfId="5035"/>
    <cellStyle name="Comma 13 5 5 3 2" xfId="5036"/>
    <cellStyle name="Comma 13 5 5 3 2 2" xfId="24409"/>
    <cellStyle name="Comma 13 5 5 3 3" xfId="5037"/>
    <cellStyle name="Comma 13 5 5 3 3 2" xfId="24410"/>
    <cellStyle name="Comma 13 5 5 3 4" xfId="24408"/>
    <cellStyle name="Comma 13 5 5 4" xfId="5038"/>
    <cellStyle name="Comma 13 5 5 4 2" xfId="24411"/>
    <cellStyle name="Comma 13 5 5 5" xfId="5039"/>
    <cellStyle name="Comma 13 5 5 5 2" xfId="24412"/>
    <cellStyle name="Comma 13 5 5 6" xfId="5040"/>
    <cellStyle name="Comma 13 5 5 6 2" xfId="24413"/>
    <cellStyle name="Comma 13 5 5 7" xfId="24400"/>
    <cellStyle name="Comma 13 5 6" xfId="5041"/>
    <cellStyle name="Comma 13 5 6 2" xfId="5042"/>
    <cellStyle name="Comma 13 5 6 2 2" xfId="5043"/>
    <cellStyle name="Comma 13 5 6 2 2 2" xfId="5044"/>
    <cellStyle name="Comma 13 5 6 2 2 2 2" xfId="24417"/>
    <cellStyle name="Comma 13 5 6 2 2 3" xfId="5045"/>
    <cellStyle name="Comma 13 5 6 2 2 3 2" xfId="24418"/>
    <cellStyle name="Comma 13 5 6 2 2 4" xfId="24416"/>
    <cellStyle name="Comma 13 5 6 2 3" xfId="5046"/>
    <cellStyle name="Comma 13 5 6 2 3 2" xfId="24419"/>
    <cellStyle name="Comma 13 5 6 2 4" xfId="5047"/>
    <cellStyle name="Comma 13 5 6 2 4 2" xfId="24420"/>
    <cellStyle name="Comma 13 5 6 2 5" xfId="5048"/>
    <cellStyle name="Comma 13 5 6 2 5 2" xfId="24421"/>
    <cellStyle name="Comma 13 5 6 2 6" xfId="24415"/>
    <cellStyle name="Comma 13 5 6 3" xfId="5049"/>
    <cellStyle name="Comma 13 5 6 3 2" xfId="5050"/>
    <cellStyle name="Comma 13 5 6 3 2 2" xfId="24423"/>
    <cellStyle name="Comma 13 5 6 3 3" xfId="5051"/>
    <cellStyle name="Comma 13 5 6 3 3 2" xfId="24424"/>
    <cellStyle name="Comma 13 5 6 3 4" xfId="24422"/>
    <cellStyle name="Comma 13 5 6 4" xfId="5052"/>
    <cellStyle name="Comma 13 5 6 4 2" xfId="24425"/>
    <cellStyle name="Comma 13 5 6 5" xfId="5053"/>
    <cellStyle name="Comma 13 5 6 5 2" xfId="24426"/>
    <cellStyle name="Comma 13 5 6 6" xfId="5054"/>
    <cellStyle name="Comma 13 5 6 6 2" xfId="24427"/>
    <cellStyle name="Comma 13 5 6 7" xfId="24414"/>
    <cellStyle name="Comma 13 5 7" xfId="5055"/>
    <cellStyle name="Comma 13 5 7 2" xfId="5056"/>
    <cellStyle name="Comma 13 5 7 2 2" xfId="5057"/>
    <cellStyle name="Comma 13 5 7 2 2 2" xfId="24430"/>
    <cellStyle name="Comma 13 5 7 2 3" xfId="5058"/>
    <cellStyle name="Comma 13 5 7 2 3 2" xfId="24431"/>
    <cellStyle name="Comma 13 5 7 2 4" xfId="24429"/>
    <cellStyle name="Comma 13 5 7 3" xfId="5059"/>
    <cellStyle name="Comma 13 5 7 3 2" xfId="24432"/>
    <cellStyle name="Comma 13 5 7 4" xfId="5060"/>
    <cellStyle name="Comma 13 5 7 4 2" xfId="24433"/>
    <cellStyle name="Comma 13 5 7 5" xfId="5061"/>
    <cellStyle name="Comma 13 5 7 5 2" xfId="24434"/>
    <cellStyle name="Comma 13 5 7 6" xfId="24428"/>
    <cellStyle name="Comma 13 5 8" xfId="5062"/>
    <cellStyle name="Comma 13 5 8 2" xfId="5063"/>
    <cellStyle name="Comma 13 5 8 2 2" xfId="24436"/>
    <cellStyle name="Comma 13 5 8 3" xfId="5064"/>
    <cellStyle name="Comma 13 5 8 3 2" xfId="24437"/>
    <cellStyle name="Comma 13 5 8 4" xfId="24435"/>
    <cellStyle name="Comma 13 5 9" xfId="5065"/>
    <cellStyle name="Comma 13 5 9 2" xfId="24438"/>
    <cellStyle name="Comma 13 6" xfId="5066"/>
    <cellStyle name="Comma 13 6 10" xfId="5067"/>
    <cellStyle name="Comma 13 6 10 2" xfId="24440"/>
    <cellStyle name="Comma 13 6 11" xfId="5068"/>
    <cellStyle name="Comma 13 6 11 2" xfId="24441"/>
    <cellStyle name="Comma 13 6 12" xfId="24439"/>
    <cellStyle name="Comma 13 6 2" xfId="5069"/>
    <cellStyle name="Comma 13 6 2 2" xfId="5070"/>
    <cellStyle name="Comma 13 6 2 2 2" xfId="5071"/>
    <cellStyle name="Comma 13 6 2 2 2 2" xfId="5072"/>
    <cellStyle name="Comma 13 6 2 2 2 2 2" xfId="5073"/>
    <cellStyle name="Comma 13 6 2 2 2 2 2 2" xfId="24446"/>
    <cellStyle name="Comma 13 6 2 2 2 2 3" xfId="5074"/>
    <cellStyle name="Comma 13 6 2 2 2 2 3 2" xfId="24447"/>
    <cellStyle name="Comma 13 6 2 2 2 2 4" xfId="24445"/>
    <cellStyle name="Comma 13 6 2 2 2 3" xfId="5075"/>
    <cellStyle name="Comma 13 6 2 2 2 3 2" xfId="24448"/>
    <cellStyle name="Comma 13 6 2 2 2 4" xfId="5076"/>
    <cellStyle name="Comma 13 6 2 2 2 4 2" xfId="24449"/>
    <cellStyle name="Comma 13 6 2 2 2 5" xfId="5077"/>
    <cellStyle name="Comma 13 6 2 2 2 5 2" xfId="24450"/>
    <cellStyle name="Comma 13 6 2 2 2 6" xfId="24444"/>
    <cellStyle name="Comma 13 6 2 2 3" xfId="5078"/>
    <cellStyle name="Comma 13 6 2 2 3 2" xfId="5079"/>
    <cellStyle name="Comma 13 6 2 2 3 2 2" xfId="24452"/>
    <cellStyle name="Comma 13 6 2 2 3 3" xfId="5080"/>
    <cellStyle name="Comma 13 6 2 2 3 3 2" xfId="24453"/>
    <cellStyle name="Comma 13 6 2 2 3 4" xfId="24451"/>
    <cellStyle name="Comma 13 6 2 2 4" xfId="5081"/>
    <cellStyle name="Comma 13 6 2 2 4 2" xfId="24454"/>
    <cellStyle name="Comma 13 6 2 2 5" xfId="5082"/>
    <cellStyle name="Comma 13 6 2 2 5 2" xfId="24455"/>
    <cellStyle name="Comma 13 6 2 2 6" xfId="5083"/>
    <cellStyle name="Comma 13 6 2 2 6 2" xfId="24456"/>
    <cellStyle name="Comma 13 6 2 2 7" xfId="24443"/>
    <cellStyle name="Comma 13 6 2 3" xfId="5084"/>
    <cellStyle name="Comma 13 6 2 3 2" xfId="5085"/>
    <cellStyle name="Comma 13 6 2 3 2 2" xfId="5086"/>
    <cellStyle name="Comma 13 6 2 3 2 2 2" xfId="5087"/>
    <cellStyle name="Comma 13 6 2 3 2 2 2 2" xfId="24460"/>
    <cellStyle name="Comma 13 6 2 3 2 2 3" xfId="5088"/>
    <cellStyle name="Comma 13 6 2 3 2 2 3 2" xfId="24461"/>
    <cellStyle name="Comma 13 6 2 3 2 2 4" xfId="24459"/>
    <cellStyle name="Comma 13 6 2 3 2 3" xfId="5089"/>
    <cellStyle name="Comma 13 6 2 3 2 3 2" xfId="24462"/>
    <cellStyle name="Comma 13 6 2 3 2 4" xfId="5090"/>
    <cellStyle name="Comma 13 6 2 3 2 4 2" xfId="24463"/>
    <cellStyle name="Comma 13 6 2 3 2 5" xfId="5091"/>
    <cellStyle name="Comma 13 6 2 3 2 5 2" xfId="24464"/>
    <cellStyle name="Comma 13 6 2 3 2 6" xfId="24458"/>
    <cellStyle name="Comma 13 6 2 3 3" xfId="5092"/>
    <cellStyle name="Comma 13 6 2 3 3 2" xfId="5093"/>
    <cellStyle name="Comma 13 6 2 3 3 2 2" xfId="24466"/>
    <cellStyle name="Comma 13 6 2 3 3 3" xfId="5094"/>
    <cellStyle name="Comma 13 6 2 3 3 3 2" xfId="24467"/>
    <cellStyle name="Comma 13 6 2 3 3 4" xfId="24465"/>
    <cellStyle name="Comma 13 6 2 3 4" xfId="5095"/>
    <cellStyle name="Comma 13 6 2 3 4 2" xfId="24468"/>
    <cellStyle name="Comma 13 6 2 3 5" xfId="5096"/>
    <cellStyle name="Comma 13 6 2 3 5 2" xfId="24469"/>
    <cellStyle name="Comma 13 6 2 3 6" xfId="5097"/>
    <cellStyle name="Comma 13 6 2 3 6 2" xfId="24470"/>
    <cellStyle name="Comma 13 6 2 3 7" xfId="24457"/>
    <cellStyle name="Comma 13 6 2 4" xfId="5098"/>
    <cellStyle name="Comma 13 6 2 4 2" xfId="5099"/>
    <cellStyle name="Comma 13 6 2 4 2 2" xfId="5100"/>
    <cellStyle name="Comma 13 6 2 4 2 2 2" xfId="24473"/>
    <cellStyle name="Comma 13 6 2 4 2 3" xfId="5101"/>
    <cellStyle name="Comma 13 6 2 4 2 3 2" xfId="24474"/>
    <cellStyle name="Comma 13 6 2 4 2 4" xfId="24472"/>
    <cellStyle name="Comma 13 6 2 4 3" xfId="5102"/>
    <cellStyle name="Comma 13 6 2 4 3 2" xfId="24475"/>
    <cellStyle name="Comma 13 6 2 4 4" xfId="5103"/>
    <cellStyle name="Comma 13 6 2 4 4 2" xfId="24476"/>
    <cellStyle name="Comma 13 6 2 4 5" xfId="5104"/>
    <cellStyle name="Comma 13 6 2 4 5 2" xfId="24477"/>
    <cellStyle name="Comma 13 6 2 4 6" xfId="24471"/>
    <cellStyle name="Comma 13 6 2 5" xfId="5105"/>
    <cellStyle name="Comma 13 6 2 5 2" xfId="5106"/>
    <cellStyle name="Comma 13 6 2 5 2 2" xfId="24479"/>
    <cellStyle name="Comma 13 6 2 5 3" xfId="5107"/>
    <cellStyle name="Comma 13 6 2 5 3 2" xfId="24480"/>
    <cellStyle name="Comma 13 6 2 5 4" xfId="24478"/>
    <cellStyle name="Comma 13 6 2 6" xfId="5108"/>
    <cellStyle name="Comma 13 6 2 6 2" xfId="24481"/>
    <cellStyle name="Comma 13 6 2 7" xfId="5109"/>
    <cellStyle name="Comma 13 6 2 7 2" xfId="24482"/>
    <cellStyle name="Comma 13 6 2 8" xfId="5110"/>
    <cellStyle name="Comma 13 6 2 8 2" xfId="24483"/>
    <cellStyle name="Comma 13 6 2 9" xfId="24442"/>
    <cellStyle name="Comma 13 6 3" xfId="5111"/>
    <cellStyle name="Comma 13 6 3 2" xfId="5112"/>
    <cellStyle name="Comma 13 6 3 2 2" xfId="5113"/>
    <cellStyle name="Comma 13 6 3 2 2 2" xfId="5114"/>
    <cellStyle name="Comma 13 6 3 2 2 2 2" xfId="5115"/>
    <cellStyle name="Comma 13 6 3 2 2 2 2 2" xfId="24488"/>
    <cellStyle name="Comma 13 6 3 2 2 2 3" xfId="5116"/>
    <cellStyle name="Comma 13 6 3 2 2 2 3 2" xfId="24489"/>
    <cellStyle name="Comma 13 6 3 2 2 2 4" xfId="24487"/>
    <cellStyle name="Comma 13 6 3 2 2 3" xfId="5117"/>
    <cellStyle name="Comma 13 6 3 2 2 3 2" xfId="24490"/>
    <cellStyle name="Comma 13 6 3 2 2 4" xfId="5118"/>
    <cellStyle name="Comma 13 6 3 2 2 4 2" xfId="24491"/>
    <cellStyle name="Comma 13 6 3 2 2 5" xfId="5119"/>
    <cellStyle name="Comma 13 6 3 2 2 5 2" xfId="24492"/>
    <cellStyle name="Comma 13 6 3 2 2 6" xfId="24486"/>
    <cellStyle name="Comma 13 6 3 2 3" xfId="5120"/>
    <cellStyle name="Comma 13 6 3 2 3 2" xfId="5121"/>
    <cellStyle name="Comma 13 6 3 2 3 2 2" xfId="24494"/>
    <cellStyle name="Comma 13 6 3 2 3 3" xfId="5122"/>
    <cellStyle name="Comma 13 6 3 2 3 3 2" xfId="24495"/>
    <cellStyle name="Comma 13 6 3 2 3 4" xfId="24493"/>
    <cellStyle name="Comma 13 6 3 2 4" xfId="5123"/>
    <cellStyle name="Comma 13 6 3 2 4 2" xfId="24496"/>
    <cellStyle name="Comma 13 6 3 2 5" xfId="5124"/>
    <cellStyle name="Comma 13 6 3 2 5 2" xfId="24497"/>
    <cellStyle name="Comma 13 6 3 2 6" xfId="5125"/>
    <cellStyle name="Comma 13 6 3 2 6 2" xfId="24498"/>
    <cellStyle name="Comma 13 6 3 2 7" xfId="24485"/>
    <cellStyle name="Comma 13 6 3 3" xfId="5126"/>
    <cellStyle name="Comma 13 6 3 3 2" xfId="5127"/>
    <cellStyle name="Comma 13 6 3 3 2 2" xfId="5128"/>
    <cellStyle name="Comma 13 6 3 3 2 2 2" xfId="5129"/>
    <cellStyle name="Comma 13 6 3 3 2 2 2 2" xfId="24502"/>
    <cellStyle name="Comma 13 6 3 3 2 2 3" xfId="5130"/>
    <cellStyle name="Comma 13 6 3 3 2 2 3 2" xfId="24503"/>
    <cellStyle name="Comma 13 6 3 3 2 2 4" xfId="24501"/>
    <cellStyle name="Comma 13 6 3 3 2 3" xfId="5131"/>
    <cellStyle name="Comma 13 6 3 3 2 3 2" xfId="24504"/>
    <cellStyle name="Comma 13 6 3 3 2 4" xfId="5132"/>
    <cellStyle name="Comma 13 6 3 3 2 4 2" xfId="24505"/>
    <cellStyle name="Comma 13 6 3 3 2 5" xfId="5133"/>
    <cellStyle name="Comma 13 6 3 3 2 5 2" xfId="24506"/>
    <cellStyle name="Comma 13 6 3 3 2 6" xfId="24500"/>
    <cellStyle name="Comma 13 6 3 3 3" xfId="5134"/>
    <cellStyle name="Comma 13 6 3 3 3 2" xfId="5135"/>
    <cellStyle name="Comma 13 6 3 3 3 2 2" xfId="24508"/>
    <cellStyle name="Comma 13 6 3 3 3 3" xfId="5136"/>
    <cellStyle name="Comma 13 6 3 3 3 3 2" xfId="24509"/>
    <cellStyle name="Comma 13 6 3 3 3 4" xfId="24507"/>
    <cellStyle name="Comma 13 6 3 3 4" xfId="5137"/>
    <cellStyle name="Comma 13 6 3 3 4 2" xfId="24510"/>
    <cellStyle name="Comma 13 6 3 3 5" xfId="5138"/>
    <cellStyle name="Comma 13 6 3 3 5 2" xfId="24511"/>
    <cellStyle name="Comma 13 6 3 3 6" xfId="5139"/>
    <cellStyle name="Comma 13 6 3 3 6 2" xfId="24512"/>
    <cellStyle name="Comma 13 6 3 3 7" xfId="24499"/>
    <cellStyle name="Comma 13 6 3 4" xfId="5140"/>
    <cellStyle name="Comma 13 6 3 4 2" xfId="5141"/>
    <cellStyle name="Comma 13 6 3 4 2 2" xfId="5142"/>
    <cellStyle name="Comma 13 6 3 4 2 2 2" xfId="24515"/>
    <cellStyle name="Comma 13 6 3 4 2 3" xfId="5143"/>
    <cellStyle name="Comma 13 6 3 4 2 3 2" xfId="24516"/>
    <cellStyle name="Comma 13 6 3 4 2 4" xfId="24514"/>
    <cellStyle name="Comma 13 6 3 4 3" xfId="5144"/>
    <cellStyle name="Comma 13 6 3 4 3 2" xfId="24517"/>
    <cellStyle name="Comma 13 6 3 4 4" xfId="5145"/>
    <cellStyle name="Comma 13 6 3 4 4 2" xfId="24518"/>
    <cellStyle name="Comma 13 6 3 4 5" xfId="5146"/>
    <cellStyle name="Comma 13 6 3 4 5 2" xfId="24519"/>
    <cellStyle name="Comma 13 6 3 4 6" xfId="24513"/>
    <cellStyle name="Comma 13 6 3 5" xfId="5147"/>
    <cellStyle name="Comma 13 6 3 5 2" xfId="5148"/>
    <cellStyle name="Comma 13 6 3 5 2 2" xfId="24521"/>
    <cellStyle name="Comma 13 6 3 5 3" xfId="5149"/>
    <cellStyle name="Comma 13 6 3 5 3 2" xfId="24522"/>
    <cellStyle name="Comma 13 6 3 5 4" xfId="24520"/>
    <cellStyle name="Comma 13 6 3 6" xfId="5150"/>
    <cellStyle name="Comma 13 6 3 6 2" xfId="24523"/>
    <cellStyle name="Comma 13 6 3 7" xfId="5151"/>
    <cellStyle name="Comma 13 6 3 7 2" xfId="24524"/>
    <cellStyle name="Comma 13 6 3 8" xfId="5152"/>
    <cellStyle name="Comma 13 6 3 8 2" xfId="24525"/>
    <cellStyle name="Comma 13 6 3 9" xfId="24484"/>
    <cellStyle name="Comma 13 6 4" xfId="5153"/>
    <cellStyle name="Comma 13 6 4 2" xfId="5154"/>
    <cellStyle name="Comma 13 6 4 2 2" xfId="5155"/>
    <cellStyle name="Comma 13 6 4 2 2 2" xfId="5156"/>
    <cellStyle name="Comma 13 6 4 2 2 2 2" xfId="5157"/>
    <cellStyle name="Comma 13 6 4 2 2 2 2 2" xfId="24530"/>
    <cellStyle name="Comma 13 6 4 2 2 2 3" xfId="5158"/>
    <cellStyle name="Comma 13 6 4 2 2 2 3 2" xfId="24531"/>
    <cellStyle name="Comma 13 6 4 2 2 2 4" xfId="24529"/>
    <cellStyle name="Comma 13 6 4 2 2 3" xfId="5159"/>
    <cellStyle name="Comma 13 6 4 2 2 3 2" xfId="24532"/>
    <cellStyle name="Comma 13 6 4 2 2 4" xfId="5160"/>
    <cellStyle name="Comma 13 6 4 2 2 4 2" xfId="24533"/>
    <cellStyle name="Comma 13 6 4 2 2 5" xfId="5161"/>
    <cellStyle name="Comma 13 6 4 2 2 5 2" xfId="24534"/>
    <cellStyle name="Comma 13 6 4 2 2 6" xfId="24528"/>
    <cellStyle name="Comma 13 6 4 2 3" xfId="5162"/>
    <cellStyle name="Comma 13 6 4 2 3 2" xfId="5163"/>
    <cellStyle name="Comma 13 6 4 2 3 2 2" xfId="24536"/>
    <cellStyle name="Comma 13 6 4 2 3 3" xfId="5164"/>
    <cellStyle name="Comma 13 6 4 2 3 3 2" xfId="24537"/>
    <cellStyle name="Comma 13 6 4 2 3 4" xfId="24535"/>
    <cellStyle name="Comma 13 6 4 2 4" xfId="5165"/>
    <cellStyle name="Comma 13 6 4 2 4 2" xfId="24538"/>
    <cellStyle name="Comma 13 6 4 2 5" xfId="5166"/>
    <cellStyle name="Comma 13 6 4 2 5 2" xfId="24539"/>
    <cellStyle name="Comma 13 6 4 2 6" xfId="5167"/>
    <cellStyle name="Comma 13 6 4 2 6 2" xfId="24540"/>
    <cellStyle name="Comma 13 6 4 2 7" xfId="24527"/>
    <cellStyle name="Comma 13 6 4 3" xfId="5168"/>
    <cellStyle name="Comma 13 6 4 3 2" xfId="5169"/>
    <cellStyle name="Comma 13 6 4 3 2 2" xfId="5170"/>
    <cellStyle name="Comma 13 6 4 3 2 2 2" xfId="5171"/>
    <cellStyle name="Comma 13 6 4 3 2 2 2 2" xfId="24544"/>
    <cellStyle name="Comma 13 6 4 3 2 2 3" xfId="5172"/>
    <cellStyle name="Comma 13 6 4 3 2 2 3 2" xfId="24545"/>
    <cellStyle name="Comma 13 6 4 3 2 2 4" xfId="24543"/>
    <cellStyle name="Comma 13 6 4 3 2 3" xfId="5173"/>
    <cellStyle name="Comma 13 6 4 3 2 3 2" xfId="24546"/>
    <cellStyle name="Comma 13 6 4 3 2 4" xfId="5174"/>
    <cellStyle name="Comma 13 6 4 3 2 4 2" xfId="24547"/>
    <cellStyle name="Comma 13 6 4 3 2 5" xfId="5175"/>
    <cellStyle name="Comma 13 6 4 3 2 5 2" xfId="24548"/>
    <cellStyle name="Comma 13 6 4 3 2 6" xfId="24542"/>
    <cellStyle name="Comma 13 6 4 3 3" xfId="5176"/>
    <cellStyle name="Comma 13 6 4 3 3 2" xfId="5177"/>
    <cellStyle name="Comma 13 6 4 3 3 2 2" xfId="24550"/>
    <cellStyle name="Comma 13 6 4 3 3 3" xfId="5178"/>
    <cellStyle name="Comma 13 6 4 3 3 3 2" xfId="24551"/>
    <cellStyle name="Comma 13 6 4 3 3 4" xfId="24549"/>
    <cellStyle name="Comma 13 6 4 3 4" xfId="5179"/>
    <cellStyle name="Comma 13 6 4 3 4 2" xfId="24552"/>
    <cellStyle name="Comma 13 6 4 3 5" xfId="5180"/>
    <cellStyle name="Comma 13 6 4 3 5 2" xfId="24553"/>
    <cellStyle name="Comma 13 6 4 3 6" xfId="5181"/>
    <cellStyle name="Comma 13 6 4 3 6 2" xfId="24554"/>
    <cellStyle name="Comma 13 6 4 3 7" xfId="24541"/>
    <cellStyle name="Comma 13 6 4 4" xfId="5182"/>
    <cellStyle name="Comma 13 6 4 4 2" xfId="5183"/>
    <cellStyle name="Comma 13 6 4 4 2 2" xfId="5184"/>
    <cellStyle name="Comma 13 6 4 4 2 2 2" xfId="24557"/>
    <cellStyle name="Comma 13 6 4 4 2 3" xfId="5185"/>
    <cellStyle name="Comma 13 6 4 4 2 3 2" xfId="24558"/>
    <cellStyle name="Comma 13 6 4 4 2 4" xfId="24556"/>
    <cellStyle name="Comma 13 6 4 4 3" xfId="5186"/>
    <cellStyle name="Comma 13 6 4 4 3 2" xfId="24559"/>
    <cellStyle name="Comma 13 6 4 4 4" xfId="5187"/>
    <cellStyle name="Comma 13 6 4 4 4 2" xfId="24560"/>
    <cellStyle name="Comma 13 6 4 4 5" xfId="5188"/>
    <cellStyle name="Comma 13 6 4 4 5 2" xfId="24561"/>
    <cellStyle name="Comma 13 6 4 4 6" xfId="24555"/>
    <cellStyle name="Comma 13 6 4 5" xfId="5189"/>
    <cellStyle name="Comma 13 6 4 5 2" xfId="5190"/>
    <cellStyle name="Comma 13 6 4 5 2 2" xfId="24563"/>
    <cellStyle name="Comma 13 6 4 5 3" xfId="5191"/>
    <cellStyle name="Comma 13 6 4 5 3 2" xfId="24564"/>
    <cellStyle name="Comma 13 6 4 5 4" xfId="24562"/>
    <cellStyle name="Comma 13 6 4 6" xfId="5192"/>
    <cellStyle name="Comma 13 6 4 6 2" xfId="24565"/>
    <cellStyle name="Comma 13 6 4 7" xfId="5193"/>
    <cellStyle name="Comma 13 6 4 7 2" xfId="24566"/>
    <cellStyle name="Comma 13 6 4 8" xfId="5194"/>
    <cellStyle name="Comma 13 6 4 8 2" xfId="24567"/>
    <cellStyle name="Comma 13 6 4 9" xfId="24526"/>
    <cellStyle name="Comma 13 6 5" xfId="5195"/>
    <cellStyle name="Comma 13 6 5 2" xfId="5196"/>
    <cellStyle name="Comma 13 6 5 2 2" xfId="5197"/>
    <cellStyle name="Comma 13 6 5 2 2 2" xfId="5198"/>
    <cellStyle name="Comma 13 6 5 2 2 2 2" xfId="24571"/>
    <cellStyle name="Comma 13 6 5 2 2 3" xfId="5199"/>
    <cellStyle name="Comma 13 6 5 2 2 3 2" xfId="24572"/>
    <cellStyle name="Comma 13 6 5 2 2 4" xfId="24570"/>
    <cellStyle name="Comma 13 6 5 2 3" xfId="5200"/>
    <cellStyle name="Comma 13 6 5 2 3 2" xfId="24573"/>
    <cellStyle name="Comma 13 6 5 2 4" xfId="5201"/>
    <cellStyle name="Comma 13 6 5 2 4 2" xfId="24574"/>
    <cellStyle name="Comma 13 6 5 2 5" xfId="5202"/>
    <cellStyle name="Comma 13 6 5 2 5 2" xfId="24575"/>
    <cellStyle name="Comma 13 6 5 2 6" xfId="24569"/>
    <cellStyle name="Comma 13 6 5 3" xfId="5203"/>
    <cellStyle name="Comma 13 6 5 3 2" xfId="5204"/>
    <cellStyle name="Comma 13 6 5 3 2 2" xfId="24577"/>
    <cellStyle name="Comma 13 6 5 3 3" xfId="5205"/>
    <cellStyle name="Comma 13 6 5 3 3 2" xfId="24578"/>
    <cellStyle name="Comma 13 6 5 3 4" xfId="24576"/>
    <cellStyle name="Comma 13 6 5 4" xfId="5206"/>
    <cellStyle name="Comma 13 6 5 4 2" xfId="24579"/>
    <cellStyle name="Comma 13 6 5 5" xfId="5207"/>
    <cellStyle name="Comma 13 6 5 5 2" xfId="24580"/>
    <cellStyle name="Comma 13 6 5 6" xfId="5208"/>
    <cellStyle name="Comma 13 6 5 6 2" xfId="24581"/>
    <cellStyle name="Comma 13 6 5 7" xfId="24568"/>
    <cellStyle name="Comma 13 6 6" xfId="5209"/>
    <cellStyle name="Comma 13 6 6 2" xfId="5210"/>
    <cellStyle name="Comma 13 6 6 2 2" xfId="5211"/>
    <cellStyle name="Comma 13 6 6 2 2 2" xfId="5212"/>
    <cellStyle name="Comma 13 6 6 2 2 2 2" xfId="24585"/>
    <cellStyle name="Comma 13 6 6 2 2 3" xfId="5213"/>
    <cellStyle name="Comma 13 6 6 2 2 3 2" xfId="24586"/>
    <cellStyle name="Comma 13 6 6 2 2 4" xfId="24584"/>
    <cellStyle name="Comma 13 6 6 2 3" xfId="5214"/>
    <cellStyle name="Comma 13 6 6 2 3 2" xfId="24587"/>
    <cellStyle name="Comma 13 6 6 2 4" xfId="5215"/>
    <cellStyle name="Comma 13 6 6 2 4 2" xfId="24588"/>
    <cellStyle name="Comma 13 6 6 2 5" xfId="5216"/>
    <cellStyle name="Comma 13 6 6 2 5 2" xfId="24589"/>
    <cellStyle name="Comma 13 6 6 2 6" xfId="24583"/>
    <cellStyle name="Comma 13 6 6 3" xfId="5217"/>
    <cellStyle name="Comma 13 6 6 3 2" xfId="5218"/>
    <cellStyle name="Comma 13 6 6 3 2 2" xfId="24591"/>
    <cellStyle name="Comma 13 6 6 3 3" xfId="5219"/>
    <cellStyle name="Comma 13 6 6 3 3 2" xfId="24592"/>
    <cellStyle name="Comma 13 6 6 3 4" xfId="24590"/>
    <cellStyle name="Comma 13 6 6 4" xfId="5220"/>
    <cellStyle name="Comma 13 6 6 4 2" xfId="24593"/>
    <cellStyle name="Comma 13 6 6 5" xfId="5221"/>
    <cellStyle name="Comma 13 6 6 5 2" xfId="24594"/>
    <cellStyle name="Comma 13 6 6 6" xfId="5222"/>
    <cellStyle name="Comma 13 6 6 6 2" xfId="24595"/>
    <cellStyle name="Comma 13 6 6 7" xfId="24582"/>
    <cellStyle name="Comma 13 6 7" xfId="5223"/>
    <cellStyle name="Comma 13 6 7 2" xfId="5224"/>
    <cellStyle name="Comma 13 6 7 2 2" xfId="5225"/>
    <cellStyle name="Comma 13 6 7 2 2 2" xfId="24598"/>
    <cellStyle name="Comma 13 6 7 2 3" xfId="5226"/>
    <cellStyle name="Comma 13 6 7 2 3 2" xfId="24599"/>
    <cellStyle name="Comma 13 6 7 2 4" xfId="24597"/>
    <cellStyle name="Comma 13 6 7 3" xfId="5227"/>
    <cellStyle name="Comma 13 6 7 3 2" xfId="24600"/>
    <cellStyle name="Comma 13 6 7 4" xfId="5228"/>
    <cellStyle name="Comma 13 6 7 4 2" xfId="24601"/>
    <cellStyle name="Comma 13 6 7 5" xfId="5229"/>
    <cellStyle name="Comma 13 6 7 5 2" xfId="24602"/>
    <cellStyle name="Comma 13 6 7 6" xfId="24596"/>
    <cellStyle name="Comma 13 6 8" xfId="5230"/>
    <cellStyle name="Comma 13 6 8 2" xfId="5231"/>
    <cellStyle name="Comma 13 6 8 2 2" xfId="24604"/>
    <cellStyle name="Comma 13 6 8 3" xfId="5232"/>
    <cellStyle name="Comma 13 6 8 3 2" xfId="24605"/>
    <cellStyle name="Comma 13 6 8 4" xfId="24603"/>
    <cellStyle name="Comma 13 6 9" xfId="5233"/>
    <cellStyle name="Comma 13 6 9 2" xfId="24606"/>
    <cellStyle name="Comma 13 7" xfId="5234"/>
    <cellStyle name="Comma 13 7 10" xfId="5235"/>
    <cellStyle name="Comma 13 7 10 2" xfId="24608"/>
    <cellStyle name="Comma 13 7 11" xfId="5236"/>
    <cellStyle name="Comma 13 7 11 2" xfId="24609"/>
    <cellStyle name="Comma 13 7 12" xfId="24607"/>
    <cellStyle name="Comma 13 7 2" xfId="5237"/>
    <cellStyle name="Comma 13 7 2 2" xfId="5238"/>
    <cellStyle name="Comma 13 7 2 2 2" xfId="5239"/>
    <cellStyle name="Comma 13 7 2 2 2 2" xfId="5240"/>
    <cellStyle name="Comma 13 7 2 2 2 2 2" xfId="5241"/>
    <cellStyle name="Comma 13 7 2 2 2 2 2 2" xfId="24614"/>
    <cellStyle name="Comma 13 7 2 2 2 2 3" xfId="5242"/>
    <cellStyle name="Comma 13 7 2 2 2 2 3 2" xfId="24615"/>
    <cellStyle name="Comma 13 7 2 2 2 2 4" xfId="24613"/>
    <cellStyle name="Comma 13 7 2 2 2 3" xfId="5243"/>
    <cellStyle name="Comma 13 7 2 2 2 3 2" xfId="24616"/>
    <cellStyle name="Comma 13 7 2 2 2 4" xfId="5244"/>
    <cellStyle name="Comma 13 7 2 2 2 4 2" xfId="24617"/>
    <cellStyle name="Comma 13 7 2 2 2 5" xfId="5245"/>
    <cellStyle name="Comma 13 7 2 2 2 5 2" xfId="24618"/>
    <cellStyle name="Comma 13 7 2 2 2 6" xfId="24612"/>
    <cellStyle name="Comma 13 7 2 2 3" xfId="5246"/>
    <cellStyle name="Comma 13 7 2 2 3 2" xfId="5247"/>
    <cellStyle name="Comma 13 7 2 2 3 2 2" xfId="24620"/>
    <cellStyle name="Comma 13 7 2 2 3 3" xfId="5248"/>
    <cellStyle name="Comma 13 7 2 2 3 3 2" xfId="24621"/>
    <cellStyle name="Comma 13 7 2 2 3 4" xfId="24619"/>
    <cellStyle name="Comma 13 7 2 2 4" xfId="5249"/>
    <cellStyle name="Comma 13 7 2 2 4 2" xfId="24622"/>
    <cellStyle name="Comma 13 7 2 2 5" xfId="5250"/>
    <cellStyle name="Comma 13 7 2 2 5 2" xfId="24623"/>
    <cellStyle name="Comma 13 7 2 2 6" xfId="5251"/>
    <cellStyle name="Comma 13 7 2 2 6 2" xfId="24624"/>
    <cellStyle name="Comma 13 7 2 2 7" xfId="24611"/>
    <cellStyle name="Comma 13 7 2 3" xfId="5252"/>
    <cellStyle name="Comma 13 7 2 3 2" xfId="5253"/>
    <cellStyle name="Comma 13 7 2 3 2 2" xfId="5254"/>
    <cellStyle name="Comma 13 7 2 3 2 2 2" xfId="5255"/>
    <cellStyle name="Comma 13 7 2 3 2 2 2 2" xfId="24628"/>
    <cellStyle name="Comma 13 7 2 3 2 2 3" xfId="5256"/>
    <cellStyle name="Comma 13 7 2 3 2 2 3 2" xfId="24629"/>
    <cellStyle name="Comma 13 7 2 3 2 2 4" xfId="24627"/>
    <cellStyle name="Comma 13 7 2 3 2 3" xfId="5257"/>
    <cellStyle name="Comma 13 7 2 3 2 3 2" xfId="24630"/>
    <cellStyle name="Comma 13 7 2 3 2 4" xfId="5258"/>
    <cellStyle name="Comma 13 7 2 3 2 4 2" xfId="24631"/>
    <cellStyle name="Comma 13 7 2 3 2 5" xfId="5259"/>
    <cellStyle name="Comma 13 7 2 3 2 5 2" xfId="24632"/>
    <cellStyle name="Comma 13 7 2 3 2 6" xfId="24626"/>
    <cellStyle name="Comma 13 7 2 3 3" xfId="5260"/>
    <cellStyle name="Comma 13 7 2 3 3 2" xfId="5261"/>
    <cellStyle name="Comma 13 7 2 3 3 2 2" xfId="24634"/>
    <cellStyle name="Comma 13 7 2 3 3 3" xfId="5262"/>
    <cellStyle name="Comma 13 7 2 3 3 3 2" xfId="24635"/>
    <cellStyle name="Comma 13 7 2 3 3 4" xfId="24633"/>
    <cellStyle name="Comma 13 7 2 3 4" xfId="5263"/>
    <cellStyle name="Comma 13 7 2 3 4 2" xfId="24636"/>
    <cellStyle name="Comma 13 7 2 3 5" xfId="5264"/>
    <cellStyle name="Comma 13 7 2 3 5 2" xfId="24637"/>
    <cellStyle name="Comma 13 7 2 3 6" xfId="5265"/>
    <cellStyle name="Comma 13 7 2 3 6 2" xfId="24638"/>
    <cellStyle name="Comma 13 7 2 3 7" xfId="24625"/>
    <cellStyle name="Comma 13 7 2 4" xfId="5266"/>
    <cellStyle name="Comma 13 7 2 4 2" xfId="5267"/>
    <cellStyle name="Comma 13 7 2 4 2 2" xfId="5268"/>
    <cellStyle name="Comma 13 7 2 4 2 2 2" xfId="24641"/>
    <cellStyle name="Comma 13 7 2 4 2 3" xfId="5269"/>
    <cellStyle name="Comma 13 7 2 4 2 3 2" xfId="24642"/>
    <cellStyle name="Comma 13 7 2 4 2 4" xfId="24640"/>
    <cellStyle name="Comma 13 7 2 4 3" xfId="5270"/>
    <cellStyle name="Comma 13 7 2 4 3 2" xfId="24643"/>
    <cellStyle name="Comma 13 7 2 4 4" xfId="5271"/>
    <cellStyle name="Comma 13 7 2 4 4 2" xfId="24644"/>
    <cellStyle name="Comma 13 7 2 4 5" xfId="5272"/>
    <cellStyle name="Comma 13 7 2 4 5 2" xfId="24645"/>
    <cellStyle name="Comma 13 7 2 4 6" xfId="24639"/>
    <cellStyle name="Comma 13 7 2 5" xfId="5273"/>
    <cellStyle name="Comma 13 7 2 5 2" xfId="5274"/>
    <cellStyle name="Comma 13 7 2 5 2 2" xfId="24647"/>
    <cellStyle name="Comma 13 7 2 5 3" xfId="5275"/>
    <cellStyle name="Comma 13 7 2 5 3 2" xfId="24648"/>
    <cellStyle name="Comma 13 7 2 5 4" xfId="24646"/>
    <cellStyle name="Comma 13 7 2 6" xfId="5276"/>
    <cellStyle name="Comma 13 7 2 6 2" xfId="24649"/>
    <cellStyle name="Comma 13 7 2 7" xfId="5277"/>
    <cellStyle name="Comma 13 7 2 7 2" xfId="24650"/>
    <cellStyle name="Comma 13 7 2 8" xfId="5278"/>
    <cellStyle name="Comma 13 7 2 8 2" xfId="24651"/>
    <cellStyle name="Comma 13 7 2 9" xfId="24610"/>
    <cellStyle name="Comma 13 7 3" xfId="5279"/>
    <cellStyle name="Comma 13 7 3 2" xfId="5280"/>
    <cellStyle name="Comma 13 7 3 2 2" xfId="5281"/>
    <cellStyle name="Comma 13 7 3 2 2 2" xfId="5282"/>
    <cellStyle name="Comma 13 7 3 2 2 2 2" xfId="5283"/>
    <cellStyle name="Comma 13 7 3 2 2 2 2 2" xfId="24656"/>
    <cellStyle name="Comma 13 7 3 2 2 2 3" xfId="5284"/>
    <cellStyle name="Comma 13 7 3 2 2 2 3 2" xfId="24657"/>
    <cellStyle name="Comma 13 7 3 2 2 2 4" xfId="24655"/>
    <cellStyle name="Comma 13 7 3 2 2 3" xfId="5285"/>
    <cellStyle name="Comma 13 7 3 2 2 3 2" xfId="24658"/>
    <cellStyle name="Comma 13 7 3 2 2 4" xfId="5286"/>
    <cellStyle name="Comma 13 7 3 2 2 4 2" xfId="24659"/>
    <cellStyle name="Comma 13 7 3 2 2 5" xfId="5287"/>
    <cellStyle name="Comma 13 7 3 2 2 5 2" xfId="24660"/>
    <cellStyle name="Comma 13 7 3 2 2 6" xfId="24654"/>
    <cellStyle name="Comma 13 7 3 2 3" xfId="5288"/>
    <cellStyle name="Comma 13 7 3 2 3 2" xfId="5289"/>
    <cellStyle name="Comma 13 7 3 2 3 2 2" xfId="24662"/>
    <cellStyle name="Comma 13 7 3 2 3 3" xfId="5290"/>
    <cellStyle name="Comma 13 7 3 2 3 3 2" xfId="24663"/>
    <cellStyle name="Comma 13 7 3 2 3 4" xfId="24661"/>
    <cellStyle name="Comma 13 7 3 2 4" xfId="5291"/>
    <cellStyle name="Comma 13 7 3 2 4 2" xfId="24664"/>
    <cellStyle name="Comma 13 7 3 2 5" xfId="5292"/>
    <cellStyle name="Comma 13 7 3 2 5 2" xfId="24665"/>
    <cellStyle name="Comma 13 7 3 2 6" xfId="5293"/>
    <cellStyle name="Comma 13 7 3 2 6 2" xfId="24666"/>
    <cellStyle name="Comma 13 7 3 2 7" xfId="24653"/>
    <cellStyle name="Comma 13 7 3 3" xfId="5294"/>
    <cellStyle name="Comma 13 7 3 3 2" xfId="5295"/>
    <cellStyle name="Comma 13 7 3 3 2 2" xfId="5296"/>
    <cellStyle name="Comma 13 7 3 3 2 2 2" xfId="5297"/>
    <cellStyle name="Comma 13 7 3 3 2 2 2 2" xfId="24670"/>
    <cellStyle name="Comma 13 7 3 3 2 2 3" xfId="5298"/>
    <cellStyle name="Comma 13 7 3 3 2 2 3 2" xfId="24671"/>
    <cellStyle name="Comma 13 7 3 3 2 2 4" xfId="24669"/>
    <cellStyle name="Comma 13 7 3 3 2 3" xfId="5299"/>
    <cellStyle name="Comma 13 7 3 3 2 3 2" xfId="24672"/>
    <cellStyle name="Comma 13 7 3 3 2 4" xfId="5300"/>
    <cellStyle name="Comma 13 7 3 3 2 4 2" xfId="24673"/>
    <cellStyle name="Comma 13 7 3 3 2 5" xfId="5301"/>
    <cellStyle name="Comma 13 7 3 3 2 5 2" xfId="24674"/>
    <cellStyle name="Comma 13 7 3 3 2 6" xfId="24668"/>
    <cellStyle name="Comma 13 7 3 3 3" xfId="5302"/>
    <cellStyle name="Comma 13 7 3 3 3 2" xfId="5303"/>
    <cellStyle name="Comma 13 7 3 3 3 2 2" xfId="24676"/>
    <cellStyle name="Comma 13 7 3 3 3 3" xfId="5304"/>
    <cellStyle name="Comma 13 7 3 3 3 3 2" xfId="24677"/>
    <cellStyle name="Comma 13 7 3 3 3 4" xfId="24675"/>
    <cellStyle name="Comma 13 7 3 3 4" xfId="5305"/>
    <cellStyle name="Comma 13 7 3 3 4 2" xfId="24678"/>
    <cellStyle name="Comma 13 7 3 3 5" xfId="5306"/>
    <cellStyle name="Comma 13 7 3 3 5 2" xfId="24679"/>
    <cellStyle name="Comma 13 7 3 3 6" xfId="5307"/>
    <cellStyle name="Comma 13 7 3 3 6 2" xfId="24680"/>
    <cellStyle name="Comma 13 7 3 3 7" xfId="24667"/>
    <cellStyle name="Comma 13 7 3 4" xfId="5308"/>
    <cellStyle name="Comma 13 7 3 4 2" xfId="5309"/>
    <cellStyle name="Comma 13 7 3 4 2 2" xfId="5310"/>
    <cellStyle name="Comma 13 7 3 4 2 2 2" xfId="24683"/>
    <cellStyle name="Comma 13 7 3 4 2 3" xfId="5311"/>
    <cellStyle name="Comma 13 7 3 4 2 3 2" xfId="24684"/>
    <cellStyle name="Comma 13 7 3 4 2 4" xfId="24682"/>
    <cellStyle name="Comma 13 7 3 4 3" xfId="5312"/>
    <cellStyle name="Comma 13 7 3 4 3 2" xfId="24685"/>
    <cellStyle name="Comma 13 7 3 4 4" xfId="5313"/>
    <cellStyle name="Comma 13 7 3 4 4 2" xfId="24686"/>
    <cellStyle name="Comma 13 7 3 4 5" xfId="5314"/>
    <cellStyle name="Comma 13 7 3 4 5 2" xfId="24687"/>
    <cellStyle name="Comma 13 7 3 4 6" xfId="24681"/>
    <cellStyle name="Comma 13 7 3 5" xfId="5315"/>
    <cellStyle name="Comma 13 7 3 5 2" xfId="5316"/>
    <cellStyle name="Comma 13 7 3 5 2 2" xfId="24689"/>
    <cellStyle name="Comma 13 7 3 5 3" xfId="5317"/>
    <cellStyle name="Comma 13 7 3 5 3 2" xfId="24690"/>
    <cellStyle name="Comma 13 7 3 5 4" xfId="24688"/>
    <cellStyle name="Comma 13 7 3 6" xfId="5318"/>
    <cellStyle name="Comma 13 7 3 6 2" xfId="24691"/>
    <cellStyle name="Comma 13 7 3 7" xfId="5319"/>
    <cellStyle name="Comma 13 7 3 7 2" xfId="24692"/>
    <cellStyle name="Comma 13 7 3 8" xfId="5320"/>
    <cellStyle name="Comma 13 7 3 8 2" xfId="24693"/>
    <cellStyle name="Comma 13 7 3 9" xfId="24652"/>
    <cellStyle name="Comma 13 7 4" xfId="5321"/>
    <cellStyle name="Comma 13 7 4 2" xfId="5322"/>
    <cellStyle name="Comma 13 7 4 2 2" xfId="5323"/>
    <cellStyle name="Comma 13 7 4 2 2 2" xfId="5324"/>
    <cellStyle name="Comma 13 7 4 2 2 2 2" xfId="5325"/>
    <cellStyle name="Comma 13 7 4 2 2 2 2 2" xfId="24698"/>
    <cellStyle name="Comma 13 7 4 2 2 2 3" xfId="5326"/>
    <cellStyle name="Comma 13 7 4 2 2 2 3 2" xfId="24699"/>
    <cellStyle name="Comma 13 7 4 2 2 2 4" xfId="24697"/>
    <cellStyle name="Comma 13 7 4 2 2 3" xfId="5327"/>
    <cellStyle name="Comma 13 7 4 2 2 3 2" xfId="24700"/>
    <cellStyle name="Comma 13 7 4 2 2 4" xfId="5328"/>
    <cellStyle name="Comma 13 7 4 2 2 4 2" xfId="24701"/>
    <cellStyle name="Comma 13 7 4 2 2 5" xfId="5329"/>
    <cellStyle name="Comma 13 7 4 2 2 5 2" xfId="24702"/>
    <cellStyle name="Comma 13 7 4 2 2 6" xfId="24696"/>
    <cellStyle name="Comma 13 7 4 2 3" xfId="5330"/>
    <cellStyle name="Comma 13 7 4 2 3 2" xfId="5331"/>
    <cellStyle name="Comma 13 7 4 2 3 2 2" xfId="24704"/>
    <cellStyle name="Comma 13 7 4 2 3 3" xfId="5332"/>
    <cellStyle name="Comma 13 7 4 2 3 3 2" xfId="24705"/>
    <cellStyle name="Comma 13 7 4 2 3 4" xfId="24703"/>
    <cellStyle name="Comma 13 7 4 2 4" xfId="5333"/>
    <cellStyle name="Comma 13 7 4 2 4 2" xfId="24706"/>
    <cellStyle name="Comma 13 7 4 2 5" xfId="5334"/>
    <cellStyle name="Comma 13 7 4 2 5 2" xfId="24707"/>
    <cellStyle name="Comma 13 7 4 2 6" xfId="5335"/>
    <cellStyle name="Comma 13 7 4 2 6 2" xfId="24708"/>
    <cellStyle name="Comma 13 7 4 2 7" xfId="24695"/>
    <cellStyle name="Comma 13 7 4 3" xfId="5336"/>
    <cellStyle name="Comma 13 7 4 3 2" xfId="5337"/>
    <cellStyle name="Comma 13 7 4 3 2 2" xfId="5338"/>
    <cellStyle name="Comma 13 7 4 3 2 2 2" xfId="5339"/>
    <cellStyle name="Comma 13 7 4 3 2 2 2 2" xfId="24712"/>
    <cellStyle name="Comma 13 7 4 3 2 2 3" xfId="5340"/>
    <cellStyle name="Comma 13 7 4 3 2 2 3 2" xfId="24713"/>
    <cellStyle name="Comma 13 7 4 3 2 2 4" xfId="24711"/>
    <cellStyle name="Comma 13 7 4 3 2 3" xfId="5341"/>
    <cellStyle name="Comma 13 7 4 3 2 3 2" xfId="24714"/>
    <cellStyle name="Comma 13 7 4 3 2 4" xfId="5342"/>
    <cellStyle name="Comma 13 7 4 3 2 4 2" xfId="24715"/>
    <cellStyle name="Comma 13 7 4 3 2 5" xfId="5343"/>
    <cellStyle name="Comma 13 7 4 3 2 5 2" xfId="24716"/>
    <cellStyle name="Comma 13 7 4 3 2 6" xfId="24710"/>
    <cellStyle name="Comma 13 7 4 3 3" xfId="5344"/>
    <cellStyle name="Comma 13 7 4 3 3 2" xfId="5345"/>
    <cellStyle name="Comma 13 7 4 3 3 2 2" xfId="24718"/>
    <cellStyle name="Comma 13 7 4 3 3 3" xfId="5346"/>
    <cellStyle name="Comma 13 7 4 3 3 3 2" xfId="24719"/>
    <cellStyle name="Comma 13 7 4 3 3 4" xfId="24717"/>
    <cellStyle name="Comma 13 7 4 3 4" xfId="5347"/>
    <cellStyle name="Comma 13 7 4 3 4 2" xfId="24720"/>
    <cellStyle name="Comma 13 7 4 3 5" xfId="5348"/>
    <cellStyle name="Comma 13 7 4 3 5 2" xfId="24721"/>
    <cellStyle name="Comma 13 7 4 3 6" xfId="5349"/>
    <cellStyle name="Comma 13 7 4 3 6 2" xfId="24722"/>
    <cellStyle name="Comma 13 7 4 3 7" xfId="24709"/>
    <cellStyle name="Comma 13 7 4 4" xfId="5350"/>
    <cellStyle name="Comma 13 7 4 4 2" xfId="5351"/>
    <cellStyle name="Comma 13 7 4 4 2 2" xfId="5352"/>
    <cellStyle name="Comma 13 7 4 4 2 2 2" xfId="24725"/>
    <cellStyle name="Comma 13 7 4 4 2 3" xfId="5353"/>
    <cellStyle name="Comma 13 7 4 4 2 3 2" xfId="24726"/>
    <cellStyle name="Comma 13 7 4 4 2 4" xfId="24724"/>
    <cellStyle name="Comma 13 7 4 4 3" xfId="5354"/>
    <cellStyle name="Comma 13 7 4 4 3 2" xfId="24727"/>
    <cellStyle name="Comma 13 7 4 4 4" xfId="5355"/>
    <cellStyle name="Comma 13 7 4 4 4 2" xfId="24728"/>
    <cellStyle name="Comma 13 7 4 4 5" xfId="5356"/>
    <cellStyle name="Comma 13 7 4 4 5 2" xfId="24729"/>
    <cellStyle name="Comma 13 7 4 4 6" xfId="24723"/>
    <cellStyle name="Comma 13 7 4 5" xfId="5357"/>
    <cellStyle name="Comma 13 7 4 5 2" xfId="5358"/>
    <cellStyle name="Comma 13 7 4 5 2 2" xfId="24731"/>
    <cellStyle name="Comma 13 7 4 5 3" xfId="5359"/>
    <cellStyle name="Comma 13 7 4 5 3 2" xfId="24732"/>
    <cellStyle name="Comma 13 7 4 5 4" xfId="24730"/>
    <cellStyle name="Comma 13 7 4 6" xfId="5360"/>
    <cellStyle name="Comma 13 7 4 6 2" xfId="24733"/>
    <cellStyle name="Comma 13 7 4 7" xfId="5361"/>
    <cellStyle name="Comma 13 7 4 7 2" xfId="24734"/>
    <cellStyle name="Comma 13 7 4 8" xfId="5362"/>
    <cellStyle name="Comma 13 7 4 8 2" xfId="24735"/>
    <cellStyle name="Comma 13 7 4 9" xfId="24694"/>
    <cellStyle name="Comma 13 7 5" xfId="5363"/>
    <cellStyle name="Comma 13 7 5 2" xfId="5364"/>
    <cellStyle name="Comma 13 7 5 2 2" xfId="5365"/>
    <cellStyle name="Comma 13 7 5 2 2 2" xfId="5366"/>
    <cellStyle name="Comma 13 7 5 2 2 2 2" xfId="24739"/>
    <cellStyle name="Comma 13 7 5 2 2 3" xfId="5367"/>
    <cellStyle name="Comma 13 7 5 2 2 3 2" xfId="24740"/>
    <cellStyle name="Comma 13 7 5 2 2 4" xfId="24738"/>
    <cellStyle name="Comma 13 7 5 2 3" xfId="5368"/>
    <cellStyle name="Comma 13 7 5 2 3 2" xfId="24741"/>
    <cellStyle name="Comma 13 7 5 2 4" xfId="5369"/>
    <cellStyle name="Comma 13 7 5 2 4 2" xfId="24742"/>
    <cellStyle name="Comma 13 7 5 2 5" xfId="5370"/>
    <cellStyle name="Comma 13 7 5 2 5 2" xfId="24743"/>
    <cellStyle name="Comma 13 7 5 2 6" xfId="24737"/>
    <cellStyle name="Comma 13 7 5 3" xfId="5371"/>
    <cellStyle name="Comma 13 7 5 3 2" xfId="5372"/>
    <cellStyle name="Comma 13 7 5 3 2 2" xfId="24745"/>
    <cellStyle name="Comma 13 7 5 3 3" xfId="5373"/>
    <cellStyle name="Comma 13 7 5 3 3 2" xfId="24746"/>
    <cellStyle name="Comma 13 7 5 3 4" xfId="24744"/>
    <cellStyle name="Comma 13 7 5 4" xfId="5374"/>
    <cellStyle name="Comma 13 7 5 4 2" xfId="24747"/>
    <cellStyle name="Comma 13 7 5 5" xfId="5375"/>
    <cellStyle name="Comma 13 7 5 5 2" xfId="24748"/>
    <cellStyle name="Comma 13 7 5 6" xfId="5376"/>
    <cellStyle name="Comma 13 7 5 6 2" xfId="24749"/>
    <cellStyle name="Comma 13 7 5 7" xfId="24736"/>
    <cellStyle name="Comma 13 7 6" xfId="5377"/>
    <cellStyle name="Comma 13 7 6 2" xfId="5378"/>
    <cellStyle name="Comma 13 7 6 2 2" xfId="5379"/>
    <cellStyle name="Comma 13 7 6 2 2 2" xfId="5380"/>
    <cellStyle name="Comma 13 7 6 2 2 2 2" xfId="24753"/>
    <cellStyle name="Comma 13 7 6 2 2 3" xfId="5381"/>
    <cellStyle name="Comma 13 7 6 2 2 3 2" xfId="24754"/>
    <cellStyle name="Comma 13 7 6 2 2 4" xfId="24752"/>
    <cellStyle name="Comma 13 7 6 2 3" xfId="5382"/>
    <cellStyle name="Comma 13 7 6 2 3 2" xfId="24755"/>
    <cellStyle name="Comma 13 7 6 2 4" xfId="5383"/>
    <cellStyle name="Comma 13 7 6 2 4 2" xfId="24756"/>
    <cellStyle name="Comma 13 7 6 2 5" xfId="5384"/>
    <cellStyle name="Comma 13 7 6 2 5 2" xfId="24757"/>
    <cellStyle name="Comma 13 7 6 2 6" xfId="24751"/>
    <cellStyle name="Comma 13 7 6 3" xfId="5385"/>
    <cellStyle name="Comma 13 7 6 3 2" xfId="5386"/>
    <cellStyle name="Comma 13 7 6 3 2 2" xfId="24759"/>
    <cellStyle name="Comma 13 7 6 3 3" xfId="5387"/>
    <cellStyle name="Comma 13 7 6 3 3 2" xfId="24760"/>
    <cellStyle name="Comma 13 7 6 3 4" xfId="24758"/>
    <cellStyle name="Comma 13 7 6 4" xfId="5388"/>
    <cellStyle name="Comma 13 7 6 4 2" xfId="24761"/>
    <cellStyle name="Comma 13 7 6 5" xfId="5389"/>
    <cellStyle name="Comma 13 7 6 5 2" xfId="24762"/>
    <cellStyle name="Comma 13 7 6 6" xfId="5390"/>
    <cellStyle name="Comma 13 7 6 6 2" xfId="24763"/>
    <cellStyle name="Comma 13 7 6 7" xfId="24750"/>
    <cellStyle name="Comma 13 7 7" xfId="5391"/>
    <cellStyle name="Comma 13 7 7 2" xfId="5392"/>
    <cellStyle name="Comma 13 7 7 2 2" xfId="5393"/>
    <cellStyle name="Comma 13 7 7 2 2 2" xfId="24766"/>
    <cellStyle name="Comma 13 7 7 2 3" xfId="5394"/>
    <cellStyle name="Comma 13 7 7 2 3 2" xfId="24767"/>
    <cellStyle name="Comma 13 7 7 2 4" xfId="24765"/>
    <cellStyle name="Comma 13 7 7 3" xfId="5395"/>
    <cellStyle name="Comma 13 7 7 3 2" xfId="24768"/>
    <cellStyle name="Comma 13 7 7 4" xfId="5396"/>
    <cellStyle name="Comma 13 7 7 4 2" xfId="24769"/>
    <cellStyle name="Comma 13 7 7 5" xfId="5397"/>
    <cellStyle name="Comma 13 7 7 5 2" xfId="24770"/>
    <cellStyle name="Comma 13 7 7 6" xfId="24764"/>
    <cellStyle name="Comma 13 7 8" xfId="5398"/>
    <cellStyle name="Comma 13 7 8 2" xfId="5399"/>
    <cellStyle name="Comma 13 7 8 2 2" xfId="24772"/>
    <cellStyle name="Comma 13 7 8 3" xfId="5400"/>
    <cellStyle name="Comma 13 7 8 3 2" xfId="24773"/>
    <cellStyle name="Comma 13 7 8 4" xfId="24771"/>
    <cellStyle name="Comma 13 7 9" xfId="5401"/>
    <cellStyle name="Comma 13 7 9 2" xfId="24774"/>
    <cellStyle name="Comma 13 8" xfId="5402"/>
    <cellStyle name="Comma 13 8 2" xfId="5403"/>
    <cellStyle name="Comma 13 8 2 2" xfId="5404"/>
    <cellStyle name="Comma 13 8 2 2 2" xfId="5405"/>
    <cellStyle name="Comma 13 8 2 2 2 2" xfId="5406"/>
    <cellStyle name="Comma 13 8 2 2 2 2 2" xfId="24779"/>
    <cellStyle name="Comma 13 8 2 2 2 3" xfId="5407"/>
    <cellStyle name="Comma 13 8 2 2 2 3 2" xfId="24780"/>
    <cellStyle name="Comma 13 8 2 2 2 4" xfId="24778"/>
    <cellStyle name="Comma 13 8 2 2 3" xfId="5408"/>
    <cellStyle name="Comma 13 8 2 2 3 2" xfId="24781"/>
    <cellStyle name="Comma 13 8 2 2 4" xfId="5409"/>
    <cellStyle name="Comma 13 8 2 2 4 2" xfId="24782"/>
    <cellStyle name="Comma 13 8 2 2 5" xfId="5410"/>
    <cellStyle name="Comma 13 8 2 2 5 2" xfId="24783"/>
    <cellStyle name="Comma 13 8 2 2 6" xfId="24777"/>
    <cellStyle name="Comma 13 8 2 3" xfId="5411"/>
    <cellStyle name="Comma 13 8 2 3 2" xfId="5412"/>
    <cellStyle name="Comma 13 8 2 3 2 2" xfId="24785"/>
    <cellStyle name="Comma 13 8 2 3 3" xfId="5413"/>
    <cellStyle name="Comma 13 8 2 3 3 2" xfId="24786"/>
    <cellStyle name="Comma 13 8 2 3 4" xfId="24784"/>
    <cellStyle name="Comma 13 8 2 4" xfId="5414"/>
    <cellStyle name="Comma 13 8 2 4 2" xfId="24787"/>
    <cellStyle name="Comma 13 8 2 5" xfId="5415"/>
    <cellStyle name="Comma 13 8 2 5 2" xfId="24788"/>
    <cellStyle name="Comma 13 8 2 6" xfId="5416"/>
    <cellStyle name="Comma 13 8 2 6 2" xfId="24789"/>
    <cellStyle name="Comma 13 8 2 7" xfId="24776"/>
    <cellStyle name="Comma 13 8 3" xfId="5417"/>
    <cellStyle name="Comma 13 8 3 2" xfId="5418"/>
    <cellStyle name="Comma 13 8 3 2 2" xfId="5419"/>
    <cellStyle name="Comma 13 8 3 2 2 2" xfId="5420"/>
    <cellStyle name="Comma 13 8 3 2 2 2 2" xfId="24793"/>
    <cellStyle name="Comma 13 8 3 2 2 3" xfId="5421"/>
    <cellStyle name="Comma 13 8 3 2 2 3 2" xfId="24794"/>
    <cellStyle name="Comma 13 8 3 2 2 4" xfId="24792"/>
    <cellStyle name="Comma 13 8 3 2 3" xfId="5422"/>
    <cellStyle name="Comma 13 8 3 2 3 2" xfId="24795"/>
    <cellStyle name="Comma 13 8 3 2 4" xfId="5423"/>
    <cellStyle name="Comma 13 8 3 2 4 2" xfId="24796"/>
    <cellStyle name="Comma 13 8 3 2 5" xfId="5424"/>
    <cellStyle name="Comma 13 8 3 2 5 2" xfId="24797"/>
    <cellStyle name="Comma 13 8 3 2 6" xfId="24791"/>
    <cellStyle name="Comma 13 8 3 3" xfId="5425"/>
    <cellStyle name="Comma 13 8 3 3 2" xfId="5426"/>
    <cellStyle name="Comma 13 8 3 3 2 2" xfId="24799"/>
    <cellStyle name="Comma 13 8 3 3 3" xfId="5427"/>
    <cellStyle name="Comma 13 8 3 3 3 2" xfId="24800"/>
    <cellStyle name="Comma 13 8 3 3 4" xfId="24798"/>
    <cellStyle name="Comma 13 8 3 4" xfId="5428"/>
    <cellStyle name="Comma 13 8 3 4 2" xfId="24801"/>
    <cellStyle name="Comma 13 8 3 5" xfId="5429"/>
    <cellStyle name="Comma 13 8 3 5 2" xfId="24802"/>
    <cellStyle name="Comma 13 8 3 6" xfId="5430"/>
    <cellStyle name="Comma 13 8 3 6 2" xfId="24803"/>
    <cellStyle name="Comma 13 8 3 7" xfId="24790"/>
    <cellStyle name="Comma 13 8 4" xfId="5431"/>
    <cellStyle name="Comma 13 8 4 2" xfId="5432"/>
    <cellStyle name="Comma 13 8 4 2 2" xfId="5433"/>
    <cellStyle name="Comma 13 8 4 2 2 2" xfId="24806"/>
    <cellStyle name="Comma 13 8 4 2 3" xfId="5434"/>
    <cellStyle name="Comma 13 8 4 2 3 2" xfId="24807"/>
    <cellStyle name="Comma 13 8 4 2 4" xfId="24805"/>
    <cellStyle name="Comma 13 8 4 3" xfId="5435"/>
    <cellStyle name="Comma 13 8 4 3 2" xfId="24808"/>
    <cellStyle name="Comma 13 8 4 4" xfId="5436"/>
    <cellStyle name="Comma 13 8 4 4 2" xfId="24809"/>
    <cellStyle name="Comma 13 8 4 5" xfId="5437"/>
    <cellStyle name="Comma 13 8 4 5 2" xfId="24810"/>
    <cellStyle name="Comma 13 8 4 6" xfId="24804"/>
    <cellStyle name="Comma 13 8 5" xfId="5438"/>
    <cellStyle name="Comma 13 8 5 2" xfId="5439"/>
    <cellStyle name="Comma 13 8 5 2 2" xfId="24812"/>
    <cellStyle name="Comma 13 8 5 3" xfId="5440"/>
    <cellStyle name="Comma 13 8 5 3 2" xfId="24813"/>
    <cellStyle name="Comma 13 8 5 4" xfId="24811"/>
    <cellStyle name="Comma 13 8 6" xfId="5441"/>
    <cellStyle name="Comma 13 8 6 2" xfId="24814"/>
    <cellStyle name="Comma 13 8 7" xfId="5442"/>
    <cellStyle name="Comma 13 8 7 2" xfId="24815"/>
    <cellStyle name="Comma 13 8 8" xfId="5443"/>
    <cellStyle name="Comma 13 8 8 2" xfId="24816"/>
    <cellStyle name="Comma 13 8 9" xfId="24775"/>
    <cellStyle name="Comma 13 9" xfId="5444"/>
    <cellStyle name="Comma 13 9 2" xfId="5445"/>
    <cellStyle name="Comma 13 9 2 2" xfId="5446"/>
    <cellStyle name="Comma 13 9 2 2 2" xfId="5447"/>
    <cellStyle name="Comma 13 9 2 2 2 2" xfId="5448"/>
    <cellStyle name="Comma 13 9 2 2 2 2 2" xfId="24821"/>
    <cellStyle name="Comma 13 9 2 2 2 3" xfId="5449"/>
    <cellStyle name="Comma 13 9 2 2 2 3 2" xfId="24822"/>
    <cellStyle name="Comma 13 9 2 2 2 4" xfId="24820"/>
    <cellStyle name="Comma 13 9 2 2 3" xfId="5450"/>
    <cellStyle name="Comma 13 9 2 2 3 2" xfId="24823"/>
    <cellStyle name="Comma 13 9 2 2 4" xfId="5451"/>
    <cellStyle name="Comma 13 9 2 2 4 2" xfId="24824"/>
    <cellStyle name="Comma 13 9 2 2 5" xfId="5452"/>
    <cellStyle name="Comma 13 9 2 2 5 2" xfId="24825"/>
    <cellStyle name="Comma 13 9 2 2 6" xfId="24819"/>
    <cellStyle name="Comma 13 9 2 3" xfId="5453"/>
    <cellStyle name="Comma 13 9 2 3 2" xfId="5454"/>
    <cellStyle name="Comma 13 9 2 3 2 2" xfId="24827"/>
    <cellStyle name="Comma 13 9 2 3 3" xfId="5455"/>
    <cellStyle name="Comma 13 9 2 3 3 2" xfId="24828"/>
    <cellStyle name="Comma 13 9 2 3 4" xfId="24826"/>
    <cellStyle name="Comma 13 9 2 4" xfId="5456"/>
    <cellStyle name="Comma 13 9 2 4 2" xfId="24829"/>
    <cellStyle name="Comma 13 9 2 5" xfId="5457"/>
    <cellStyle name="Comma 13 9 2 5 2" xfId="24830"/>
    <cellStyle name="Comma 13 9 2 6" xfId="5458"/>
    <cellStyle name="Comma 13 9 2 6 2" xfId="24831"/>
    <cellStyle name="Comma 13 9 2 7" xfId="24818"/>
    <cellStyle name="Comma 13 9 3" xfId="5459"/>
    <cellStyle name="Comma 13 9 3 2" xfId="5460"/>
    <cellStyle name="Comma 13 9 3 2 2" xfId="5461"/>
    <cellStyle name="Comma 13 9 3 2 2 2" xfId="5462"/>
    <cellStyle name="Comma 13 9 3 2 2 2 2" xfId="24835"/>
    <cellStyle name="Comma 13 9 3 2 2 3" xfId="5463"/>
    <cellStyle name="Comma 13 9 3 2 2 3 2" xfId="24836"/>
    <cellStyle name="Comma 13 9 3 2 2 4" xfId="24834"/>
    <cellStyle name="Comma 13 9 3 2 3" xfId="5464"/>
    <cellStyle name="Comma 13 9 3 2 3 2" xfId="24837"/>
    <cellStyle name="Comma 13 9 3 2 4" xfId="5465"/>
    <cellStyle name="Comma 13 9 3 2 4 2" xfId="24838"/>
    <cellStyle name="Comma 13 9 3 2 5" xfId="5466"/>
    <cellStyle name="Comma 13 9 3 2 5 2" xfId="24839"/>
    <cellStyle name="Comma 13 9 3 2 6" xfId="24833"/>
    <cellStyle name="Comma 13 9 3 3" xfId="5467"/>
    <cellStyle name="Comma 13 9 3 3 2" xfId="5468"/>
    <cellStyle name="Comma 13 9 3 3 2 2" xfId="24841"/>
    <cellStyle name="Comma 13 9 3 3 3" xfId="5469"/>
    <cellStyle name="Comma 13 9 3 3 3 2" xfId="24842"/>
    <cellStyle name="Comma 13 9 3 3 4" xfId="24840"/>
    <cellStyle name="Comma 13 9 3 4" xfId="5470"/>
    <cellStyle name="Comma 13 9 3 4 2" xfId="24843"/>
    <cellStyle name="Comma 13 9 3 5" xfId="5471"/>
    <cellStyle name="Comma 13 9 3 5 2" xfId="24844"/>
    <cellStyle name="Comma 13 9 3 6" xfId="5472"/>
    <cellStyle name="Comma 13 9 3 6 2" xfId="24845"/>
    <cellStyle name="Comma 13 9 3 7" xfId="24832"/>
    <cellStyle name="Comma 13 9 4" xfId="5473"/>
    <cellStyle name="Comma 13 9 4 2" xfId="5474"/>
    <cellStyle name="Comma 13 9 4 2 2" xfId="5475"/>
    <cellStyle name="Comma 13 9 4 2 2 2" xfId="24848"/>
    <cellStyle name="Comma 13 9 4 2 3" xfId="5476"/>
    <cellStyle name="Comma 13 9 4 2 3 2" xfId="24849"/>
    <cellStyle name="Comma 13 9 4 2 4" xfId="24847"/>
    <cellStyle name="Comma 13 9 4 3" xfId="5477"/>
    <cellStyle name="Comma 13 9 4 3 2" xfId="24850"/>
    <cellStyle name="Comma 13 9 4 4" xfId="5478"/>
    <cellStyle name="Comma 13 9 4 4 2" xfId="24851"/>
    <cellStyle name="Comma 13 9 4 5" xfId="5479"/>
    <cellStyle name="Comma 13 9 4 5 2" xfId="24852"/>
    <cellStyle name="Comma 13 9 4 6" xfId="24846"/>
    <cellStyle name="Comma 13 9 5" xfId="5480"/>
    <cellStyle name="Comma 13 9 5 2" xfId="5481"/>
    <cellStyle name="Comma 13 9 5 2 2" xfId="24854"/>
    <cellStyle name="Comma 13 9 5 3" xfId="5482"/>
    <cellStyle name="Comma 13 9 5 3 2" xfId="24855"/>
    <cellStyle name="Comma 13 9 5 4" xfId="24853"/>
    <cellStyle name="Comma 13 9 6" xfId="5483"/>
    <cellStyle name="Comma 13 9 6 2" xfId="24856"/>
    <cellStyle name="Comma 13 9 7" xfId="5484"/>
    <cellStyle name="Comma 13 9 7 2" xfId="24857"/>
    <cellStyle name="Comma 13 9 8" xfId="5485"/>
    <cellStyle name="Comma 13 9 8 2" xfId="24858"/>
    <cellStyle name="Comma 13 9 9" xfId="24817"/>
    <cellStyle name="Comma 130" xfId="38843"/>
    <cellStyle name="Comma 131" xfId="38845"/>
    <cellStyle name="Comma 132" xfId="38847"/>
    <cellStyle name="Comma 133" xfId="38849"/>
    <cellStyle name="Comma 134" xfId="38851"/>
    <cellStyle name="Comma 135" xfId="38853"/>
    <cellStyle name="Comma 136" xfId="38855"/>
    <cellStyle name="Comma 137" xfId="38857"/>
    <cellStyle name="Comma 138" xfId="38959"/>
    <cellStyle name="Comma 139" xfId="38961"/>
    <cellStyle name="Comma 14" xfId="508"/>
    <cellStyle name="Comma 14 10" xfId="5487"/>
    <cellStyle name="Comma 14 10 2" xfId="5488"/>
    <cellStyle name="Comma 14 10 2 2" xfId="5489"/>
    <cellStyle name="Comma 14 10 2 2 2" xfId="5490"/>
    <cellStyle name="Comma 14 10 2 2 2 2" xfId="5491"/>
    <cellStyle name="Comma 14 10 2 2 2 2 2" xfId="24864"/>
    <cellStyle name="Comma 14 10 2 2 2 3" xfId="5492"/>
    <cellStyle name="Comma 14 10 2 2 2 3 2" xfId="24865"/>
    <cellStyle name="Comma 14 10 2 2 2 4" xfId="24863"/>
    <cellStyle name="Comma 14 10 2 2 3" xfId="5493"/>
    <cellStyle name="Comma 14 10 2 2 3 2" xfId="24866"/>
    <cellStyle name="Comma 14 10 2 2 4" xfId="5494"/>
    <cellStyle name="Comma 14 10 2 2 4 2" xfId="24867"/>
    <cellStyle name="Comma 14 10 2 2 5" xfId="5495"/>
    <cellStyle name="Comma 14 10 2 2 5 2" xfId="24868"/>
    <cellStyle name="Comma 14 10 2 2 6" xfId="24862"/>
    <cellStyle name="Comma 14 10 2 3" xfId="5496"/>
    <cellStyle name="Comma 14 10 2 3 2" xfId="5497"/>
    <cellStyle name="Comma 14 10 2 3 2 2" xfId="24870"/>
    <cellStyle name="Comma 14 10 2 3 3" xfId="5498"/>
    <cellStyle name="Comma 14 10 2 3 3 2" xfId="24871"/>
    <cellStyle name="Comma 14 10 2 3 4" xfId="24869"/>
    <cellStyle name="Comma 14 10 2 4" xfId="5499"/>
    <cellStyle name="Comma 14 10 2 4 2" xfId="24872"/>
    <cellStyle name="Comma 14 10 2 5" xfId="5500"/>
    <cellStyle name="Comma 14 10 2 5 2" xfId="24873"/>
    <cellStyle name="Comma 14 10 2 6" xfId="5501"/>
    <cellStyle name="Comma 14 10 2 6 2" xfId="24874"/>
    <cellStyle name="Comma 14 10 2 7" xfId="24861"/>
    <cellStyle name="Comma 14 10 3" xfId="5502"/>
    <cellStyle name="Comma 14 10 3 2" xfId="5503"/>
    <cellStyle name="Comma 14 10 3 2 2" xfId="5504"/>
    <cellStyle name="Comma 14 10 3 2 2 2" xfId="5505"/>
    <cellStyle name="Comma 14 10 3 2 2 2 2" xfId="24878"/>
    <cellStyle name="Comma 14 10 3 2 2 3" xfId="5506"/>
    <cellStyle name="Comma 14 10 3 2 2 3 2" xfId="24879"/>
    <cellStyle name="Comma 14 10 3 2 2 4" xfId="24877"/>
    <cellStyle name="Comma 14 10 3 2 3" xfId="5507"/>
    <cellStyle name="Comma 14 10 3 2 3 2" xfId="24880"/>
    <cellStyle name="Comma 14 10 3 2 4" xfId="5508"/>
    <cellStyle name="Comma 14 10 3 2 4 2" xfId="24881"/>
    <cellStyle name="Comma 14 10 3 2 5" xfId="5509"/>
    <cellStyle name="Comma 14 10 3 2 5 2" xfId="24882"/>
    <cellStyle name="Comma 14 10 3 2 6" xfId="24876"/>
    <cellStyle name="Comma 14 10 3 3" xfId="5510"/>
    <cellStyle name="Comma 14 10 3 3 2" xfId="5511"/>
    <cellStyle name="Comma 14 10 3 3 2 2" xfId="24884"/>
    <cellStyle name="Comma 14 10 3 3 3" xfId="5512"/>
    <cellStyle name="Comma 14 10 3 3 3 2" xfId="24885"/>
    <cellStyle name="Comma 14 10 3 3 4" xfId="24883"/>
    <cellStyle name="Comma 14 10 3 4" xfId="5513"/>
    <cellStyle name="Comma 14 10 3 4 2" xfId="24886"/>
    <cellStyle name="Comma 14 10 3 5" xfId="5514"/>
    <cellStyle name="Comma 14 10 3 5 2" xfId="24887"/>
    <cellStyle name="Comma 14 10 3 6" xfId="5515"/>
    <cellStyle name="Comma 14 10 3 6 2" xfId="24888"/>
    <cellStyle name="Comma 14 10 3 7" xfId="24875"/>
    <cellStyle name="Comma 14 10 4" xfId="5516"/>
    <cellStyle name="Comma 14 10 4 2" xfId="5517"/>
    <cellStyle name="Comma 14 10 4 2 2" xfId="5518"/>
    <cellStyle name="Comma 14 10 4 2 2 2" xfId="24891"/>
    <cellStyle name="Comma 14 10 4 2 3" xfId="5519"/>
    <cellStyle name="Comma 14 10 4 2 3 2" xfId="24892"/>
    <cellStyle name="Comma 14 10 4 2 4" xfId="24890"/>
    <cellStyle name="Comma 14 10 4 3" xfId="5520"/>
    <cellStyle name="Comma 14 10 4 3 2" xfId="24893"/>
    <cellStyle name="Comma 14 10 4 4" xfId="5521"/>
    <cellStyle name="Comma 14 10 4 4 2" xfId="24894"/>
    <cellStyle name="Comma 14 10 4 5" xfId="5522"/>
    <cellStyle name="Comma 14 10 4 5 2" xfId="24895"/>
    <cellStyle name="Comma 14 10 4 6" xfId="24889"/>
    <cellStyle name="Comma 14 10 5" xfId="5523"/>
    <cellStyle name="Comma 14 10 5 2" xfId="5524"/>
    <cellStyle name="Comma 14 10 5 2 2" xfId="24897"/>
    <cellStyle name="Comma 14 10 5 3" xfId="5525"/>
    <cellStyle name="Comma 14 10 5 3 2" xfId="24898"/>
    <cellStyle name="Comma 14 10 5 4" xfId="24896"/>
    <cellStyle name="Comma 14 10 6" xfId="5526"/>
    <cellStyle name="Comma 14 10 6 2" xfId="24899"/>
    <cellStyle name="Comma 14 10 7" xfId="5527"/>
    <cellStyle name="Comma 14 10 7 2" xfId="24900"/>
    <cellStyle name="Comma 14 10 8" xfId="5528"/>
    <cellStyle name="Comma 14 10 8 2" xfId="24901"/>
    <cellStyle name="Comma 14 10 9" xfId="24860"/>
    <cellStyle name="Comma 14 11" xfId="5529"/>
    <cellStyle name="Comma 14 11 2" xfId="5530"/>
    <cellStyle name="Comma 14 11 2 2" xfId="5531"/>
    <cellStyle name="Comma 14 11 2 2 2" xfId="5532"/>
    <cellStyle name="Comma 14 11 2 2 2 2" xfId="5533"/>
    <cellStyle name="Comma 14 11 2 2 2 2 2" xfId="24906"/>
    <cellStyle name="Comma 14 11 2 2 2 3" xfId="5534"/>
    <cellStyle name="Comma 14 11 2 2 2 3 2" xfId="24907"/>
    <cellStyle name="Comma 14 11 2 2 2 4" xfId="24905"/>
    <cellStyle name="Comma 14 11 2 2 3" xfId="5535"/>
    <cellStyle name="Comma 14 11 2 2 3 2" xfId="24908"/>
    <cellStyle name="Comma 14 11 2 2 4" xfId="5536"/>
    <cellStyle name="Comma 14 11 2 2 4 2" xfId="24909"/>
    <cellStyle name="Comma 14 11 2 2 5" xfId="5537"/>
    <cellStyle name="Comma 14 11 2 2 5 2" xfId="24910"/>
    <cellStyle name="Comma 14 11 2 2 6" xfId="24904"/>
    <cellStyle name="Comma 14 11 2 3" xfId="5538"/>
    <cellStyle name="Comma 14 11 2 3 2" xfId="5539"/>
    <cellStyle name="Comma 14 11 2 3 2 2" xfId="24912"/>
    <cellStyle name="Comma 14 11 2 3 3" xfId="5540"/>
    <cellStyle name="Comma 14 11 2 3 3 2" xfId="24913"/>
    <cellStyle name="Comma 14 11 2 3 4" xfId="24911"/>
    <cellStyle name="Comma 14 11 2 4" xfId="5541"/>
    <cellStyle name="Comma 14 11 2 4 2" xfId="24914"/>
    <cellStyle name="Comma 14 11 2 5" xfId="5542"/>
    <cellStyle name="Comma 14 11 2 5 2" xfId="24915"/>
    <cellStyle name="Comma 14 11 2 6" xfId="5543"/>
    <cellStyle name="Comma 14 11 2 6 2" xfId="24916"/>
    <cellStyle name="Comma 14 11 2 7" xfId="24903"/>
    <cellStyle name="Comma 14 11 3" xfId="5544"/>
    <cellStyle name="Comma 14 11 3 2" xfId="5545"/>
    <cellStyle name="Comma 14 11 3 2 2" xfId="5546"/>
    <cellStyle name="Comma 14 11 3 2 2 2" xfId="5547"/>
    <cellStyle name="Comma 14 11 3 2 2 2 2" xfId="24920"/>
    <cellStyle name="Comma 14 11 3 2 2 3" xfId="5548"/>
    <cellStyle name="Comma 14 11 3 2 2 3 2" xfId="24921"/>
    <cellStyle name="Comma 14 11 3 2 2 4" xfId="24919"/>
    <cellStyle name="Comma 14 11 3 2 3" xfId="5549"/>
    <cellStyle name="Comma 14 11 3 2 3 2" xfId="24922"/>
    <cellStyle name="Comma 14 11 3 2 4" xfId="5550"/>
    <cellStyle name="Comma 14 11 3 2 4 2" xfId="24923"/>
    <cellStyle name="Comma 14 11 3 2 5" xfId="5551"/>
    <cellStyle name="Comma 14 11 3 2 5 2" xfId="24924"/>
    <cellStyle name="Comma 14 11 3 2 6" xfId="24918"/>
    <cellStyle name="Comma 14 11 3 3" xfId="5552"/>
    <cellStyle name="Comma 14 11 3 3 2" xfId="5553"/>
    <cellStyle name="Comma 14 11 3 3 2 2" xfId="24926"/>
    <cellStyle name="Comma 14 11 3 3 3" xfId="5554"/>
    <cellStyle name="Comma 14 11 3 3 3 2" xfId="24927"/>
    <cellStyle name="Comma 14 11 3 3 4" xfId="24925"/>
    <cellStyle name="Comma 14 11 3 4" xfId="5555"/>
    <cellStyle name="Comma 14 11 3 4 2" xfId="24928"/>
    <cellStyle name="Comma 14 11 3 5" xfId="5556"/>
    <cellStyle name="Comma 14 11 3 5 2" xfId="24929"/>
    <cellStyle name="Comma 14 11 3 6" xfId="5557"/>
    <cellStyle name="Comma 14 11 3 6 2" xfId="24930"/>
    <cellStyle name="Comma 14 11 3 7" xfId="24917"/>
    <cellStyle name="Comma 14 11 4" xfId="5558"/>
    <cellStyle name="Comma 14 11 4 2" xfId="5559"/>
    <cellStyle name="Comma 14 11 4 2 2" xfId="5560"/>
    <cellStyle name="Comma 14 11 4 2 2 2" xfId="24933"/>
    <cellStyle name="Comma 14 11 4 2 3" xfId="5561"/>
    <cellStyle name="Comma 14 11 4 2 3 2" xfId="24934"/>
    <cellStyle name="Comma 14 11 4 2 4" xfId="24932"/>
    <cellStyle name="Comma 14 11 4 3" xfId="5562"/>
    <cellStyle name="Comma 14 11 4 3 2" xfId="24935"/>
    <cellStyle name="Comma 14 11 4 4" xfId="5563"/>
    <cellStyle name="Comma 14 11 4 4 2" xfId="24936"/>
    <cellStyle name="Comma 14 11 4 5" xfId="5564"/>
    <cellStyle name="Comma 14 11 4 5 2" xfId="24937"/>
    <cellStyle name="Comma 14 11 4 6" xfId="24931"/>
    <cellStyle name="Comma 14 11 5" xfId="5565"/>
    <cellStyle name="Comma 14 11 5 2" xfId="5566"/>
    <cellStyle name="Comma 14 11 5 2 2" xfId="24939"/>
    <cellStyle name="Comma 14 11 5 3" xfId="5567"/>
    <cellStyle name="Comma 14 11 5 3 2" xfId="24940"/>
    <cellStyle name="Comma 14 11 5 4" xfId="24938"/>
    <cellStyle name="Comma 14 11 6" xfId="5568"/>
    <cellStyle name="Comma 14 11 6 2" xfId="24941"/>
    <cellStyle name="Comma 14 11 7" xfId="5569"/>
    <cellStyle name="Comma 14 11 7 2" xfId="24942"/>
    <cellStyle name="Comma 14 11 8" xfId="5570"/>
    <cellStyle name="Comma 14 11 8 2" xfId="24943"/>
    <cellStyle name="Comma 14 11 9" xfId="24902"/>
    <cellStyle name="Comma 14 12" xfId="5571"/>
    <cellStyle name="Comma 14 12 2" xfId="5572"/>
    <cellStyle name="Comma 14 12 2 2" xfId="5573"/>
    <cellStyle name="Comma 14 12 2 2 2" xfId="5574"/>
    <cellStyle name="Comma 14 12 2 2 2 2" xfId="24947"/>
    <cellStyle name="Comma 14 12 2 2 3" xfId="5575"/>
    <cellStyle name="Comma 14 12 2 2 3 2" xfId="24948"/>
    <cellStyle name="Comma 14 12 2 2 4" xfId="24946"/>
    <cellStyle name="Comma 14 12 2 3" xfId="5576"/>
    <cellStyle name="Comma 14 12 2 3 2" xfId="24949"/>
    <cellStyle name="Comma 14 12 2 4" xfId="5577"/>
    <cellStyle name="Comma 14 12 2 4 2" xfId="24950"/>
    <cellStyle name="Comma 14 12 2 5" xfId="5578"/>
    <cellStyle name="Comma 14 12 2 5 2" xfId="24951"/>
    <cellStyle name="Comma 14 12 2 6" xfId="24945"/>
    <cellStyle name="Comma 14 12 3" xfId="5579"/>
    <cellStyle name="Comma 14 12 3 2" xfId="5580"/>
    <cellStyle name="Comma 14 12 3 2 2" xfId="24953"/>
    <cellStyle name="Comma 14 12 3 3" xfId="5581"/>
    <cellStyle name="Comma 14 12 3 3 2" xfId="24954"/>
    <cellStyle name="Comma 14 12 3 4" xfId="24952"/>
    <cellStyle name="Comma 14 12 4" xfId="5582"/>
    <cellStyle name="Comma 14 12 4 2" xfId="24955"/>
    <cellStyle name="Comma 14 12 5" xfId="5583"/>
    <cellStyle name="Comma 14 12 5 2" xfId="24956"/>
    <cellStyle name="Comma 14 12 6" xfId="5584"/>
    <cellStyle name="Comma 14 12 6 2" xfId="24957"/>
    <cellStyle name="Comma 14 12 7" xfId="24944"/>
    <cellStyle name="Comma 14 13" xfId="5585"/>
    <cellStyle name="Comma 14 13 2" xfId="5586"/>
    <cellStyle name="Comma 14 13 2 2" xfId="5587"/>
    <cellStyle name="Comma 14 13 2 2 2" xfId="5588"/>
    <cellStyle name="Comma 14 13 2 2 2 2" xfId="24961"/>
    <cellStyle name="Comma 14 13 2 2 3" xfId="5589"/>
    <cellStyle name="Comma 14 13 2 2 3 2" xfId="24962"/>
    <cellStyle name="Comma 14 13 2 2 4" xfId="24960"/>
    <cellStyle name="Comma 14 13 2 3" xfId="5590"/>
    <cellStyle name="Comma 14 13 2 3 2" xfId="24963"/>
    <cellStyle name="Comma 14 13 2 4" xfId="5591"/>
    <cellStyle name="Comma 14 13 2 4 2" xfId="24964"/>
    <cellStyle name="Comma 14 13 2 5" xfId="5592"/>
    <cellStyle name="Comma 14 13 2 5 2" xfId="24965"/>
    <cellStyle name="Comma 14 13 2 6" xfId="24959"/>
    <cellStyle name="Comma 14 13 3" xfId="5593"/>
    <cellStyle name="Comma 14 13 3 2" xfId="5594"/>
    <cellStyle name="Comma 14 13 3 2 2" xfId="24967"/>
    <cellStyle name="Comma 14 13 3 3" xfId="5595"/>
    <cellStyle name="Comma 14 13 3 3 2" xfId="24968"/>
    <cellStyle name="Comma 14 13 3 4" xfId="24966"/>
    <cellStyle name="Comma 14 13 4" xfId="5596"/>
    <cellStyle name="Comma 14 13 4 2" xfId="24969"/>
    <cellStyle name="Comma 14 13 5" xfId="5597"/>
    <cellStyle name="Comma 14 13 5 2" xfId="24970"/>
    <cellStyle name="Comma 14 13 6" xfId="5598"/>
    <cellStyle name="Comma 14 13 6 2" xfId="24971"/>
    <cellStyle name="Comma 14 13 7" xfId="24958"/>
    <cellStyle name="Comma 14 14" xfId="5599"/>
    <cellStyle name="Comma 14 14 2" xfId="5600"/>
    <cellStyle name="Comma 14 14 2 2" xfId="5601"/>
    <cellStyle name="Comma 14 14 2 2 2" xfId="24974"/>
    <cellStyle name="Comma 14 14 2 3" xfId="5602"/>
    <cellStyle name="Comma 14 14 2 3 2" xfId="24975"/>
    <cellStyle name="Comma 14 14 2 4" xfId="24973"/>
    <cellStyle name="Comma 14 14 3" xfId="5603"/>
    <cellStyle name="Comma 14 14 3 2" xfId="24976"/>
    <cellStyle name="Comma 14 14 4" xfId="5604"/>
    <cellStyle name="Comma 14 14 4 2" xfId="24977"/>
    <cellStyle name="Comma 14 14 5" xfId="5605"/>
    <cellStyle name="Comma 14 14 5 2" xfId="24978"/>
    <cellStyle name="Comma 14 14 6" xfId="24972"/>
    <cellStyle name="Comma 14 15" xfId="5606"/>
    <cellStyle name="Comma 14 15 2" xfId="5607"/>
    <cellStyle name="Comma 14 15 2 2" xfId="24980"/>
    <cellStyle name="Comma 14 15 3" xfId="5608"/>
    <cellStyle name="Comma 14 15 3 2" xfId="24981"/>
    <cellStyle name="Comma 14 15 4" xfId="24979"/>
    <cellStyle name="Comma 14 16" xfId="5609"/>
    <cellStyle name="Comma 14 16 2" xfId="24982"/>
    <cellStyle name="Comma 14 17" xfId="5610"/>
    <cellStyle name="Comma 14 17 2" xfId="24983"/>
    <cellStyle name="Comma 14 18" xfId="5611"/>
    <cellStyle name="Comma 14 18 2" xfId="24984"/>
    <cellStyle name="Comma 14 19" xfId="5486"/>
    <cellStyle name="Comma 14 2" xfId="5612"/>
    <cellStyle name="Comma 14 2 10" xfId="5613"/>
    <cellStyle name="Comma 14 2 10 2" xfId="24986"/>
    <cellStyle name="Comma 14 2 11" xfId="5614"/>
    <cellStyle name="Comma 14 2 11 2" xfId="24987"/>
    <cellStyle name="Comma 14 2 12" xfId="24985"/>
    <cellStyle name="Comma 14 2 2" xfId="5615"/>
    <cellStyle name="Comma 14 2 2 2" xfId="5616"/>
    <cellStyle name="Comma 14 2 2 2 2" xfId="5617"/>
    <cellStyle name="Comma 14 2 2 2 2 2" xfId="5618"/>
    <cellStyle name="Comma 14 2 2 2 2 2 2" xfId="5619"/>
    <cellStyle name="Comma 14 2 2 2 2 2 2 2" xfId="24992"/>
    <cellStyle name="Comma 14 2 2 2 2 2 3" xfId="5620"/>
    <cellStyle name="Comma 14 2 2 2 2 2 3 2" xfId="24993"/>
    <cellStyle name="Comma 14 2 2 2 2 2 4" xfId="24991"/>
    <cellStyle name="Comma 14 2 2 2 2 3" xfId="5621"/>
    <cellStyle name="Comma 14 2 2 2 2 3 2" xfId="24994"/>
    <cellStyle name="Comma 14 2 2 2 2 4" xfId="5622"/>
    <cellStyle name="Comma 14 2 2 2 2 4 2" xfId="24995"/>
    <cellStyle name="Comma 14 2 2 2 2 5" xfId="5623"/>
    <cellStyle name="Comma 14 2 2 2 2 5 2" xfId="24996"/>
    <cellStyle name="Comma 14 2 2 2 2 6" xfId="24990"/>
    <cellStyle name="Comma 14 2 2 2 3" xfId="5624"/>
    <cellStyle name="Comma 14 2 2 2 3 2" xfId="5625"/>
    <cellStyle name="Comma 14 2 2 2 3 2 2" xfId="24998"/>
    <cellStyle name="Comma 14 2 2 2 3 3" xfId="5626"/>
    <cellStyle name="Comma 14 2 2 2 3 3 2" xfId="24999"/>
    <cellStyle name="Comma 14 2 2 2 3 4" xfId="24997"/>
    <cellStyle name="Comma 14 2 2 2 4" xfId="5627"/>
    <cellStyle name="Comma 14 2 2 2 4 2" xfId="25000"/>
    <cellStyle name="Comma 14 2 2 2 5" xfId="5628"/>
    <cellStyle name="Comma 14 2 2 2 5 2" xfId="25001"/>
    <cellStyle name="Comma 14 2 2 2 6" xfId="5629"/>
    <cellStyle name="Comma 14 2 2 2 6 2" xfId="25002"/>
    <cellStyle name="Comma 14 2 2 2 7" xfId="24989"/>
    <cellStyle name="Comma 14 2 2 3" xfId="5630"/>
    <cellStyle name="Comma 14 2 2 3 2" xfId="5631"/>
    <cellStyle name="Comma 14 2 2 3 2 2" xfId="5632"/>
    <cellStyle name="Comma 14 2 2 3 2 2 2" xfId="5633"/>
    <cellStyle name="Comma 14 2 2 3 2 2 2 2" xfId="25006"/>
    <cellStyle name="Comma 14 2 2 3 2 2 3" xfId="5634"/>
    <cellStyle name="Comma 14 2 2 3 2 2 3 2" xfId="25007"/>
    <cellStyle name="Comma 14 2 2 3 2 2 4" xfId="25005"/>
    <cellStyle name="Comma 14 2 2 3 2 3" xfId="5635"/>
    <cellStyle name="Comma 14 2 2 3 2 3 2" xfId="25008"/>
    <cellStyle name="Comma 14 2 2 3 2 4" xfId="5636"/>
    <cellStyle name="Comma 14 2 2 3 2 4 2" xfId="25009"/>
    <cellStyle name="Comma 14 2 2 3 2 5" xfId="5637"/>
    <cellStyle name="Comma 14 2 2 3 2 5 2" xfId="25010"/>
    <cellStyle name="Comma 14 2 2 3 2 6" xfId="25004"/>
    <cellStyle name="Comma 14 2 2 3 3" xfId="5638"/>
    <cellStyle name="Comma 14 2 2 3 3 2" xfId="5639"/>
    <cellStyle name="Comma 14 2 2 3 3 2 2" xfId="25012"/>
    <cellStyle name="Comma 14 2 2 3 3 3" xfId="5640"/>
    <cellStyle name="Comma 14 2 2 3 3 3 2" xfId="25013"/>
    <cellStyle name="Comma 14 2 2 3 3 4" xfId="25011"/>
    <cellStyle name="Comma 14 2 2 3 4" xfId="5641"/>
    <cellStyle name="Comma 14 2 2 3 4 2" xfId="25014"/>
    <cellStyle name="Comma 14 2 2 3 5" xfId="5642"/>
    <cellStyle name="Comma 14 2 2 3 5 2" xfId="25015"/>
    <cellStyle name="Comma 14 2 2 3 6" xfId="5643"/>
    <cellStyle name="Comma 14 2 2 3 6 2" xfId="25016"/>
    <cellStyle name="Comma 14 2 2 3 7" xfId="25003"/>
    <cellStyle name="Comma 14 2 2 4" xfId="5644"/>
    <cellStyle name="Comma 14 2 2 4 2" xfId="5645"/>
    <cellStyle name="Comma 14 2 2 4 2 2" xfId="5646"/>
    <cellStyle name="Comma 14 2 2 4 2 2 2" xfId="25019"/>
    <cellStyle name="Comma 14 2 2 4 2 3" xfId="5647"/>
    <cellStyle name="Comma 14 2 2 4 2 3 2" xfId="25020"/>
    <cellStyle name="Comma 14 2 2 4 2 4" xfId="25018"/>
    <cellStyle name="Comma 14 2 2 4 3" xfId="5648"/>
    <cellStyle name="Comma 14 2 2 4 3 2" xfId="25021"/>
    <cellStyle name="Comma 14 2 2 4 4" xfId="5649"/>
    <cellStyle name="Comma 14 2 2 4 4 2" xfId="25022"/>
    <cellStyle name="Comma 14 2 2 4 5" xfId="5650"/>
    <cellStyle name="Comma 14 2 2 4 5 2" xfId="25023"/>
    <cellStyle name="Comma 14 2 2 4 6" xfId="25017"/>
    <cellStyle name="Comma 14 2 2 5" xfId="5651"/>
    <cellStyle name="Comma 14 2 2 5 2" xfId="5652"/>
    <cellStyle name="Comma 14 2 2 5 2 2" xfId="25025"/>
    <cellStyle name="Comma 14 2 2 5 3" xfId="5653"/>
    <cellStyle name="Comma 14 2 2 5 3 2" xfId="25026"/>
    <cellStyle name="Comma 14 2 2 5 4" xfId="25024"/>
    <cellStyle name="Comma 14 2 2 6" xfId="5654"/>
    <cellStyle name="Comma 14 2 2 6 2" xfId="25027"/>
    <cellStyle name="Comma 14 2 2 7" xfId="5655"/>
    <cellStyle name="Comma 14 2 2 7 2" xfId="25028"/>
    <cellStyle name="Comma 14 2 2 8" xfId="5656"/>
    <cellStyle name="Comma 14 2 2 8 2" xfId="25029"/>
    <cellStyle name="Comma 14 2 2 9" xfId="24988"/>
    <cellStyle name="Comma 14 2 3" xfId="5657"/>
    <cellStyle name="Comma 14 2 3 2" xfId="5658"/>
    <cellStyle name="Comma 14 2 3 2 2" xfId="5659"/>
    <cellStyle name="Comma 14 2 3 2 2 2" xfId="5660"/>
    <cellStyle name="Comma 14 2 3 2 2 2 2" xfId="5661"/>
    <cellStyle name="Comma 14 2 3 2 2 2 2 2" xfId="25034"/>
    <cellStyle name="Comma 14 2 3 2 2 2 3" xfId="5662"/>
    <cellStyle name="Comma 14 2 3 2 2 2 3 2" xfId="25035"/>
    <cellStyle name="Comma 14 2 3 2 2 2 4" xfId="25033"/>
    <cellStyle name="Comma 14 2 3 2 2 3" xfId="5663"/>
    <cellStyle name="Comma 14 2 3 2 2 3 2" xfId="25036"/>
    <cellStyle name="Comma 14 2 3 2 2 4" xfId="5664"/>
    <cellStyle name="Comma 14 2 3 2 2 4 2" xfId="25037"/>
    <cellStyle name="Comma 14 2 3 2 2 5" xfId="5665"/>
    <cellStyle name="Comma 14 2 3 2 2 5 2" xfId="25038"/>
    <cellStyle name="Comma 14 2 3 2 2 6" xfId="25032"/>
    <cellStyle name="Comma 14 2 3 2 3" xfId="5666"/>
    <cellStyle name="Comma 14 2 3 2 3 2" xfId="5667"/>
    <cellStyle name="Comma 14 2 3 2 3 2 2" xfId="25040"/>
    <cellStyle name="Comma 14 2 3 2 3 3" xfId="5668"/>
    <cellStyle name="Comma 14 2 3 2 3 3 2" xfId="25041"/>
    <cellStyle name="Comma 14 2 3 2 3 4" xfId="25039"/>
    <cellStyle name="Comma 14 2 3 2 4" xfId="5669"/>
    <cellStyle name="Comma 14 2 3 2 4 2" xfId="25042"/>
    <cellStyle name="Comma 14 2 3 2 5" xfId="5670"/>
    <cellStyle name="Comma 14 2 3 2 5 2" xfId="25043"/>
    <cellStyle name="Comma 14 2 3 2 6" xfId="5671"/>
    <cellStyle name="Comma 14 2 3 2 6 2" xfId="25044"/>
    <cellStyle name="Comma 14 2 3 2 7" xfId="25031"/>
    <cellStyle name="Comma 14 2 3 3" xfId="5672"/>
    <cellStyle name="Comma 14 2 3 3 2" xfId="5673"/>
    <cellStyle name="Comma 14 2 3 3 2 2" xfId="5674"/>
    <cellStyle name="Comma 14 2 3 3 2 2 2" xfId="5675"/>
    <cellStyle name="Comma 14 2 3 3 2 2 2 2" xfId="25048"/>
    <cellStyle name="Comma 14 2 3 3 2 2 3" xfId="5676"/>
    <cellStyle name="Comma 14 2 3 3 2 2 3 2" xfId="25049"/>
    <cellStyle name="Comma 14 2 3 3 2 2 4" xfId="25047"/>
    <cellStyle name="Comma 14 2 3 3 2 3" xfId="5677"/>
    <cellStyle name="Comma 14 2 3 3 2 3 2" xfId="25050"/>
    <cellStyle name="Comma 14 2 3 3 2 4" xfId="5678"/>
    <cellStyle name="Comma 14 2 3 3 2 4 2" xfId="25051"/>
    <cellStyle name="Comma 14 2 3 3 2 5" xfId="5679"/>
    <cellStyle name="Comma 14 2 3 3 2 5 2" xfId="25052"/>
    <cellStyle name="Comma 14 2 3 3 2 6" xfId="25046"/>
    <cellStyle name="Comma 14 2 3 3 3" xfId="5680"/>
    <cellStyle name="Comma 14 2 3 3 3 2" xfId="5681"/>
    <cellStyle name="Comma 14 2 3 3 3 2 2" xfId="25054"/>
    <cellStyle name="Comma 14 2 3 3 3 3" xfId="5682"/>
    <cellStyle name="Comma 14 2 3 3 3 3 2" xfId="25055"/>
    <cellStyle name="Comma 14 2 3 3 3 4" xfId="25053"/>
    <cellStyle name="Comma 14 2 3 3 4" xfId="5683"/>
    <cellStyle name="Comma 14 2 3 3 4 2" xfId="25056"/>
    <cellStyle name="Comma 14 2 3 3 5" xfId="5684"/>
    <cellStyle name="Comma 14 2 3 3 5 2" xfId="25057"/>
    <cellStyle name="Comma 14 2 3 3 6" xfId="5685"/>
    <cellStyle name="Comma 14 2 3 3 6 2" xfId="25058"/>
    <cellStyle name="Comma 14 2 3 3 7" xfId="25045"/>
    <cellStyle name="Comma 14 2 3 4" xfId="5686"/>
    <cellStyle name="Comma 14 2 3 4 2" xfId="5687"/>
    <cellStyle name="Comma 14 2 3 4 2 2" xfId="5688"/>
    <cellStyle name="Comma 14 2 3 4 2 2 2" xfId="25061"/>
    <cellStyle name="Comma 14 2 3 4 2 3" xfId="5689"/>
    <cellStyle name="Comma 14 2 3 4 2 3 2" xfId="25062"/>
    <cellStyle name="Comma 14 2 3 4 2 4" xfId="25060"/>
    <cellStyle name="Comma 14 2 3 4 3" xfId="5690"/>
    <cellStyle name="Comma 14 2 3 4 3 2" xfId="25063"/>
    <cellStyle name="Comma 14 2 3 4 4" xfId="5691"/>
    <cellStyle name="Comma 14 2 3 4 4 2" xfId="25064"/>
    <cellStyle name="Comma 14 2 3 4 5" xfId="5692"/>
    <cellStyle name="Comma 14 2 3 4 5 2" xfId="25065"/>
    <cellStyle name="Comma 14 2 3 4 6" xfId="25059"/>
    <cellStyle name="Comma 14 2 3 5" xfId="5693"/>
    <cellStyle name="Comma 14 2 3 5 2" xfId="5694"/>
    <cellStyle name="Comma 14 2 3 5 2 2" xfId="25067"/>
    <cellStyle name="Comma 14 2 3 5 3" xfId="5695"/>
    <cellStyle name="Comma 14 2 3 5 3 2" xfId="25068"/>
    <cellStyle name="Comma 14 2 3 5 4" xfId="25066"/>
    <cellStyle name="Comma 14 2 3 6" xfId="5696"/>
    <cellStyle name="Comma 14 2 3 6 2" xfId="25069"/>
    <cellStyle name="Comma 14 2 3 7" xfId="5697"/>
    <cellStyle name="Comma 14 2 3 7 2" xfId="25070"/>
    <cellStyle name="Comma 14 2 3 8" xfId="5698"/>
    <cellStyle name="Comma 14 2 3 8 2" xfId="25071"/>
    <cellStyle name="Comma 14 2 3 9" xfId="25030"/>
    <cellStyle name="Comma 14 2 4" xfId="5699"/>
    <cellStyle name="Comma 14 2 4 2" xfId="5700"/>
    <cellStyle name="Comma 14 2 4 2 2" xfId="5701"/>
    <cellStyle name="Comma 14 2 4 2 2 2" xfId="5702"/>
    <cellStyle name="Comma 14 2 4 2 2 2 2" xfId="5703"/>
    <cellStyle name="Comma 14 2 4 2 2 2 2 2" xfId="25076"/>
    <cellStyle name="Comma 14 2 4 2 2 2 3" xfId="5704"/>
    <cellStyle name="Comma 14 2 4 2 2 2 3 2" xfId="25077"/>
    <cellStyle name="Comma 14 2 4 2 2 2 4" xfId="25075"/>
    <cellStyle name="Comma 14 2 4 2 2 3" xfId="5705"/>
    <cellStyle name="Comma 14 2 4 2 2 3 2" xfId="25078"/>
    <cellStyle name="Comma 14 2 4 2 2 4" xfId="5706"/>
    <cellStyle name="Comma 14 2 4 2 2 4 2" xfId="25079"/>
    <cellStyle name="Comma 14 2 4 2 2 5" xfId="5707"/>
    <cellStyle name="Comma 14 2 4 2 2 5 2" xfId="25080"/>
    <cellStyle name="Comma 14 2 4 2 2 6" xfId="25074"/>
    <cellStyle name="Comma 14 2 4 2 3" xfId="5708"/>
    <cellStyle name="Comma 14 2 4 2 3 2" xfId="5709"/>
    <cellStyle name="Comma 14 2 4 2 3 2 2" xfId="25082"/>
    <cellStyle name="Comma 14 2 4 2 3 3" xfId="5710"/>
    <cellStyle name="Comma 14 2 4 2 3 3 2" xfId="25083"/>
    <cellStyle name="Comma 14 2 4 2 3 4" xfId="25081"/>
    <cellStyle name="Comma 14 2 4 2 4" xfId="5711"/>
    <cellStyle name="Comma 14 2 4 2 4 2" xfId="25084"/>
    <cellStyle name="Comma 14 2 4 2 5" xfId="5712"/>
    <cellStyle name="Comma 14 2 4 2 5 2" xfId="25085"/>
    <cellStyle name="Comma 14 2 4 2 6" xfId="5713"/>
    <cellStyle name="Comma 14 2 4 2 6 2" xfId="25086"/>
    <cellStyle name="Comma 14 2 4 2 7" xfId="25073"/>
    <cellStyle name="Comma 14 2 4 3" xfId="5714"/>
    <cellStyle name="Comma 14 2 4 3 2" xfId="5715"/>
    <cellStyle name="Comma 14 2 4 3 2 2" xfId="5716"/>
    <cellStyle name="Comma 14 2 4 3 2 2 2" xfId="5717"/>
    <cellStyle name="Comma 14 2 4 3 2 2 2 2" xfId="25090"/>
    <cellStyle name="Comma 14 2 4 3 2 2 3" xfId="5718"/>
    <cellStyle name="Comma 14 2 4 3 2 2 3 2" xfId="25091"/>
    <cellStyle name="Comma 14 2 4 3 2 2 4" xfId="25089"/>
    <cellStyle name="Comma 14 2 4 3 2 3" xfId="5719"/>
    <cellStyle name="Comma 14 2 4 3 2 3 2" xfId="25092"/>
    <cellStyle name="Comma 14 2 4 3 2 4" xfId="5720"/>
    <cellStyle name="Comma 14 2 4 3 2 4 2" xfId="25093"/>
    <cellStyle name="Comma 14 2 4 3 2 5" xfId="5721"/>
    <cellStyle name="Comma 14 2 4 3 2 5 2" xfId="25094"/>
    <cellStyle name="Comma 14 2 4 3 2 6" xfId="25088"/>
    <cellStyle name="Comma 14 2 4 3 3" xfId="5722"/>
    <cellStyle name="Comma 14 2 4 3 3 2" xfId="5723"/>
    <cellStyle name="Comma 14 2 4 3 3 2 2" xfId="25096"/>
    <cellStyle name="Comma 14 2 4 3 3 3" xfId="5724"/>
    <cellStyle name="Comma 14 2 4 3 3 3 2" xfId="25097"/>
    <cellStyle name="Comma 14 2 4 3 3 4" xfId="25095"/>
    <cellStyle name="Comma 14 2 4 3 4" xfId="5725"/>
    <cellStyle name="Comma 14 2 4 3 4 2" xfId="25098"/>
    <cellStyle name="Comma 14 2 4 3 5" xfId="5726"/>
    <cellStyle name="Comma 14 2 4 3 5 2" xfId="25099"/>
    <cellStyle name="Comma 14 2 4 3 6" xfId="5727"/>
    <cellStyle name="Comma 14 2 4 3 6 2" xfId="25100"/>
    <cellStyle name="Comma 14 2 4 3 7" xfId="25087"/>
    <cellStyle name="Comma 14 2 4 4" xfId="5728"/>
    <cellStyle name="Comma 14 2 4 4 2" xfId="5729"/>
    <cellStyle name="Comma 14 2 4 4 2 2" xfId="5730"/>
    <cellStyle name="Comma 14 2 4 4 2 2 2" xfId="25103"/>
    <cellStyle name="Comma 14 2 4 4 2 3" xfId="5731"/>
    <cellStyle name="Comma 14 2 4 4 2 3 2" xfId="25104"/>
    <cellStyle name="Comma 14 2 4 4 2 4" xfId="25102"/>
    <cellStyle name="Comma 14 2 4 4 3" xfId="5732"/>
    <cellStyle name="Comma 14 2 4 4 3 2" xfId="25105"/>
    <cellStyle name="Comma 14 2 4 4 4" xfId="5733"/>
    <cellStyle name="Comma 14 2 4 4 4 2" xfId="25106"/>
    <cellStyle name="Comma 14 2 4 4 5" xfId="5734"/>
    <cellStyle name="Comma 14 2 4 4 5 2" xfId="25107"/>
    <cellStyle name="Comma 14 2 4 4 6" xfId="25101"/>
    <cellStyle name="Comma 14 2 4 5" xfId="5735"/>
    <cellStyle name="Comma 14 2 4 5 2" xfId="5736"/>
    <cellStyle name="Comma 14 2 4 5 2 2" xfId="25109"/>
    <cellStyle name="Comma 14 2 4 5 3" xfId="5737"/>
    <cellStyle name="Comma 14 2 4 5 3 2" xfId="25110"/>
    <cellStyle name="Comma 14 2 4 5 4" xfId="25108"/>
    <cellStyle name="Comma 14 2 4 6" xfId="5738"/>
    <cellStyle name="Comma 14 2 4 6 2" xfId="25111"/>
    <cellStyle name="Comma 14 2 4 7" xfId="5739"/>
    <cellStyle name="Comma 14 2 4 7 2" xfId="25112"/>
    <cellStyle name="Comma 14 2 4 8" xfId="5740"/>
    <cellStyle name="Comma 14 2 4 8 2" xfId="25113"/>
    <cellStyle name="Comma 14 2 4 9" xfId="25072"/>
    <cellStyle name="Comma 14 2 5" xfId="5741"/>
    <cellStyle name="Comma 14 2 5 2" xfId="5742"/>
    <cellStyle name="Comma 14 2 5 2 2" xfId="5743"/>
    <cellStyle name="Comma 14 2 5 2 2 2" xfId="5744"/>
    <cellStyle name="Comma 14 2 5 2 2 2 2" xfId="25117"/>
    <cellStyle name="Comma 14 2 5 2 2 3" xfId="5745"/>
    <cellStyle name="Comma 14 2 5 2 2 3 2" xfId="25118"/>
    <cellStyle name="Comma 14 2 5 2 2 4" xfId="25116"/>
    <cellStyle name="Comma 14 2 5 2 3" xfId="5746"/>
    <cellStyle name="Comma 14 2 5 2 3 2" xfId="25119"/>
    <cellStyle name="Comma 14 2 5 2 4" xfId="5747"/>
    <cellStyle name="Comma 14 2 5 2 4 2" xfId="25120"/>
    <cellStyle name="Comma 14 2 5 2 5" xfId="5748"/>
    <cellStyle name="Comma 14 2 5 2 5 2" xfId="25121"/>
    <cellStyle name="Comma 14 2 5 2 6" xfId="25115"/>
    <cellStyle name="Comma 14 2 5 3" xfId="5749"/>
    <cellStyle name="Comma 14 2 5 3 2" xfId="5750"/>
    <cellStyle name="Comma 14 2 5 3 2 2" xfId="25123"/>
    <cellStyle name="Comma 14 2 5 3 3" xfId="5751"/>
    <cellStyle name="Comma 14 2 5 3 3 2" xfId="25124"/>
    <cellStyle name="Comma 14 2 5 3 4" xfId="25122"/>
    <cellStyle name="Comma 14 2 5 4" xfId="5752"/>
    <cellStyle name="Comma 14 2 5 4 2" xfId="25125"/>
    <cellStyle name="Comma 14 2 5 5" xfId="5753"/>
    <cellStyle name="Comma 14 2 5 5 2" xfId="25126"/>
    <cellStyle name="Comma 14 2 5 6" xfId="5754"/>
    <cellStyle name="Comma 14 2 5 6 2" xfId="25127"/>
    <cellStyle name="Comma 14 2 5 7" xfId="25114"/>
    <cellStyle name="Comma 14 2 6" xfId="5755"/>
    <cellStyle name="Comma 14 2 6 2" xfId="5756"/>
    <cellStyle name="Comma 14 2 6 2 2" xfId="5757"/>
    <cellStyle name="Comma 14 2 6 2 2 2" xfId="5758"/>
    <cellStyle name="Comma 14 2 6 2 2 2 2" xfId="25131"/>
    <cellStyle name="Comma 14 2 6 2 2 3" xfId="5759"/>
    <cellStyle name="Comma 14 2 6 2 2 3 2" xfId="25132"/>
    <cellStyle name="Comma 14 2 6 2 2 4" xfId="25130"/>
    <cellStyle name="Comma 14 2 6 2 3" xfId="5760"/>
    <cellStyle name="Comma 14 2 6 2 3 2" xfId="25133"/>
    <cellStyle name="Comma 14 2 6 2 4" xfId="5761"/>
    <cellStyle name="Comma 14 2 6 2 4 2" xfId="25134"/>
    <cellStyle name="Comma 14 2 6 2 5" xfId="5762"/>
    <cellStyle name="Comma 14 2 6 2 5 2" xfId="25135"/>
    <cellStyle name="Comma 14 2 6 2 6" xfId="25129"/>
    <cellStyle name="Comma 14 2 6 3" xfId="5763"/>
    <cellStyle name="Comma 14 2 6 3 2" xfId="5764"/>
    <cellStyle name="Comma 14 2 6 3 2 2" xfId="25137"/>
    <cellStyle name="Comma 14 2 6 3 3" xfId="5765"/>
    <cellStyle name="Comma 14 2 6 3 3 2" xfId="25138"/>
    <cellStyle name="Comma 14 2 6 3 4" xfId="25136"/>
    <cellStyle name="Comma 14 2 6 4" xfId="5766"/>
    <cellStyle name="Comma 14 2 6 4 2" xfId="25139"/>
    <cellStyle name="Comma 14 2 6 5" xfId="5767"/>
    <cellStyle name="Comma 14 2 6 5 2" xfId="25140"/>
    <cellStyle name="Comma 14 2 6 6" xfId="5768"/>
    <cellStyle name="Comma 14 2 6 6 2" xfId="25141"/>
    <cellStyle name="Comma 14 2 6 7" xfId="25128"/>
    <cellStyle name="Comma 14 2 7" xfId="5769"/>
    <cellStyle name="Comma 14 2 7 2" xfId="5770"/>
    <cellStyle name="Comma 14 2 7 2 2" xfId="5771"/>
    <cellStyle name="Comma 14 2 7 2 2 2" xfId="25144"/>
    <cellStyle name="Comma 14 2 7 2 3" xfId="5772"/>
    <cellStyle name="Comma 14 2 7 2 3 2" xfId="25145"/>
    <cellStyle name="Comma 14 2 7 2 4" xfId="25143"/>
    <cellStyle name="Comma 14 2 7 3" xfId="5773"/>
    <cellStyle name="Comma 14 2 7 3 2" xfId="25146"/>
    <cellStyle name="Comma 14 2 7 4" xfId="5774"/>
    <cellStyle name="Comma 14 2 7 4 2" xfId="25147"/>
    <cellStyle name="Comma 14 2 7 5" xfId="5775"/>
    <cellStyle name="Comma 14 2 7 5 2" xfId="25148"/>
    <cellStyle name="Comma 14 2 7 6" xfId="25142"/>
    <cellStyle name="Comma 14 2 8" xfId="5776"/>
    <cellStyle name="Comma 14 2 8 2" xfId="5777"/>
    <cellStyle name="Comma 14 2 8 2 2" xfId="25150"/>
    <cellStyle name="Comma 14 2 8 3" xfId="5778"/>
    <cellStyle name="Comma 14 2 8 3 2" xfId="25151"/>
    <cellStyle name="Comma 14 2 8 4" xfId="25149"/>
    <cellStyle name="Comma 14 2 9" xfId="5779"/>
    <cellStyle name="Comma 14 2 9 2" xfId="25152"/>
    <cellStyle name="Comma 14 20" xfId="24859"/>
    <cellStyle name="Comma 14 3" xfId="5780"/>
    <cellStyle name="Comma 14 3 10" xfId="5781"/>
    <cellStyle name="Comma 14 3 10 2" xfId="25154"/>
    <cellStyle name="Comma 14 3 11" xfId="5782"/>
    <cellStyle name="Comma 14 3 11 2" xfId="25155"/>
    <cellStyle name="Comma 14 3 12" xfId="25153"/>
    <cellStyle name="Comma 14 3 2" xfId="5783"/>
    <cellStyle name="Comma 14 3 2 2" xfId="5784"/>
    <cellStyle name="Comma 14 3 2 2 2" xfId="5785"/>
    <cellStyle name="Comma 14 3 2 2 2 2" xfId="5786"/>
    <cellStyle name="Comma 14 3 2 2 2 2 2" xfId="5787"/>
    <cellStyle name="Comma 14 3 2 2 2 2 2 2" xfId="25160"/>
    <cellStyle name="Comma 14 3 2 2 2 2 3" xfId="5788"/>
    <cellStyle name="Comma 14 3 2 2 2 2 3 2" xfId="25161"/>
    <cellStyle name="Comma 14 3 2 2 2 2 4" xfId="25159"/>
    <cellStyle name="Comma 14 3 2 2 2 3" xfId="5789"/>
    <cellStyle name="Comma 14 3 2 2 2 3 2" xfId="25162"/>
    <cellStyle name="Comma 14 3 2 2 2 4" xfId="5790"/>
    <cellStyle name="Comma 14 3 2 2 2 4 2" xfId="25163"/>
    <cellStyle name="Comma 14 3 2 2 2 5" xfId="5791"/>
    <cellStyle name="Comma 14 3 2 2 2 5 2" xfId="25164"/>
    <cellStyle name="Comma 14 3 2 2 2 6" xfId="25158"/>
    <cellStyle name="Comma 14 3 2 2 3" xfId="5792"/>
    <cellStyle name="Comma 14 3 2 2 3 2" xfId="5793"/>
    <cellStyle name="Comma 14 3 2 2 3 2 2" xfId="25166"/>
    <cellStyle name="Comma 14 3 2 2 3 3" xfId="5794"/>
    <cellStyle name="Comma 14 3 2 2 3 3 2" xfId="25167"/>
    <cellStyle name="Comma 14 3 2 2 3 4" xfId="25165"/>
    <cellStyle name="Comma 14 3 2 2 4" xfId="5795"/>
    <cellStyle name="Comma 14 3 2 2 4 2" xfId="25168"/>
    <cellStyle name="Comma 14 3 2 2 5" xfId="5796"/>
    <cellStyle name="Comma 14 3 2 2 5 2" xfId="25169"/>
    <cellStyle name="Comma 14 3 2 2 6" xfId="5797"/>
    <cellStyle name="Comma 14 3 2 2 6 2" xfId="25170"/>
    <cellStyle name="Comma 14 3 2 2 7" xfId="25157"/>
    <cellStyle name="Comma 14 3 2 3" xfId="5798"/>
    <cellStyle name="Comma 14 3 2 3 2" xfId="5799"/>
    <cellStyle name="Comma 14 3 2 3 2 2" xfId="5800"/>
    <cellStyle name="Comma 14 3 2 3 2 2 2" xfId="5801"/>
    <cellStyle name="Comma 14 3 2 3 2 2 2 2" xfId="25174"/>
    <cellStyle name="Comma 14 3 2 3 2 2 3" xfId="5802"/>
    <cellStyle name="Comma 14 3 2 3 2 2 3 2" xfId="25175"/>
    <cellStyle name="Comma 14 3 2 3 2 2 4" xfId="25173"/>
    <cellStyle name="Comma 14 3 2 3 2 3" xfId="5803"/>
    <cellStyle name="Comma 14 3 2 3 2 3 2" xfId="25176"/>
    <cellStyle name="Comma 14 3 2 3 2 4" xfId="5804"/>
    <cellStyle name="Comma 14 3 2 3 2 4 2" xfId="25177"/>
    <cellStyle name="Comma 14 3 2 3 2 5" xfId="5805"/>
    <cellStyle name="Comma 14 3 2 3 2 5 2" xfId="25178"/>
    <cellStyle name="Comma 14 3 2 3 2 6" xfId="25172"/>
    <cellStyle name="Comma 14 3 2 3 3" xfId="5806"/>
    <cellStyle name="Comma 14 3 2 3 3 2" xfId="5807"/>
    <cellStyle name="Comma 14 3 2 3 3 2 2" xfId="25180"/>
    <cellStyle name="Comma 14 3 2 3 3 3" xfId="5808"/>
    <cellStyle name="Comma 14 3 2 3 3 3 2" xfId="25181"/>
    <cellStyle name="Comma 14 3 2 3 3 4" xfId="25179"/>
    <cellStyle name="Comma 14 3 2 3 4" xfId="5809"/>
    <cellStyle name="Comma 14 3 2 3 4 2" xfId="25182"/>
    <cellStyle name="Comma 14 3 2 3 5" xfId="5810"/>
    <cellStyle name="Comma 14 3 2 3 5 2" xfId="25183"/>
    <cellStyle name="Comma 14 3 2 3 6" xfId="5811"/>
    <cellStyle name="Comma 14 3 2 3 6 2" xfId="25184"/>
    <cellStyle name="Comma 14 3 2 3 7" xfId="25171"/>
    <cellStyle name="Comma 14 3 2 4" xfId="5812"/>
    <cellStyle name="Comma 14 3 2 4 2" xfId="5813"/>
    <cellStyle name="Comma 14 3 2 4 2 2" xfId="5814"/>
    <cellStyle name="Comma 14 3 2 4 2 2 2" xfId="25187"/>
    <cellStyle name="Comma 14 3 2 4 2 3" xfId="5815"/>
    <cellStyle name="Comma 14 3 2 4 2 3 2" xfId="25188"/>
    <cellStyle name="Comma 14 3 2 4 2 4" xfId="25186"/>
    <cellStyle name="Comma 14 3 2 4 3" xfId="5816"/>
    <cellStyle name="Comma 14 3 2 4 3 2" xfId="25189"/>
    <cellStyle name="Comma 14 3 2 4 4" xfId="5817"/>
    <cellStyle name="Comma 14 3 2 4 4 2" xfId="25190"/>
    <cellStyle name="Comma 14 3 2 4 5" xfId="5818"/>
    <cellStyle name="Comma 14 3 2 4 5 2" xfId="25191"/>
    <cellStyle name="Comma 14 3 2 4 6" xfId="25185"/>
    <cellStyle name="Comma 14 3 2 5" xfId="5819"/>
    <cellStyle name="Comma 14 3 2 5 2" xfId="5820"/>
    <cellStyle name="Comma 14 3 2 5 2 2" xfId="25193"/>
    <cellStyle name="Comma 14 3 2 5 3" xfId="5821"/>
    <cellStyle name="Comma 14 3 2 5 3 2" xfId="25194"/>
    <cellStyle name="Comma 14 3 2 5 4" xfId="25192"/>
    <cellStyle name="Comma 14 3 2 6" xfId="5822"/>
    <cellStyle name="Comma 14 3 2 6 2" xfId="25195"/>
    <cellStyle name="Comma 14 3 2 7" xfId="5823"/>
    <cellStyle name="Comma 14 3 2 7 2" xfId="25196"/>
    <cellStyle name="Comma 14 3 2 8" xfId="5824"/>
    <cellStyle name="Comma 14 3 2 8 2" xfId="25197"/>
    <cellStyle name="Comma 14 3 2 9" xfId="25156"/>
    <cellStyle name="Comma 14 3 3" xfId="5825"/>
    <cellStyle name="Comma 14 3 3 2" xfId="5826"/>
    <cellStyle name="Comma 14 3 3 2 2" xfId="5827"/>
    <cellStyle name="Comma 14 3 3 2 2 2" xfId="5828"/>
    <cellStyle name="Comma 14 3 3 2 2 2 2" xfId="5829"/>
    <cellStyle name="Comma 14 3 3 2 2 2 2 2" xfId="25202"/>
    <cellStyle name="Comma 14 3 3 2 2 2 3" xfId="5830"/>
    <cellStyle name="Comma 14 3 3 2 2 2 3 2" xfId="25203"/>
    <cellStyle name="Comma 14 3 3 2 2 2 4" xfId="25201"/>
    <cellStyle name="Comma 14 3 3 2 2 3" xfId="5831"/>
    <cellStyle name="Comma 14 3 3 2 2 3 2" xfId="25204"/>
    <cellStyle name="Comma 14 3 3 2 2 4" xfId="5832"/>
    <cellStyle name="Comma 14 3 3 2 2 4 2" xfId="25205"/>
    <cellStyle name="Comma 14 3 3 2 2 5" xfId="5833"/>
    <cellStyle name="Comma 14 3 3 2 2 5 2" xfId="25206"/>
    <cellStyle name="Comma 14 3 3 2 2 6" xfId="25200"/>
    <cellStyle name="Comma 14 3 3 2 3" xfId="5834"/>
    <cellStyle name="Comma 14 3 3 2 3 2" xfId="5835"/>
    <cellStyle name="Comma 14 3 3 2 3 2 2" xfId="25208"/>
    <cellStyle name="Comma 14 3 3 2 3 3" xfId="5836"/>
    <cellStyle name="Comma 14 3 3 2 3 3 2" xfId="25209"/>
    <cellStyle name="Comma 14 3 3 2 3 4" xfId="25207"/>
    <cellStyle name="Comma 14 3 3 2 4" xfId="5837"/>
    <cellStyle name="Comma 14 3 3 2 4 2" xfId="25210"/>
    <cellStyle name="Comma 14 3 3 2 5" xfId="5838"/>
    <cellStyle name="Comma 14 3 3 2 5 2" xfId="25211"/>
    <cellStyle name="Comma 14 3 3 2 6" xfId="5839"/>
    <cellStyle name="Comma 14 3 3 2 6 2" xfId="25212"/>
    <cellStyle name="Comma 14 3 3 2 7" xfId="25199"/>
    <cellStyle name="Comma 14 3 3 3" xfId="5840"/>
    <cellStyle name="Comma 14 3 3 3 2" xfId="5841"/>
    <cellStyle name="Comma 14 3 3 3 2 2" xfId="5842"/>
    <cellStyle name="Comma 14 3 3 3 2 2 2" xfId="5843"/>
    <cellStyle name="Comma 14 3 3 3 2 2 2 2" xfId="25216"/>
    <cellStyle name="Comma 14 3 3 3 2 2 3" xfId="5844"/>
    <cellStyle name="Comma 14 3 3 3 2 2 3 2" xfId="25217"/>
    <cellStyle name="Comma 14 3 3 3 2 2 4" xfId="25215"/>
    <cellStyle name="Comma 14 3 3 3 2 3" xfId="5845"/>
    <cellStyle name="Comma 14 3 3 3 2 3 2" xfId="25218"/>
    <cellStyle name="Comma 14 3 3 3 2 4" xfId="5846"/>
    <cellStyle name="Comma 14 3 3 3 2 4 2" xfId="25219"/>
    <cellStyle name="Comma 14 3 3 3 2 5" xfId="5847"/>
    <cellStyle name="Comma 14 3 3 3 2 5 2" xfId="25220"/>
    <cellStyle name="Comma 14 3 3 3 2 6" xfId="25214"/>
    <cellStyle name="Comma 14 3 3 3 3" xfId="5848"/>
    <cellStyle name="Comma 14 3 3 3 3 2" xfId="5849"/>
    <cellStyle name="Comma 14 3 3 3 3 2 2" xfId="25222"/>
    <cellStyle name="Comma 14 3 3 3 3 3" xfId="5850"/>
    <cellStyle name="Comma 14 3 3 3 3 3 2" xfId="25223"/>
    <cellStyle name="Comma 14 3 3 3 3 4" xfId="25221"/>
    <cellStyle name="Comma 14 3 3 3 4" xfId="5851"/>
    <cellStyle name="Comma 14 3 3 3 4 2" xfId="25224"/>
    <cellStyle name="Comma 14 3 3 3 5" xfId="5852"/>
    <cellStyle name="Comma 14 3 3 3 5 2" xfId="25225"/>
    <cellStyle name="Comma 14 3 3 3 6" xfId="5853"/>
    <cellStyle name="Comma 14 3 3 3 6 2" xfId="25226"/>
    <cellStyle name="Comma 14 3 3 3 7" xfId="25213"/>
    <cellStyle name="Comma 14 3 3 4" xfId="5854"/>
    <cellStyle name="Comma 14 3 3 4 2" xfId="5855"/>
    <cellStyle name="Comma 14 3 3 4 2 2" xfId="5856"/>
    <cellStyle name="Comma 14 3 3 4 2 2 2" xfId="25229"/>
    <cellStyle name="Comma 14 3 3 4 2 3" xfId="5857"/>
    <cellStyle name="Comma 14 3 3 4 2 3 2" xfId="25230"/>
    <cellStyle name="Comma 14 3 3 4 2 4" xfId="25228"/>
    <cellStyle name="Comma 14 3 3 4 3" xfId="5858"/>
    <cellStyle name="Comma 14 3 3 4 3 2" xfId="25231"/>
    <cellStyle name="Comma 14 3 3 4 4" xfId="5859"/>
    <cellStyle name="Comma 14 3 3 4 4 2" xfId="25232"/>
    <cellStyle name="Comma 14 3 3 4 5" xfId="5860"/>
    <cellStyle name="Comma 14 3 3 4 5 2" xfId="25233"/>
    <cellStyle name="Comma 14 3 3 4 6" xfId="25227"/>
    <cellStyle name="Comma 14 3 3 5" xfId="5861"/>
    <cellStyle name="Comma 14 3 3 5 2" xfId="5862"/>
    <cellStyle name="Comma 14 3 3 5 2 2" xfId="25235"/>
    <cellStyle name="Comma 14 3 3 5 3" xfId="5863"/>
    <cellStyle name="Comma 14 3 3 5 3 2" xfId="25236"/>
    <cellStyle name="Comma 14 3 3 5 4" xfId="25234"/>
    <cellStyle name="Comma 14 3 3 6" xfId="5864"/>
    <cellStyle name="Comma 14 3 3 6 2" xfId="25237"/>
    <cellStyle name="Comma 14 3 3 7" xfId="5865"/>
    <cellStyle name="Comma 14 3 3 7 2" xfId="25238"/>
    <cellStyle name="Comma 14 3 3 8" xfId="5866"/>
    <cellStyle name="Comma 14 3 3 8 2" xfId="25239"/>
    <cellStyle name="Comma 14 3 3 9" xfId="25198"/>
    <cellStyle name="Comma 14 3 4" xfId="5867"/>
    <cellStyle name="Comma 14 3 4 2" xfId="5868"/>
    <cellStyle name="Comma 14 3 4 2 2" xfId="5869"/>
    <cellStyle name="Comma 14 3 4 2 2 2" xfId="5870"/>
    <cellStyle name="Comma 14 3 4 2 2 2 2" xfId="5871"/>
    <cellStyle name="Comma 14 3 4 2 2 2 2 2" xfId="25244"/>
    <cellStyle name="Comma 14 3 4 2 2 2 3" xfId="5872"/>
    <cellStyle name="Comma 14 3 4 2 2 2 3 2" xfId="25245"/>
    <cellStyle name="Comma 14 3 4 2 2 2 4" xfId="25243"/>
    <cellStyle name="Comma 14 3 4 2 2 3" xfId="5873"/>
    <cellStyle name="Comma 14 3 4 2 2 3 2" xfId="25246"/>
    <cellStyle name="Comma 14 3 4 2 2 4" xfId="5874"/>
    <cellStyle name="Comma 14 3 4 2 2 4 2" xfId="25247"/>
    <cellStyle name="Comma 14 3 4 2 2 5" xfId="5875"/>
    <cellStyle name="Comma 14 3 4 2 2 5 2" xfId="25248"/>
    <cellStyle name="Comma 14 3 4 2 2 6" xfId="25242"/>
    <cellStyle name="Comma 14 3 4 2 3" xfId="5876"/>
    <cellStyle name="Comma 14 3 4 2 3 2" xfId="5877"/>
    <cellStyle name="Comma 14 3 4 2 3 2 2" xfId="25250"/>
    <cellStyle name="Comma 14 3 4 2 3 3" xfId="5878"/>
    <cellStyle name="Comma 14 3 4 2 3 3 2" xfId="25251"/>
    <cellStyle name="Comma 14 3 4 2 3 4" xfId="25249"/>
    <cellStyle name="Comma 14 3 4 2 4" xfId="5879"/>
    <cellStyle name="Comma 14 3 4 2 4 2" xfId="25252"/>
    <cellStyle name="Comma 14 3 4 2 5" xfId="5880"/>
    <cellStyle name="Comma 14 3 4 2 5 2" xfId="25253"/>
    <cellStyle name="Comma 14 3 4 2 6" xfId="5881"/>
    <cellStyle name="Comma 14 3 4 2 6 2" xfId="25254"/>
    <cellStyle name="Comma 14 3 4 2 7" xfId="25241"/>
    <cellStyle name="Comma 14 3 4 3" xfId="5882"/>
    <cellStyle name="Comma 14 3 4 3 2" xfId="5883"/>
    <cellStyle name="Comma 14 3 4 3 2 2" xfId="5884"/>
    <cellStyle name="Comma 14 3 4 3 2 2 2" xfId="5885"/>
    <cellStyle name="Comma 14 3 4 3 2 2 2 2" xfId="25258"/>
    <cellStyle name="Comma 14 3 4 3 2 2 3" xfId="5886"/>
    <cellStyle name="Comma 14 3 4 3 2 2 3 2" xfId="25259"/>
    <cellStyle name="Comma 14 3 4 3 2 2 4" xfId="25257"/>
    <cellStyle name="Comma 14 3 4 3 2 3" xfId="5887"/>
    <cellStyle name="Comma 14 3 4 3 2 3 2" xfId="25260"/>
    <cellStyle name="Comma 14 3 4 3 2 4" xfId="5888"/>
    <cellStyle name="Comma 14 3 4 3 2 4 2" xfId="25261"/>
    <cellStyle name="Comma 14 3 4 3 2 5" xfId="5889"/>
    <cellStyle name="Comma 14 3 4 3 2 5 2" xfId="25262"/>
    <cellStyle name="Comma 14 3 4 3 2 6" xfId="25256"/>
    <cellStyle name="Comma 14 3 4 3 3" xfId="5890"/>
    <cellStyle name="Comma 14 3 4 3 3 2" xfId="5891"/>
    <cellStyle name="Comma 14 3 4 3 3 2 2" xfId="25264"/>
    <cellStyle name="Comma 14 3 4 3 3 3" xfId="5892"/>
    <cellStyle name="Comma 14 3 4 3 3 3 2" xfId="25265"/>
    <cellStyle name="Comma 14 3 4 3 3 4" xfId="25263"/>
    <cellStyle name="Comma 14 3 4 3 4" xfId="5893"/>
    <cellStyle name="Comma 14 3 4 3 4 2" xfId="25266"/>
    <cellStyle name="Comma 14 3 4 3 5" xfId="5894"/>
    <cellStyle name="Comma 14 3 4 3 5 2" xfId="25267"/>
    <cellStyle name="Comma 14 3 4 3 6" xfId="5895"/>
    <cellStyle name="Comma 14 3 4 3 6 2" xfId="25268"/>
    <cellStyle name="Comma 14 3 4 3 7" xfId="25255"/>
    <cellStyle name="Comma 14 3 4 4" xfId="5896"/>
    <cellStyle name="Comma 14 3 4 4 2" xfId="5897"/>
    <cellStyle name="Comma 14 3 4 4 2 2" xfId="5898"/>
    <cellStyle name="Comma 14 3 4 4 2 2 2" xfId="25271"/>
    <cellStyle name="Comma 14 3 4 4 2 3" xfId="5899"/>
    <cellStyle name="Comma 14 3 4 4 2 3 2" xfId="25272"/>
    <cellStyle name="Comma 14 3 4 4 2 4" xfId="25270"/>
    <cellStyle name="Comma 14 3 4 4 3" xfId="5900"/>
    <cellStyle name="Comma 14 3 4 4 3 2" xfId="25273"/>
    <cellStyle name="Comma 14 3 4 4 4" xfId="5901"/>
    <cellStyle name="Comma 14 3 4 4 4 2" xfId="25274"/>
    <cellStyle name="Comma 14 3 4 4 5" xfId="5902"/>
    <cellStyle name="Comma 14 3 4 4 5 2" xfId="25275"/>
    <cellStyle name="Comma 14 3 4 4 6" xfId="25269"/>
    <cellStyle name="Comma 14 3 4 5" xfId="5903"/>
    <cellStyle name="Comma 14 3 4 5 2" xfId="5904"/>
    <cellStyle name="Comma 14 3 4 5 2 2" xfId="25277"/>
    <cellStyle name="Comma 14 3 4 5 3" xfId="5905"/>
    <cellStyle name="Comma 14 3 4 5 3 2" xfId="25278"/>
    <cellStyle name="Comma 14 3 4 5 4" xfId="25276"/>
    <cellStyle name="Comma 14 3 4 6" xfId="5906"/>
    <cellStyle name="Comma 14 3 4 6 2" xfId="25279"/>
    <cellStyle name="Comma 14 3 4 7" xfId="5907"/>
    <cellStyle name="Comma 14 3 4 7 2" xfId="25280"/>
    <cellStyle name="Comma 14 3 4 8" xfId="5908"/>
    <cellStyle name="Comma 14 3 4 8 2" xfId="25281"/>
    <cellStyle name="Comma 14 3 4 9" xfId="25240"/>
    <cellStyle name="Comma 14 3 5" xfId="5909"/>
    <cellStyle name="Comma 14 3 5 2" xfId="5910"/>
    <cellStyle name="Comma 14 3 5 2 2" xfId="5911"/>
    <cellStyle name="Comma 14 3 5 2 2 2" xfId="5912"/>
    <cellStyle name="Comma 14 3 5 2 2 2 2" xfId="25285"/>
    <cellStyle name="Comma 14 3 5 2 2 3" xfId="5913"/>
    <cellStyle name="Comma 14 3 5 2 2 3 2" xfId="25286"/>
    <cellStyle name="Comma 14 3 5 2 2 4" xfId="25284"/>
    <cellStyle name="Comma 14 3 5 2 3" xfId="5914"/>
    <cellStyle name="Comma 14 3 5 2 3 2" xfId="25287"/>
    <cellStyle name="Comma 14 3 5 2 4" xfId="5915"/>
    <cellStyle name="Comma 14 3 5 2 4 2" xfId="25288"/>
    <cellStyle name="Comma 14 3 5 2 5" xfId="5916"/>
    <cellStyle name="Comma 14 3 5 2 5 2" xfId="25289"/>
    <cellStyle name="Comma 14 3 5 2 6" xfId="25283"/>
    <cellStyle name="Comma 14 3 5 3" xfId="5917"/>
    <cellStyle name="Comma 14 3 5 3 2" xfId="5918"/>
    <cellStyle name="Comma 14 3 5 3 2 2" xfId="25291"/>
    <cellStyle name="Comma 14 3 5 3 3" xfId="5919"/>
    <cellStyle name="Comma 14 3 5 3 3 2" xfId="25292"/>
    <cellStyle name="Comma 14 3 5 3 4" xfId="25290"/>
    <cellStyle name="Comma 14 3 5 4" xfId="5920"/>
    <cellStyle name="Comma 14 3 5 4 2" xfId="25293"/>
    <cellStyle name="Comma 14 3 5 5" xfId="5921"/>
    <cellStyle name="Comma 14 3 5 5 2" xfId="25294"/>
    <cellStyle name="Comma 14 3 5 6" xfId="5922"/>
    <cellStyle name="Comma 14 3 5 6 2" xfId="25295"/>
    <cellStyle name="Comma 14 3 5 7" xfId="25282"/>
    <cellStyle name="Comma 14 3 6" xfId="5923"/>
    <cellStyle name="Comma 14 3 6 2" xfId="5924"/>
    <cellStyle name="Comma 14 3 6 2 2" xfId="5925"/>
    <cellStyle name="Comma 14 3 6 2 2 2" xfId="5926"/>
    <cellStyle name="Comma 14 3 6 2 2 2 2" xfId="25299"/>
    <cellStyle name="Comma 14 3 6 2 2 3" xfId="5927"/>
    <cellStyle name="Comma 14 3 6 2 2 3 2" xfId="25300"/>
    <cellStyle name="Comma 14 3 6 2 2 4" xfId="25298"/>
    <cellStyle name="Comma 14 3 6 2 3" xfId="5928"/>
    <cellStyle name="Comma 14 3 6 2 3 2" xfId="25301"/>
    <cellStyle name="Comma 14 3 6 2 4" xfId="5929"/>
    <cellStyle name="Comma 14 3 6 2 4 2" xfId="25302"/>
    <cellStyle name="Comma 14 3 6 2 5" xfId="5930"/>
    <cellStyle name="Comma 14 3 6 2 5 2" xfId="25303"/>
    <cellStyle name="Comma 14 3 6 2 6" xfId="25297"/>
    <cellStyle name="Comma 14 3 6 3" xfId="5931"/>
    <cellStyle name="Comma 14 3 6 3 2" xfId="5932"/>
    <cellStyle name="Comma 14 3 6 3 2 2" xfId="25305"/>
    <cellStyle name="Comma 14 3 6 3 3" xfId="5933"/>
    <cellStyle name="Comma 14 3 6 3 3 2" xfId="25306"/>
    <cellStyle name="Comma 14 3 6 3 4" xfId="25304"/>
    <cellStyle name="Comma 14 3 6 4" xfId="5934"/>
    <cellStyle name="Comma 14 3 6 4 2" xfId="25307"/>
    <cellStyle name="Comma 14 3 6 5" xfId="5935"/>
    <cellStyle name="Comma 14 3 6 5 2" xfId="25308"/>
    <cellStyle name="Comma 14 3 6 6" xfId="5936"/>
    <cellStyle name="Comma 14 3 6 6 2" xfId="25309"/>
    <cellStyle name="Comma 14 3 6 7" xfId="25296"/>
    <cellStyle name="Comma 14 3 7" xfId="5937"/>
    <cellStyle name="Comma 14 3 7 2" xfId="5938"/>
    <cellStyle name="Comma 14 3 7 2 2" xfId="5939"/>
    <cellStyle name="Comma 14 3 7 2 2 2" xfId="25312"/>
    <cellStyle name="Comma 14 3 7 2 3" xfId="5940"/>
    <cellStyle name="Comma 14 3 7 2 3 2" xfId="25313"/>
    <cellStyle name="Comma 14 3 7 2 4" xfId="25311"/>
    <cellStyle name="Comma 14 3 7 3" xfId="5941"/>
    <cellStyle name="Comma 14 3 7 3 2" xfId="25314"/>
    <cellStyle name="Comma 14 3 7 4" xfId="5942"/>
    <cellStyle name="Comma 14 3 7 4 2" xfId="25315"/>
    <cellStyle name="Comma 14 3 7 5" xfId="5943"/>
    <cellStyle name="Comma 14 3 7 5 2" xfId="25316"/>
    <cellStyle name="Comma 14 3 7 6" xfId="25310"/>
    <cellStyle name="Comma 14 3 8" xfId="5944"/>
    <cellStyle name="Comma 14 3 8 2" xfId="5945"/>
    <cellStyle name="Comma 14 3 8 2 2" xfId="25318"/>
    <cellStyle name="Comma 14 3 8 3" xfId="5946"/>
    <cellStyle name="Comma 14 3 8 3 2" xfId="25319"/>
    <cellStyle name="Comma 14 3 8 4" xfId="25317"/>
    <cellStyle name="Comma 14 3 9" xfId="5947"/>
    <cellStyle name="Comma 14 3 9 2" xfId="25320"/>
    <cellStyle name="Comma 14 4" xfId="5948"/>
    <cellStyle name="Comma 14 4 10" xfId="5949"/>
    <cellStyle name="Comma 14 4 10 2" xfId="25322"/>
    <cellStyle name="Comma 14 4 11" xfId="5950"/>
    <cellStyle name="Comma 14 4 11 2" xfId="25323"/>
    <cellStyle name="Comma 14 4 12" xfId="25321"/>
    <cellStyle name="Comma 14 4 2" xfId="5951"/>
    <cellStyle name="Comma 14 4 2 2" xfId="5952"/>
    <cellStyle name="Comma 14 4 2 2 2" xfId="5953"/>
    <cellStyle name="Comma 14 4 2 2 2 2" xfId="5954"/>
    <cellStyle name="Comma 14 4 2 2 2 2 2" xfId="5955"/>
    <cellStyle name="Comma 14 4 2 2 2 2 2 2" xfId="25328"/>
    <cellStyle name="Comma 14 4 2 2 2 2 3" xfId="5956"/>
    <cellStyle name="Comma 14 4 2 2 2 2 3 2" xfId="25329"/>
    <cellStyle name="Comma 14 4 2 2 2 2 4" xfId="25327"/>
    <cellStyle name="Comma 14 4 2 2 2 3" xfId="5957"/>
    <cellStyle name="Comma 14 4 2 2 2 3 2" xfId="25330"/>
    <cellStyle name="Comma 14 4 2 2 2 4" xfId="5958"/>
    <cellStyle name="Comma 14 4 2 2 2 4 2" xfId="25331"/>
    <cellStyle name="Comma 14 4 2 2 2 5" xfId="5959"/>
    <cellStyle name="Comma 14 4 2 2 2 5 2" xfId="25332"/>
    <cellStyle name="Comma 14 4 2 2 2 6" xfId="25326"/>
    <cellStyle name="Comma 14 4 2 2 3" xfId="5960"/>
    <cellStyle name="Comma 14 4 2 2 3 2" xfId="5961"/>
    <cellStyle name="Comma 14 4 2 2 3 2 2" xfId="25334"/>
    <cellStyle name="Comma 14 4 2 2 3 3" xfId="5962"/>
    <cellStyle name="Comma 14 4 2 2 3 3 2" xfId="25335"/>
    <cellStyle name="Comma 14 4 2 2 3 4" xfId="25333"/>
    <cellStyle name="Comma 14 4 2 2 4" xfId="5963"/>
    <cellStyle name="Comma 14 4 2 2 4 2" xfId="25336"/>
    <cellStyle name="Comma 14 4 2 2 5" xfId="5964"/>
    <cellStyle name="Comma 14 4 2 2 5 2" xfId="25337"/>
    <cellStyle name="Comma 14 4 2 2 6" xfId="5965"/>
    <cellStyle name="Comma 14 4 2 2 6 2" xfId="25338"/>
    <cellStyle name="Comma 14 4 2 2 7" xfId="25325"/>
    <cellStyle name="Comma 14 4 2 3" xfId="5966"/>
    <cellStyle name="Comma 14 4 2 3 2" xfId="5967"/>
    <cellStyle name="Comma 14 4 2 3 2 2" xfId="5968"/>
    <cellStyle name="Comma 14 4 2 3 2 2 2" xfId="5969"/>
    <cellStyle name="Comma 14 4 2 3 2 2 2 2" xfId="25342"/>
    <cellStyle name="Comma 14 4 2 3 2 2 3" xfId="5970"/>
    <cellStyle name="Comma 14 4 2 3 2 2 3 2" xfId="25343"/>
    <cellStyle name="Comma 14 4 2 3 2 2 4" xfId="25341"/>
    <cellStyle name="Comma 14 4 2 3 2 3" xfId="5971"/>
    <cellStyle name="Comma 14 4 2 3 2 3 2" xfId="25344"/>
    <cellStyle name="Comma 14 4 2 3 2 4" xfId="5972"/>
    <cellStyle name="Comma 14 4 2 3 2 4 2" xfId="25345"/>
    <cellStyle name="Comma 14 4 2 3 2 5" xfId="5973"/>
    <cellStyle name="Comma 14 4 2 3 2 5 2" xfId="25346"/>
    <cellStyle name="Comma 14 4 2 3 2 6" xfId="25340"/>
    <cellStyle name="Comma 14 4 2 3 3" xfId="5974"/>
    <cellStyle name="Comma 14 4 2 3 3 2" xfId="5975"/>
    <cellStyle name="Comma 14 4 2 3 3 2 2" xfId="25348"/>
    <cellStyle name="Comma 14 4 2 3 3 3" xfId="5976"/>
    <cellStyle name="Comma 14 4 2 3 3 3 2" xfId="25349"/>
    <cellStyle name="Comma 14 4 2 3 3 4" xfId="25347"/>
    <cellStyle name="Comma 14 4 2 3 4" xfId="5977"/>
    <cellStyle name="Comma 14 4 2 3 4 2" xfId="25350"/>
    <cellStyle name="Comma 14 4 2 3 5" xfId="5978"/>
    <cellStyle name="Comma 14 4 2 3 5 2" xfId="25351"/>
    <cellStyle name="Comma 14 4 2 3 6" xfId="5979"/>
    <cellStyle name="Comma 14 4 2 3 6 2" xfId="25352"/>
    <cellStyle name="Comma 14 4 2 3 7" xfId="25339"/>
    <cellStyle name="Comma 14 4 2 4" xfId="5980"/>
    <cellStyle name="Comma 14 4 2 4 2" xfId="5981"/>
    <cellStyle name="Comma 14 4 2 4 2 2" xfId="5982"/>
    <cellStyle name="Comma 14 4 2 4 2 2 2" xfId="25355"/>
    <cellStyle name="Comma 14 4 2 4 2 3" xfId="5983"/>
    <cellStyle name="Comma 14 4 2 4 2 3 2" xfId="25356"/>
    <cellStyle name="Comma 14 4 2 4 2 4" xfId="25354"/>
    <cellStyle name="Comma 14 4 2 4 3" xfId="5984"/>
    <cellStyle name="Comma 14 4 2 4 3 2" xfId="25357"/>
    <cellStyle name="Comma 14 4 2 4 4" xfId="5985"/>
    <cellStyle name="Comma 14 4 2 4 4 2" xfId="25358"/>
    <cellStyle name="Comma 14 4 2 4 5" xfId="5986"/>
    <cellStyle name="Comma 14 4 2 4 5 2" xfId="25359"/>
    <cellStyle name="Comma 14 4 2 4 6" xfId="25353"/>
    <cellStyle name="Comma 14 4 2 5" xfId="5987"/>
    <cellStyle name="Comma 14 4 2 5 2" xfId="5988"/>
    <cellStyle name="Comma 14 4 2 5 2 2" xfId="25361"/>
    <cellStyle name="Comma 14 4 2 5 3" xfId="5989"/>
    <cellStyle name="Comma 14 4 2 5 3 2" xfId="25362"/>
    <cellStyle name="Comma 14 4 2 5 4" xfId="25360"/>
    <cellStyle name="Comma 14 4 2 6" xfId="5990"/>
    <cellStyle name="Comma 14 4 2 6 2" xfId="25363"/>
    <cellStyle name="Comma 14 4 2 7" xfId="5991"/>
    <cellStyle name="Comma 14 4 2 7 2" xfId="25364"/>
    <cellStyle name="Comma 14 4 2 8" xfId="5992"/>
    <cellStyle name="Comma 14 4 2 8 2" xfId="25365"/>
    <cellStyle name="Comma 14 4 2 9" xfId="25324"/>
    <cellStyle name="Comma 14 4 3" xfId="5993"/>
    <cellStyle name="Comma 14 4 3 2" xfId="5994"/>
    <cellStyle name="Comma 14 4 3 2 2" xfId="5995"/>
    <cellStyle name="Comma 14 4 3 2 2 2" xfId="5996"/>
    <cellStyle name="Comma 14 4 3 2 2 2 2" xfId="5997"/>
    <cellStyle name="Comma 14 4 3 2 2 2 2 2" xfId="25370"/>
    <cellStyle name="Comma 14 4 3 2 2 2 3" xfId="5998"/>
    <cellStyle name="Comma 14 4 3 2 2 2 3 2" xfId="25371"/>
    <cellStyle name="Comma 14 4 3 2 2 2 4" xfId="25369"/>
    <cellStyle name="Comma 14 4 3 2 2 3" xfId="5999"/>
    <cellStyle name="Comma 14 4 3 2 2 3 2" xfId="25372"/>
    <cellStyle name="Comma 14 4 3 2 2 4" xfId="6000"/>
    <cellStyle name="Comma 14 4 3 2 2 4 2" xfId="25373"/>
    <cellStyle name="Comma 14 4 3 2 2 5" xfId="6001"/>
    <cellStyle name="Comma 14 4 3 2 2 5 2" xfId="25374"/>
    <cellStyle name="Comma 14 4 3 2 2 6" xfId="25368"/>
    <cellStyle name="Comma 14 4 3 2 3" xfId="6002"/>
    <cellStyle name="Comma 14 4 3 2 3 2" xfId="6003"/>
    <cellStyle name="Comma 14 4 3 2 3 2 2" xfId="25376"/>
    <cellStyle name="Comma 14 4 3 2 3 3" xfId="6004"/>
    <cellStyle name="Comma 14 4 3 2 3 3 2" xfId="25377"/>
    <cellStyle name="Comma 14 4 3 2 3 4" xfId="25375"/>
    <cellStyle name="Comma 14 4 3 2 4" xfId="6005"/>
    <cellStyle name="Comma 14 4 3 2 4 2" xfId="25378"/>
    <cellStyle name="Comma 14 4 3 2 5" xfId="6006"/>
    <cellStyle name="Comma 14 4 3 2 5 2" xfId="25379"/>
    <cellStyle name="Comma 14 4 3 2 6" xfId="6007"/>
    <cellStyle name="Comma 14 4 3 2 6 2" xfId="25380"/>
    <cellStyle name="Comma 14 4 3 2 7" xfId="25367"/>
    <cellStyle name="Comma 14 4 3 3" xfId="6008"/>
    <cellStyle name="Comma 14 4 3 3 2" xfId="6009"/>
    <cellStyle name="Comma 14 4 3 3 2 2" xfId="6010"/>
    <cellStyle name="Comma 14 4 3 3 2 2 2" xfId="6011"/>
    <cellStyle name="Comma 14 4 3 3 2 2 2 2" xfId="25384"/>
    <cellStyle name="Comma 14 4 3 3 2 2 3" xfId="6012"/>
    <cellStyle name="Comma 14 4 3 3 2 2 3 2" xfId="25385"/>
    <cellStyle name="Comma 14 4 3 3 2 2 4" xfId="25383"/>
    <cellStyle name="Comma 14 4 3 3 2 3" xfId="6013"/>
    <cellStyle name="Comma 14 4 3 3 2 3 2" xfId="25386"/>
    <cellStyle name="Comma 14 4 3 3 2 4" xfId="6014"/>
    <cellStyle name="Comma 14 4 3 3 2 4 2" xfId="25387"/>
    <cellStyle name="Comma 14 4 3 3 2 5" xfId="6015"/>
    <cellStyle name="Comma 14 4 3 3 2 5 2" xfId="25388"/>
    <cellStyle name="Comma 14 4 3 3 2 6" xfId="25382"/>
    <cellStyle name="Comma 14 4 3 3 3" xfId="6016"/>
    <cellStyle name="Comma 14 4 3 3 3 2" xfId="6017"/>
    <cellStyle name="Comma 14 4 3 3 3 2 2" xfId="25390"/>
    <cellStyle name="Comma 14 4 3 3 3 3" xfId="6018"/>
    <cellStyle name="Comma 14 4 3 3 3 3 2" xfId="25391"/>
    <cellStyle name="Comma 14 4 3 3 3 4" xfId="25389"/>
    <cellStyle name="Comma 14 4 3 3 4" xfId="6019"/>
    <cellStyle name="Comma 14 4 3 3 4 2" xfId="25392"/>
    <cellStyle name="Comma 14 4 3 3 5" xfId="6020"/>
    <cellStyle name="Comma 14 4 3 3 5 2" xfId="25393"/>
    <cellStyle name="Comma 14 4 3 3 6" xfId="6021"/>
    <cellStyle name="Comma 14 4 3 3 6 2" xfId="25394"/>
    <cellStyle name="Comma 14 4 3 3 7" xfId="25381"/>
    <cellStyle name="Comma 14 4 3 4" xfId="6022"/>
    <cellStyle name="Comma 14 4 3 4 2" xfId="6023"/>
    <cellStyle name="Comma 14 4 3 4 2 2" xfId="6024"/>
    <cellStyle name="Comma 14 4 3 4 2 2 2" xfId="25397"/>
    <cellStyle name="Comma 14 4 3 4 2 3" xfId="6025"/>
    <cellStyle name="Comma 14 4 3 4 2 3 2" xfId="25398"/>
    <cellStyle name="Comma 14 4 3 4 2 4" xfId="25396"/>
    <cellStyle name="Comma 14 4 3 4 3" xfId="6026"/>
    <cellStyle name="Comma 14 4 3 4 3 2" xfId="25399"/>
    <cellStyle name="Comma 14 4 3 4 4" xfId="6027"/>
    <cellStyle name="Comma 14 4 3 4 4 2" xfId="25400"/>
    <cellStyle name="Comma 14 4 3 4 5" xfId="6028"/>
    <cellStyle name="Comma 14 4 3 4 5 2" xfId="25401"/>
    <cellStyle name="Comma 14 4 3 4 6" xfId="25395"/>
    <cellStyle name="Comma 14 4 3 5" xfId="6029"/>
    <cellStyle name="Comma 14 4 3 5 2" xfId="6030"/>
    <cellStyle name="Comma 14 4 3 5 2 2" xfId="25403"/>
    <cellStyle name="Comma 14 4 3 5 3" xfId="6031"/>
    <cellStyle name="Comma 14 4 3 5 3 2" xfId="25404"/>
    <cellStyle name="Comma 14 4 3 5 4" xfId="25402"/>
    <cellStyle name="Comma 14 4 3 6" xfId="6032"/>
    <cellStyle name="Comma 14 4 3 6 2" xfId="25405"/>
    <cellStyle name="Comma 14 4 3 7" xfId="6033"/>
    <cellStyle name="Comma 14 4 3 7 2" xfId="25406"/>
    <cellStyle name="Comma 14 4 3 8" xfId="6034"/>
    <cellStyle name="Comma 14 4 3 8 2" xfId="25407"/>
    <cellStyle name="Comma 14 4 3 9" xfId="25366"/>
    <cellStyle name="Comma 14 4 4" xfId="6035"/>
    <cellStyle name="Comma 14 4 4 2" xfId="6036"/>
    <cellStyle name="Comma 14 4 4 2 2" xfId="6037"/>
    <cellStyle name="Comma 14 4 4 2 2 2" xfId="6038"/>
    <cellStyle name="Comma 14 4 4 2 2 2 2" xfId="6039"/>
    <cellStyle name="Comma 14 4 4 2 2 2 2 2" xfId="25412"/>
    <cellStyle name="Comma 14 4 4 2 2 2 3" xfId="6040"/>
    <cellStyle name="Comma 14 4 4 2 2 2 3 2" xfId="25413"/>
    <cellStyle name="Comma 14 4 4 2 2 2 4" xfId="25411"/>
    <cellStyle name="Comma 14 4 4 2 2 3" xfId="6041"/>
    <cellStyle name="Comma 14 4 4 2 2 3 2" xfId="25414"/>
    <cellStyle name="Comma 14 4 4 2 2 4" xfId="6042"/>
    <cellStyle name="Comma 14 4 4 2 2 4 2" xfId="25415"/>
    <cellStyle name="Comma 14 4 4 2 2 5" xfId="6043"/>
    <cellStyle name="Comma 14 4 4 2 2 5 2" xfId="25416"/>
    <cellStyle name="Comma 14 4 4 2 2 6" xfId="25410"/>
    <cellStyle name="Comma 14 4 4 2 3" xfId="6044"/>
    <cellStyle name="Comma 14 4 4 2 3 2" xfId="6045"/>
    <cellStyle name="Comma 14 4 4 2 3 2 2" xfId="25418"/>
    <cellStyle name="Comma 14 4 4 2 3 3" xfId="6046"/>
    <cellStyle name="Comma 14 4 4 2 3 3 2" xfId="25419"/>
    <cellStyle name="Comma 14 4 4 2 3 4" xfId="25417"/>
    <cellStyle name="Comma 14 4 4 2 4" xfId="6047"/>
    <cellStyle name="Comma 14 4 4 2 4 2" xfId="25420"/>
    <cellStyle name="Comma 14 4 4 2 5" xfId="6048"/>
    <cellStyle name="Comma 14 4 4 2 5 2" xfId="25421"/>
    <cellStyle name="Comma 14 4 4 2 6" xfId="6049"/>
    <cellStyle name="Comma 14 4 4 2 6 2" xfId="25422"/>
    <cellStyle name="Comma 14 4 4 2 7" xfId="25409"/>
    <cellStyle name="Comma 14 4 4 3" xfId="6050"/>
    <cellStyle name="Comma 14 4 4 3 2" xfId="6051"/>
    <cellStyle name="Comma 14 4 4 3 2 2" xfId="6052"/>
    <cellStyle name="Comma 14 4 4 3 2 2 2" xfId="6053"/>
    <cellStyle name="Comma 14 4 4 3 2 2 2 2" xfId="25426"/>
    <cellStyle name="Comma 14 4 4 3 2 2 3" xfId="6054"/>
    <cellStyle name="Comma 14 4 4 3 2 2 3 2" xfId="25427"/>
    <cellStyle name="Comma 14 4 4 3 2 2 4" xfId="25425"/>
    <cellStyle name="Comma 14 4 4 3 2 3" xfId="6055"/>
    <cellStyle name="Comma 14 4 4 3 2 3 2" xfId="25428"/>
    <cellStyle name="Comma 14 4 4 3 2 4" xfId="6056"/>
    <cellStyle name="Comma 14 4 4 3 2 4 2" xfId="25429"/>
    <cellStyle name="Comma 14 4 4 3 2 5" xfId="6057"/>
    <cellStyle name="Comma 14 4 4 3 2 5 2" xfId="25430"/>
    <cellStyle name="Comma 14 4 4 3 2 6" xfId="25424"/>
    <cellStyle name="Comma 14 4 4 3 3" xfId="6058"/>
    <cellStyle name="Comma 14 4 4 3 3 2" xfId="6059"/>
    <cellStyle name="Comma 14 4 4 3 3 2 2" xfId="25432"/>
    <cellStyle name="Comma 14 4 4 3 3 3" xfId="6060"/>
    <cellStyle name="Comma 14 4 4 3 3 3 2" xfId="25433"/>
    <cellStyle name="Comma 14 4 4 3 3 4" xfId="25431"/>
    <cellStyle name="Comma 14 4 4 3 4" xfId="6061"/>
    <cellStyle name="Comma 14 4 4 3 4 2" xfId="25434"/>
    <cellStyle name="Comma 14 4 4 3 5" xfId="6062"/>
    <cellStyle name="Comma 14 4 4 3 5 2" xfId="25435"/>
    <cellStyle name="Comma 14 4 4 3 6" xfId="6063"/>
    <cellStyle name="Comma 14 4 4 3 6 2" xfId="25436"/>
    <cellStyle name="Comma 14 4 4 3 7" xfId="25423"/>
    <cellStyle name="Comma 14 4 4 4" xfId="6064"/>
    <cellStyle name="Comma 14 4 4 4 2" xfId="6065"/>
    <cellStyle name="Comma 14 4 4 4 2 2" xfId="6066"/>
    <cellStyle name="Comma 14 4 4 4 2 2 2" xfId="25439"/>
    <cellStyle name="Comma 14 4 4 4 2 3" xfId="6067"/>
    <cellStyle name="Comma 14 4 4 4 2 3 2" xfId="25440"/>
    <cellStyle name="Comma 14 4 4 4 2 4" xfId="25438"/>
    <cellStyle name="Comma 14 4 4 4 3" xfId="6068"/>
    <cellStyle name="Comma 14 4 4 4 3 2" xfId="25441"/>
    <cellStyle name="Comma 14 4 4 4 4" xfId="6069"/>
    <cellStyle name="Comma 14 4 4 4 4 2" xfId="25442"/>
    <cellStyle name="Comma 14 4 4 4 5" xfId="6070"/>
    <cellStyle name="Comma 14 4 4 4 5 2" xfId="25443"/>
    <cellStyle name="Comma 14 4 4 4 6" xfId="25437"/>
    <cellStyle name="Comma 14 4 4 5" xfId="6071"/>
    <cellStyle name="Comma 14 4 4 5 2" xfId="6072"/>
    <cellStyle name="Comma 14 4 4 5 2 2" xfId="25445"/>
    <cellStyle name="Comma 14 4 4 5 3" xfId="6073"/>
    <cellStyle name="Comma 14 4 4 5 3 2" xfId="25446"/>
    <cellStyle name="Comma 14 4 4 5 4" xfId="25444"/>
    <cellStyle name="Comma 14 4 4 6" xfId="6074"/>
    <cellStyle name="Comma 14 4 4 6 2" xfId="25447"/>
    <cellStyle name="Comma 14 4 4 7" xfId="6075"/>
    <cellStyle name="Comma 14 4 4 7 2" xfId="25448"/>
    <cellStyle name="Comma 14 4 4 8" xfId="6076"/>
    <cellStyle name="Comma 14 4 4 8 2" xfId="25449"/>
    <cellStyle name="Comma 14 4 4 9" xfId="25408"/>
    <cellStyle name="Comma 14 4 5" xfId="6077"/>
    <cellStyle name="Comma 14 4 5 2" xfId="6078"/>
    <cellStyle name="Comma 14 4 5 2 2" xfId="6079"/>
    <cellStyle name="Comma 14 4 5 2 2 2" xfId="6080"/>
    <cellStyle name="Comma 14 4 5 2 2 2 2" xfId="25453"/>
    <cellStyle name="Comma 14 4 5 2 2 3" xfId="6081"/>
    <cellStyle name="Comma 14 4 5 2 2 3 2" xfId="25454"/>
    <cellStyle name="Comma 14 4 5 2 2 4" xfId="25452"/>
    <cellStyle name="Comma 14 4 5 2 3" xfId="6082"/>
    <cellStyle name="Comma 14 4 5 2 3 2" xfId="25455"/>
    <cellStyle name="Comma 14 4 5 2 4" xfId="6083"/>
    <cellStyle name="Comma 14 4 5 2 4 2" xfId="25456"/>
    <cellStyle name="Comma 14 4 5 2 5" xfId="6084"/>
    <cellStyle name="Comma 14 4 5 2 5 2" xfId="25457"/>
    <cellStyle name="Comma 14 4 5 2 6" xfId="25451"/>
    <cellStyle name="Comma 14 4 5 3" xfId="6085"/>
    <cellStyle name="Comma 14 4 5 3 2" xfId="6086"/>
    <cellStyle name="Comma 14 4 5 3 2 2" xfId="25459"/>
    <cellStyle name="Comma 14 4 5 3 3" xfId="6087"/>
    <cellStyle name="Comma 14 4 5 3 3 2" xfId="25460"/>
    <cellStyle name="Comma 14 4 5 3 4" xfId="25458"/>
    <cellStyle name="Comma 14 4 5 4" xfId="6088"/>
    <cellStyle name="Comma 14 4 5 4 2" xfId="25461"/>
    <cellStyle name="Comma 14 4 5 5" xfId="6089"/>
    <cellStyle name="Comma 14 4 5 5 2" xfId="25462"/>
    <cellStyle name="Comma 14 4 5 6" xfId="6090"/>
    <cellStyle name="Comma 14 4 5 6 2" xfId="25463"/>
    <cellStyle name="Comma 14 4 5 7" xfId="25450"/>
    <cellStyle name="Comma 14 4 6" xfId="6091"/>
    <cellStyle name="Comma 14 4 6 2" xfId="6092"/>
    <cellStyle name="Comma 14 4 6 2 2" xfId="6093"/>
    <cellStyle name="Comma 14 4 6 2 2 2" xfId="6094"/>
    <cellStyle name="Comma 14 4 6 2 2 2 2" xfId="25467"/>
    <cellStyle name="Comma 14 4 6 2 2 3" xfId="6095"/>
    <cellStyle name="Comma 14 4 6 2 2 3 2" xfId="25468"/>
    <cellStyle name="Comma 14 4 6 2 2 4" xfId="25466"/>
    <cellStyle name="Comma 14 4 6 2 3" xfId="6096"/>
    <cellStyle name="Comma 14 4 6 2 3 2" xfId="25469"/>
    <cellStyle name="Comma 14 4 6 2 4" xfId="6097"/>
    <cellStyle name="Comma 14 4 6 2 4 2" xfId="25470"/>
    <cellStyle name="Comma 14 4 6 2 5" xfId="6098"/>
    <cellStyle name="Comma 14 4 6 2 5 2" xfId="25471"/>
    <cellStyle name="Comma 14 4 6 2 6" xfId="25465"/>
    <cellStyle name="Comma 14 4 6 3" xfId="6099"/>
    <cellStyle name="Comma 14 4 6 3 2" xfId="6100"/>
    <cellStyle name="Comma 14 4 6 3 2 2" xfId="25473"/>
    <cellStyle name="Comma 14 4 6 3 3" xfId="6101"/>
    <cellStyle name="Comma 14 4 6 3 3 2" xfId="25474"/>
    <cellStyle name="Comma 14 4 6 3 4" xfId="25472"/>
    <cellStyle name="Comma 14 4 6 4" xfId="6102"/>
    <cellStyle name="Comma 14 4 6 4 2" xfId="25475"/>
    <cellStyle name="Comma 14 4 6 5" xfId="6103"/>
    <cellStyle name="Comma 14 4 6 5 2" xfId="25476"/>
    <cellStyle name="Comma 14 4 6 6" xfId="6104"/>
    <cellStyle name="Comma 14 4 6 6 2" xfId="25477"/>
    <cellStyle name="Comma 14 4 6 7" xfId="25464"/>
    <cellStyle name="Comma 14 4 7" xfId="6105"/>
    <cellStyle name="Comma 14 4 7 2" xfId="6106"/>
    <cellStyle name="Comma 14 4 7 2 2" xfId="6107"/>
    <cellStyle name="Comma 14 4 7 2 2 2" xfId="25480"/>
    <cellStyle name="Comma 14 4 7 2 3" xfId="6108"/>
    <cellStyle name="Comma 14 4 7 2 3 2" xfId="25481"/>
    <cellStyle name="Comma 14 4 7 2 4" xfId="25479"/>
    <cellStyle name="Comma 14 4 7 3" xfId="6109"/>
    <cellStyle name="Comma 14 4 7 3 2" xfId="25482"/>
    <cellStyle name="Comma 14 4 7 4" xfId="6110"/>
    <cellStyle name="Comma 14 4 7 4 2" xfId="25483"/>
    <cellStyle name="Comma 14 4 7 5" xfId="6111"/>
    <cellStyle name="Comma 14 4 7 5 2" xfId="25484"/>
    <cellStyle name="Comma 14 4 7 6" xfId="25478"/>
    <cellStyle name="Comma 14 4 8" xfId="6112"/>
    <cellStyle name="Comma 14 4 8 2" xfId="6113"/>
    <cellStyle name="Comma 14 4 8 2 2" xfId="25486"/>
    <cellStyle name="Comma 14 4 8 3" xfId="6114"/>
    <cellStyle name="Comma 14 4 8 3 2" xfId="25487"/>
    <cellStyle name="Comma 14 4 8 4" xfId="25485"/>
    <cellStyle name="Comma 14 4 9" xfId="6115"/>
    <cellStyle name="Comma 14 4 9 2" xfId="25488"/>
    <cellStyle name="Comma 14 5" xfId="6116"/>
    <cellStyle name="Comma 14 5 10" xfId="6117"/>
    <cellStyle name="Comma 14 5 10 2" xfId="25490"/>
    <cellStyle name="Comma 14 5 11" xfId="6118"/>
    <cellStyle name="Comma 14 5 11 2" xfId="25491"/>
    <cellStyle name="Comma 14 5 12" xfId="25489"/>
    <cellStyle name="Comma 14 5 2" xfId="6119"/>
    <cellStyle name="Comma 14 5 2 2" xfId="6120"/>
    <cellStyle name="Comma 14 5 2 2 2" xfId="6121"/>
    <cellStyle name="Comma 14 5 2 2 2 2" xfId="6122"/>
    <cellStyle name="Comma 14 5 2 2 2 2 2" xfId="6123"/>
    <cellStyle name="Comma 14 5 2 2 2 2 2 2" xfId="25496"/>
    <cellStyle name="Comma 14 5 2 2 2 2 3" xfId="6124"/>
    <cellStyle name="Comma 14 5 2 2 2 2 3 2" xfId="25497"/>
    <cellStyle name="Comma 14 5 2 2 2 2 4" xfId="25495"/>
    <cellStyle name="Comma 14 5 2 2 2 3" xfId="6125"/>
    <cellStyle name="Comma 14 5 2 2 2 3 2" xfId="25498"/>
    <cellStyle name="Comma 14 5 2 2 2 4" xfId="6126"/>
    <cellStyle name="Comma 14 5 2 2 2 4 2" xfId="25499"/>
    <cellStyle name="Comma 14 5 2 2 2 5" xfId="6127"/>
    <cellStyle name="Comma 14 5 2 2 2 5 2" xfId="25500"/>
    <cellStyle name="Comma 14 5 2 2 2 6" xfId="25494"/>
    <cellStyle name="Comma 14 5 2 2 3" xfId="6128"/>
    <cellStyle name="Comma 14 5 2 2 3 2" xfId="6129"/>
    <cellStyle name="Comma 14 5 2 2 3 2 2" xfId="25502"/>
    <cellStyle name="Comma 14 5 2 2 3 3" xfId="6130"/>
    <cellStyle name="Comma 14 5 2 2 3 3 2" xfId="25503"/>
    <cellStyle name="Comma 14 5 2 2 3 4" xfId="25501"/>
    <cellStyle name="Comma 14 5 2 2 4" xfId="6131"/>
    <cellStyle name="Comma 14 5 2 2 4 2" xfId="25504"/>
    <cellStyle name="Comma 14 5 2 2 5" xfId="6132"/>
    <cellStyle name="Comma 14 5 2 2 5 2" xfId="25505"/>
    <cellStyle name="Comma 14 5 2 2 6" xfId="6133"/>
    <cellStyle name="Comma 14 5 2 2 6 2" xfId="25506"/>
    <cellStyle name="Comma 14 5 2 2 7" xfId="25493"/>
    <cellStyle name="Comma 14 5 2 3" xfId="6134"/>
    <cellStyle name="Comma 14 5 2 3 2" xfId="6135"/>
    <cellStyle name="Comma 14 5 2 3 2 2" xfId="6136"/>
    <cellStyle name="Comma 14 5 2 3 2 2 2" xfId="6137"/>
    <cellStyle name="Comma 14 5 2 3 2 2 2 2" xfId="25510"/>
    <cellStyle name="Comma 14 5 2 3 2 2 3" xfId="6138"/>
    <cellStyle name="Comma 14 5 2 3 2 2 3 2" xfId="25511"/>
    <cellStyle name="Comma 14 5 2 3 2 2 4" xfId="25509"/>
    <cellStyle name="Comma 14 5 2 3 2 3" xfId="6139"/>
    <cellStyle name="Comma 14 5 2 3 2 3 2" xfId="25512"/>
    <cellStyle name="Comma 14 5 2 3 2 4" xfId="6140"/>
    <cellStyle name="Comma 14 5 2 3 2 4 2" xfId="25513"/>
    <cellStyle name="Comma 14 5 2 3 2 5" xfId="6141"/>
    <cellStyle name="Comma 14 5 2 3 2 5 2" xfId="25514"/>
    <cellStyle name="Comma 14 5 2 3 2 6" xfId="25508"/>
    <cellStyle name="Comma 14 5 2 3 3" xfId="6142"/>
    <cellStyle name="Comma 14 5 2 3 3 2" xfId="6143"/>
    <cellStyle name="Comma 14 5 2 3 3 2 2" xfId="25516"/>
    <cellStyle name="Comma 14 5 2 3 3 3" xfId="6144"/>
    <cellStyle name="Comma 14 5 2 3 3 3 2" xfId="25517"/>
    <cellStyle name="Comma 14 5 2 3 3 4" xfId="25515"/>
    <cellStyle name="Comma 14 5 2 3 4" xfId="6145"/>
    <cellStyle name="Comma 14 5 2 3 4 2" xfId="25518"/>
    <cellStyle name="Comma 14 5 2 3 5" xfId="6146"/>
    <cellStyle name="Comma 14 5 2 3 5 2" xfId="25519"/>
    <cellStyle name="Comma 14 5 2 3 6" xfId="6147"/>
    <cellStyle name="Comma 14 5 2 3 6 2" xfId="25520"/>
    <cellStyle name="Comma 14 5 2 3 7" xfId="25507"/>
    <cellStyle name="Comma 14 5 2 4" xfId="6148"/>
    <cellStyle name="Comma 14 5 2 4 2" xfId="6149"/>
    <cellStyle name="Comma 14 5 2 4 2 2" xfId="6150"/>
    <cellStyle name="Comma 14 5 2 4 2 2 2" xfId="25523"/>
    <cellStyle name="Comma 14 5 2 4 2 3" xfId="6151"/>
    <cellStyle name="Comma 14 5 2 4 2 3 2" xfId="25524"/>
    <cellStyle name="Comma 14 5 2 4 2 4" xfId="25522"/>
    <cellStyle name="Comma 14 5 2 4 3" xfId="6152"/>
    <cellStyle name="Comma 14 5 2 4 3 2" xfId="25525"/>
    <cellStyle name="Comma 14 5 2 4 4" xfId="6153"/>
    <cellStyle name="Comma 14 5 2 4 4 2" xfId="25526"/>
    <cellStyle name="Comma 14 5 2 4 5" xfId="6154"/>
    <cellStyle name="Comma 14 5 2 4 5 2" xfId="25527"/>
    <cellStyle name="Comma 14 5 2 4 6" xfId="25521"/>
    <cellStyle name="Comma 14 5 2 5" xfId="6155"/>
    <cellStyle name="Comma 14 5 2 5 2" xfId="6156"/>
    <cellStyle name="Comma 14 5 2 5 2 2" xfId="25529"/>
    <cellStyle name="Comma 14 5 2 5 3" xfId="6157"/>
    <cellStyle name="Comma 14 5 2 5 3 2" xfId="25530"/>
    <cellStyle name="Comma 14 5 2 5 4" xfId="25528"/>
    <cellStyle name="Comma 14 5 2 6" xfId="6158"/>
    <cellStyle name="Comma 14 5 2 6 2" xfId="25531"/>
    <cellStyle name="Comma 14 5 2 7" xfId="6159"/>
    <cellStyle name="Comma 14 5 2 7 2" xfId="25532"/>
    <cellStyle name="Comma 14 5 2 8" xfId="6160"/>
    <cellStyle name="Comma 14 5 2 8 2" xfId="25533"/>
    <cellStyle name="Comma 14 5 2 9" xfId="25492"/>
    <cellStyle name="Comma 14 5 3" xfId="6161"/>
    <cellStyle name="Comma 14 5 3 2" xfId="6162"/>
    <cellStyle name="Comma 14 5 3 2 2" xfId="6163"/>
    <cellStyle name="Comma 14 5 3 2 2 2" xfId="6164"/>
    <cellStyle name="Comma 14 5 3 2 2 2 2" xfId="6165"/>
    <cellStyle name="Comma 14 5 3 2 2 2 2 2" xfId="25538"/>
    <cellStyle name="Comma 14 5 3 2 2 2 3" xfId="6166"/>
    <cellStyle name="Comma 14 5 3 2 2 2 3 2" xfId="25539"/>
    <cellStyle name="Comma 14 5 3 2 2 2 4" xfId="25537"/>
    <cellStyle name="Comma 14 5 3 2 2 3" xfId="6167"/>
    <cellStyle name="Comma 14 5 3 2 2 3 2" xfId="25540"/>
    <cellStyle name="Comma 14 5 3 2 2 4" xfId="6168"/>
    <cellStyle name="Comma 14 5 3 2 2 4 2" xfId="25541"/>
    <cellStyle name="Comma 14 5 3 2 2 5" xfId="6169"/>
    <cellStyle name="Comma 14 5 3 2 2 5 2" xfId="25542"/>
    <cellStyle name="Comma 14 5 3 2 2 6" xfId="25536"/>
    <cellStyle name="Comma 14 5 3 2 3" xfId="6170"/>
    <cellStyle name="Comma 14 5 3 2 3 2" xfId="6171"/>
    <cellStyle name="Comma 14 5 3 2 3 2 2" xfId="25544"/>
    <cellStyle name="Comma 14 5 3 2 3 3" xfId="6172"/>
    <cellStyle name="Comma 14 5 3 2 3 3 2" xfId="25545"/>
    <cellStyle name="Comma 14 5 3 2 3 4" xfId="25543"/>
    <cellStyle name="Comma 14 5 3 2 4" xfId="6173"/>
    <cellStyle name="Comma 14 5 3 2 4 2" xfId="25546"/>
    <cellStyle name="Comma 14 5 3 2 5" xfId="6174"/>
    <cellStyle name="Comma 14 5 3 2 5 2" xfId="25547"/>
    <cellStyle name="Comma 14 5 3 2 6" xfId="6175"/>
    <cellStyle name="Comma 14 5 3 2 6 2" xfId="25548"/>
    <cellStyle name="Comma 14 5 3 2 7" xfId="25535"/>
    <cellStyle name="Comma 14 5 3 3" xfId="6176"/>
    <cellStyle name="Comma 14 5 3 3 2" xfId="6177"/>
    <cellStyle name="Comma 14 5 3 3 2 2" xfId="6178"/>
    <cellStyle name="Comma 14 5 3 3 2 2 2" xfId="6179"/>
    <cellStyle name="Comma 14 5 3 3 2 2 2 2" xfId="25552"/>
    <cellStyle name="Comma 14 5 3 3 2 2 3" xfId="6180"/>
    <cellStyle name="Comma 14 5 3 3 2 2 3 2" xfId="25553"/>
    <cellStyle name="Comma 14 5 3 3 2 2 4" xfId="25551"/>
    <cellStyle name="Comma 14 5 3 3 2 3" xfId="6181"/>
    <cellStyle name="Comma 14 5 3 3 2 3 2" xfId="25554"/>
    <cellStyle name="Comma 14 5 3 3 2 4" xfId="6182"/>
    <cellStyle name="Comma 14 5 3 3 2 4 2" xfId="25555"/>
    <cellStyle name="Comma 14 5 3 3 2 5" xfId="6183"/>
    <cellStyle name="Comma 14 5 3 3 2 5 2" xfId="25556"/>
    <cellStyle name="Comma 14 5 3 3 2 6" xfId="25550"/>
    <cellStyle name="Comma 14 5 3 3 3" xfId="6184"/>
    <cellStyle name="Comma 14 5 3 3 3 2" xfId="6185"/>
    <cellStyle name="Comma 14 5 3 3 3 2 2" xfId="25558"/>
    <cellStyle name="Comma 14 5 3 3 3 3" xfId="6186"/>
    <cellStyle name="Comma 14 5 3 3 3 3 2" xfId="25559"/>
    <cellStyle name="Comma 14 5 3 3 3 4" xfId="25557"/>
    <cellStyle name="Comma 14 5 3 3 4" xfId="6187"/>
    <cellStyle name="Comma 14 5 3 3 4 2" xfId="25560"/>
    <cellStyle name="Comma 14 5 3 3 5" xfId="6188"/>
    <cellStyle name="Comma 14 5 3 3 5 2" xfId="25561"/>
    <cellStyle name="Comma 14 5 3 3 6" xfId="6189"/>
    <cellStyle name="Comma 14 5 3 3 6 2" xfId="25562"/>
    <cellStyle name="Comma 14 5 3 3 7" xfId="25549"/>
    <cellStyle name="Comma 14 5 3 4" xfId="6190"/>
    <cellStyle name="Comma 14 5 3 4 2" xfId="6191"/>
    <cellStyle name="Comma 14 5 3 4 2 2" xfId="6192"/>
    <cellStyle name="Comma 14 5 3 4 2 2 2" xfId="25565"/>
    <cellStyle name="Comma 14 5 3 4 2 3" xfId="6193"/>
    <cellStyle name="Comma 14 5 3 4 2 3 2" xfId="25566"/>
    <cellStyle name="Comma 14 5 3 4 2 4" xfId="25564"/>
    <cellStyle name="Comma 14 5 3 4 3" xfId="6194"/>
    <cellStyle name="Comma 14 5 3 4 3 2" xfId="25567"/>
    <cellStyle name="Comma 14 5 3 4 4" xfId="6195"/>
    <cellStyle name="Comma 14 5 3 4 4 2" xfId="25568"/>
    <cellStyle name="Comma 14 5 3 4 5" xfId="6196"/>
    <cellStyle name="Comma 14 5 3 4 5 2" xfId="25569"/>
    <cellStyle name="Comma 14 5 3 4 6" xfId="25563"/>
    <cellStyle name="Comma 14 5 3 5" xfId="6197"/>
    <cellStyle name="Comma 14 5 3 5 2" xfId="6198"/>
    <cellStyle name="Comma 14 5 3 5 2 2" xfId="25571"/>
    <cellStyle name="Comma 14 5 3 5 3" xfId="6199"/>
    <cellStyle name="Comma 14 5 3 5 3 2" xfId="25572"/>
    <cellStyle name="Comma 14 5 3 5 4" xfId="25570"/>
    <cellStyle name="Comma 14 5 3 6" xfId="6200"/>
    <cellStyle name="Comma 14 5 3 6 2" xfId="25573"/>
    <cellStyle name="Comma 14 5 3 7" xfId="6201"/>
    <cellStyle name="Comma 14 5 3 7 2" xfId="25574"/>
    <cellStyle name="Comma 14 5 3 8" xfId="6202"/>
    <cellStyle name="Comma 14 5 3 8 2" xfId="25575"/>
    <cellStyle name="Comma 14 5 3 9" xfId="25534"/>
    <cellStyle name="Comma 14 5 4" xfId="6203"/>
    <cellStyle name="Comma 14 5 4 2" xfId="6204"/>
    <cellStyle name="Comma 14 5 4 2 2" xfId="6205"/>
    <cellStyle name="Comma 14 5 4 2 2 2" xfId="6206"/>
    <cellStyle name="Comma 14 5 4 2 2 2 2" xfId="6207"/>
    <cellStyle name="Comma 14 5 4 2 2 2 2 2" xfId="25580"/>
    <cellStyle name="Comma 14 5 4 2 2 2 3" xfId="6208"/>
    <cellStyle name="Comma 14 5 4 2 2 2 3 2" xfId="25581"/>
    <cellStyle name="Comma 14 5 4 2 2 2 4" xfId="25579"/>
    <cellStyle name="Comma 14 5 4 2 2 3" xfId="6209"/>
    <cellStyle name="Comma 14 5 4 2 2 3 2" xfId="25582"/>
    <cellStyle name="Comma 14 5 4 2 2 4" xfId="6210"/>
    <cellStyle name="Comma 14 5 4 2 2 4 2" xfId="25583"/>
    <cellStyle name="Comma 14 5 4 2 2 5" xfId="6211"/>
    <cellStyle name="Comma 14 5 4 2 2 5 2" xfId="25584"/>
    <cellStyle name="Comma 14 5 4 2 2 6" xfId="25578"/>
    <cellStyle name="Comma 14 5 4 2 3" xfId="6212"/>
    <cellStyle name="Comma 14 5 4 2 3 2" xfId="6213"/>
    <cellStyle name="Comma 14 5 4 2 3 2 2" xfId="25586"/>
    <cellStyle name="Comma 14 5 4 2 3 3" xfId="6214"/>
    <cellStyle name="Comma 14 5 4 2 3 3 2" xfId="25587"/>
    <cellStyle name="Comma 14 5 4 2 3 4" xfId="25585"/>
    <cellStyle name="Comma 14 5 4 2 4" xfId="6215"/>
    <cellStyle name="Comma 14 5 4 2 4 2" xfId="25588"/>
    <cellStyle name="Comma 14 5 4 2 5" xfId="6216"/>
    <cellStyle name="Comma 14 5 4 2 5 2" xfId="25589"/>
    <cellStyle name="Comma 14 5 4 2 6" xfId="6217"/>
    <cellStyle name="Comma 14 5 4 2 6 2" xfId="25590"/>
    <cellStyle name="Comma 14 5 4 2 7" xfId="25577"/>
    <cellStyle name="Comma 14 5 4 3" xfId="6218"/>
    <cellStyle name="Comma 14 5 4 3 2" xfId="6219"/>
    <cellStyle name="Comma 14 5 4 3 2 2" xfId="6220"/>
    <cellStyle name="Comma 14 5 4 3 2 2 2" xfId="6221"/>
    <cellStyle name="Comma 14 5 4 3 2 2 2 2" xfId="25594"/>
    <cellStyle name="Comma 14 5 4 3 2 2 3" xfId="6222"/>
    <cellStyle name="Comma 14 5 4 3 2 2 3 2" xfId="25595"/>
    <cellStyle name="Comma 14 5 4 3 2 2 4" xfId="25593"/>
    <cellStyle name="Comma 14 5 4 3 2 3" xfId="6223"/>
    <cellStyle name="Comma 14 5 4 3 2 3 2" xfId="25596"/>
    <cellStyle name="Comma 14 5 4 3 2 4" xfId="6224"/>
    <cellStyle name="Comma 14 5 4 3 2 4 2" xfId="25597"/>
    <cellStyle name="Comma 14 5 4 3 2 5" xfId="6225"/>
    <cellStyle name="Comma 14 5 4 3 2 5 2" xfId="25598"/>
    <cellStyle name="Comma 14 5 4 3 2 6" xfId="25592"/>
    <cellStyle name="Comma 14 5 4 3 3" xfId="6226"/>
    <cellStyle name="Comma 14 5 4 3 3 2" xfId="6227"/>
    <cellStyle name="Comma 14 5 4 3 3 2 2" xfId="25600"/>
    <cellStyle name="Comma 14 5 4 3 3 3" xfId="6228"/>
    <cellStyle name="Comma 14 5 4 3 3 3 2" xfId="25601"/>
    <cellStyle name="Comma 14 5 4 3 3 4" xfId="25599"/>
    <cellStyle name="Comma 14 5 4 3 4" xfId="6229"/>
    <cellStyle name="Comma 14 5 4 3 4 2" xfId="25602"/>
    <cellStyle name="Comma 14 5 4 3 5" xfId="6230"/>
    <cellStyle name="Comma 14 5 4 3 5 2" xfId="25603"/>
    <cellStyle name="Comma 14 5 4 3 6" xfId="6231"/>
    <cellStyle name="Comma 14 5 4 3 6 2" xfId="25604"/>
    <cellStyle name="Comma 14 5 4 3 7" xfId="25591"/>
    <cellStyle name="Comma 14 5 4 4" xfId="6232"/>
    <cellStyle name="Comma 14 5 4 4 2" xfId="6233"/>
    <cellStyle name="Comma 14 5 4 4 2 2" xfId="6234"/>
    <cellStyle name="Comma 14 5 4 4 2 2 2" xfId="25607"/>
    <cellStyle name="Comma 14 5 4 4 2 3" xfId="6235"/>
    <cellStyle name="Comma 14 5 4 4 2 3 2" xfId="25608"/>
    <cellStyle name="Comma 14 5 4 4 2 4" xfId="25606"/>
    <cellStyle name="Comma 14 5 4 4 3" xfId="6236"/>
    <cellStyle name="Comma 14 5 4 4 3 2" xfId="25609"/>
    <cellStyle name="Comma 14 5 4 4 4" xfId="6237"/>
    <cellStyle name="Comma 14 5 4 4 4 2" xfId="25610"/>
    <cellStyle name="Comma 14 5 4 4 5" xfId="6238"/>
    <cellStyle name="Comma 14 5 4 4 5 2" xfId="25611"/>
    <cellStyle name="Comma 14 5 4 4 6" xfId="25605"/>
    <cellStyle name="Comma 14 5 4 5" xfId="6239"/>
    <cellStyle name="Comma 14 5 4 5 2" xfId="6240"/>
    <cellStyle name="Comma 14 5 4 5 2 2" xfId="25613"/>
    <cellStyle name="Comma 14 5 4 5 3" xfId="6241"/>
    <cellStyle name="Comma 14 5 4 5 3 2" xfId="25614"/>
    <cellStyle name="Comma 14 5 4 5 4" xfId="25612"/>
    <cellStyle name="Comma 14 5 4 6" xfId="6242"/>
    <cellStyle name="Comma 14 5 4 6 2" xfId="25615"/>
    <cellStyle name="Comma 14 5 4 7" xfId="6243"/>
    <cellStyle name="Comma 14 5 4 7 2" xfId="25616"/>
    <cellStyle name="Comma 14 5 4 8" xfId="6244"/>
    <cellStyle name="Comma 14 5 4 8 2" xfId="25617"/>
    <cellStyle name="Comma 14 5 4 9" xfId="25576"/>
    <cellStyle name="Comma 14 5 5" xfId="6245"/>
    <cellStyle name="Comma 14 5 5 2" xfId="6246"/>
    <cellStyle name="Comma 14 5 5 2 2" xfId="6247"/>
    <cellStyle name="Comma 14 5 5 2 2 2" xfId="6248"/>
    <cellStyle name="Comma 14 5 5 2 2 2 2" xfId="25621"/>
    <cellStyle name="Comma 14 5 5 2 2 3" xfId="6249"/>
    <cellStyle name="Comma 14 5 5 2 2 3 2" xfId="25622"/>
    <cellStyle name="Comma 14 5 5 2 2 4" xfId="25620"/>
    <cellStyle name="Comma 14 5 5 2 3" xfId="6250"/>
    <cellStyle name="Comma 14 5 5 2 3 2" xfId="25623"/>
    <cellStyle name="Comma 14 5 5 2 4" xfId="6251"/>
    <cellStyle name="Comma 14 5 5 2 4 2" xfId="25624"/>
    <cellStyle name="Comma 14 5 5 2 5" xfId="6252"/>
    <cellStyle name="Comma 14 5 5 2 5 2" xfId="25625"/>
    <cellStyle name="Comma 14 5 5 2 6" xfId="25619"/>
    <cellStyle name="Comma 14 5 5 3" xfId="6253"/>
    <cellStyle name="Comma 14 5 5 3 2" xfId="6254"/>
    <cellStyle name="Comma 14 5 5 3 2 2" xfId="25627"/>
    <cellStyle name="Comma 14 5 5 3 3" xfId="6255"/>
    <cellStyle name="Comma 14 5 5 3 3 2" xfId="25628"/>
    <cellStyle name="Comma 14 5 5 3 4" xfId="25626"/>
    <cellStyle name="Comma 14 5 5 4" xfId="6256"/>
    <cellStyle name="Comma 14 5 5 4 2" xfId="25629"/>
    <cellStyle name="Comma 14 5 5 5" xfId="6257"/>
    <cellStyle name="Comma 14 5 5 5 2" xfId="25630"/>
    <cellStyle name="Comma 14 5 5 6" xfId="6258"/>
    <cellStyle name="Comma 14 5 5 6 2" xfId="25631"/>
    <cellStyle name="Comma 14 5 5 7" xfId="25618"/>
    <cellStyle name="Comma 14 5 6" xfId="6259"/>
    <cellStyle name="Comma 14 5 6 2" xfId="6260"/>
    <cellStyle name="Comma 14 5 6 2 2" xfId="6261"/>
    <cellStyle name="Comma 14 5 6 2 2 2" xfId="6262"/>
    <cellStyle name="Comma 14 5 6 2 2 2 2" xfId="25635"/>
    <cellStyle name="Comma 14 5 6 2 2 3" xfId="6263"/>
    <cellStyle name="Comma 14 5 6 2 2 3 2" xfId="25636"/>
    <cellStyle name="Comma 14 5 6 2 2 4" xfId="25634"/>
    <cellStyle name="Comma 14 5 6 2 3" xfId="6264"/>
    <cellStyle name="Comma 14 5 6 2 3 2" xfId="25637"/>
    <cellStyle name="Comma 14 5 6 2 4" xfId="6265"/>
    <cellStyle name="Comma 14 5 6 2 4 2" xfId="25638"/>
    <cellStyle name="Comma 14 5 6 2 5" xfId="6266"/>
    <cellStyle name="Comma 14 5 6 2 5 2" xfId="25639"/>
    <cellStyle name="Comma 14 5 6 2 6" xfId="25633"/>
    <cellStyle name="Comma 14 5 6 3" xfId="6267"/>
    <cellStyle name="Comma 14 5 6 3 2" xfId="6268"/>
    <cellStyle name="Comma 14 5 6 3 2 2" xfId="25641"/>
    <cellStyle name="Comma 14 5 6 3 3" xfId="6269"/>
    <cellStyle name="Comma 14 5 6 3 3 2" xfId="25642"/>
    <cellStyle name="Comma 14 5 6 3 4" xfId="25640"/>
    <cellStyle name="Comma 14 5 6 4" xfId="6270"/>
    <cellStyle name="Comma 14 5 6 4 2" xfId="25643"/>
    <cellStyle name="Comma 14 5 6 5" xfId="6271"/>
    <cellStyle name="Comma 14 5 6 5 2" xfId="25644"/>
    <cellStyle name="Comma 14 5 6 6" xfId="6272"/>
    <cellStyle name="Comma 14 5 6 6 2" xfId="25645"/>
    <cellStyle name="Comma 14 5 6 7" xfId="25632"/>
    <cellStyle name="Comma 14 5 7" xfId="6273"/>
    <cellStyle name="Comma 14 5 7 2" xfId="6274"/>
    <cellStyle name="Comma 14 5 7 2 2" xfId="6275"/>
    <cellStyle name="Comma 14 5 7 2 2 2" xfId="25648"/>
    <cellStyle name="Comma 14 5 7 2 3" xfId="6276"/>
    <cellStyle name="Comma 14 5 7 2 3 2" xfId="25649"/>
    <cellStyle name="Comma 14 5 7 2 4" xfId="25647"/>
    <cellStyle name="Comma 14 5 7 3" xfId="6277"/>
    <cellStyle name="Comma 14 5 7 3 2" xfId="25650"/>
    <cellStyle name="Comma 14 5 7 4" xfId="6278"/>
    <cellStyle name="Comma 14 5 7 4 2" xfId="25651"/>
    <cellStyle name="Comma 14 5 7 5" xfId="6279"/>
    <cellStyle name="Comma 14 5 7 5 2" xfId="25652"/>
    <cellStyle name="Comma 14 5 7 6" xfId="25646"/>
    <cellStyle name="Comma 14 5 8" xfId="6280"/>
    <cellStyle name="Comma 14 5 8 2" xfId="6281"/>
    <cellStyle name="Comma 14 5 8 2 2" xfId="25654"/>
    <cellStyle name="Comma 14 5 8 3" xfId="6282"/>
    <cellStyle name="Comma 14 5 8 3 2" xfId="25655"/>
    <cellStyle name="Comma 14 5 8 4" xfId="25653"/>
    <cellStyle name="Comma 14 5 9" xfId="6283"/>
    <cellStyle name="Comma 14 5 9 2" xfId="25656"/>
    <cellStyle name="Comma 14 6" xfId="6284"/>
    <cellStyle name="Comma 14 6 10" xfId="6285"/>
    <cellStyle name="Comma 14 6 10 2" xfId="25658"/>
    <cellStyle name="Comma 14 6 11" xfId="6286"/>
    <cellStyle name="Comma 14 6 11 2" xfId="25659"/>
    <cellStyle name="Comma 14 6 12" xfId="25657"/>
    <cellStyle name="Comma 14 6 2" xfId="6287"/>
    <cellStyle name="Comma 14 6 2 2" xfId="6288"/>
    <cellStyle name="Comma 14 6 2 2 2" xfId="6289"/>
    <cellStyle name="Comma 14 6 2 2 2 2" xfId="6290"/>
    <cellStyle name="Comma 14 6 2 2 2 2 2" xfId="6291"/>
    <cellStyle name="Comma 14 6 2 2 2 2 2 2" xfId="25664"/>
    <cellStyle name="Comma 14 6 2 2 2 2 3" xfId="6292"/>
    <cellStyle name="Comma 14 6 2 2 2 2 3 2" xfId="25665"/>
    <cellStyle name="Comma 14 6 2 2 2 2 4" xfId="25663"/>
    <cellStyle name="Comma 14 6 2 2 2 3" xfId="6293"/>
    <cellStyle name="Comma 14 6 2 2 2 3 2" xfId="25666"/>
    <cellStyle name="Comma 14 6 2 2 2 4" xfId="6294"/>
    <cellStyle name="Comma 14 6 2 2 2 4 2" xfId="25667"/>
    <cellStyle name="Comma 14 6 2 2 2 5" xfId="6295"/>
    <cellStyle name="Comma 14 6 2 2 2 5 2" xfId="25668"/>
    <cellStyle name="Comma 14 6 2 2 2 6" xfId="25662"/>
    <cellStyle name="Comma 14 6 2 2 3" xfId="6296"/>
    <cellStyle name="Comma 14 6 2 2 3 2" xfId="6297"/>
    <cellStyle name="Comma 14 6 2 2 3 2 2" xfId="25670"/>
    <cellStyle name="Comma 14 6 2 2 3 3" xfId="6298"/>
    <cellStyle name="Comma 14 6 2 2 3 3 2" xfId="25671"/>
    <cellStyle name="Comma 14 6 2 2 3 4" xfId="25669"/>
    <cellStyle name="Comma 14 6 2 2 4" xfId="6299"/>
    <cellStyle name="Comma 14 6 2 2 4 2" xfId="25672"/>
    <cellStyle name="Comma 14 6 2 2 5" xfId="6300"/>
    <cellStyle name="Comma 14 6 2 2 5 2" xfId="25673"/>
    <cellStyle name="Comma 14 6 2 2 6" xfId="6301"/>
    <cellStyle name="Comma 14 6 2 2 6 2" xfId="25674"/>
    <cellStyle name="Comma 14 6 2 2 7" xfId="25661"/>
    <cellStyle name="Comma 14 6 2 3" xfId="6302"/>
    <cellStyle name="Comma 14 6 2 3 2" xfId="6303"/>
    <cellStyle name="Comma 14 6 2 3 2 2" xfId="6304"/>
    <cellStyle name="Comma 14 6 2 3 2 2 2" xfId="6305"/>
    <cellStyle name="Comma 14 6 2 3 2 2 2 2" xfId="25678"/>
    <cellStyle name="Comma 14 6 2 3 2 2 3" xfId="6306"/>
    <cellStyle name="Comma 14 6 2 3 2 2 3 2" xfId="25679"/>
    <cellStyle name="Comma 14 6 2 3 2 2 4" xfId="25677"/>
    <cellStyle name="Comma 14 6 2 3 2 3" xfId="6307"/>
    <cellStyle name="Comma 14 6 2 3 2 3 2" xfId="25680"/>
    <cellStyle name="Comma 14 6 2 3 2 4" xfId="6308"/>
    <cellStyle name="Comma 14 6 2 3 2 4 2" xfId="25681"/>
    <cellStyle name="Comma 14 6 2 3 2 5" xfId="6309"/>
    <cellStyle name="Comma 14 6 2 3 2 5 2" xfId="25682"/>
    <cellStyle name="Comma 14 6 2 3 2 6" xfId="25676"/>
    <cellStyle name="Comma 14 6 2 3 3" xfId="6310"/>
    <cellStyle name="Comma 14 6 2 3 3 2" xfId="6311"/>
    <cellStyle name="Comma 14 6 2 3 3 2 2" xfId="25684"/>
    <cellStyle name="Comma 14 6 2 3 3 3" xfId="6312"/>
    <cellStyle name="Comma 14 6 2 3 3 3 2" xfId="25685"/>
    <cellStyle name="Comma 14 6 2 3 3 4" xfId="25683"/>
    <cellStyle name="Comma 14 6 2 3 4" xfId="6313"/>
    <cellStyle name="Comma 14 6 2 3 4 2" xfId="25686"/>
    <cellStyle name="Comma 14 6 2 3 5" xfId="6314"/>
    <cellStyle name="Comma 14 6 2 3 5 2" xfId="25687"/>
    <cellStyle name="Comma 14 6 2 3 6" xfId="6315"/>
    <cellStyle name="Comma 14 6 2 3 6 2" xfId="25688"/>
    <cellStyle name="Comma 14 6 2 3 7" xfId="25675"/>
    <cellStyle name="Comma 14 6 2 4" xfId="6316"/>
    <cellStyle name="Comma 14 6 2 4 2" xfId="6317"/>
    <cellStyle name="Comma 14 6 2 4 2 2" xfId="6318"/>
    <cellStyle name="Comma 14 6 2 4 2 2 2" xfId="25691"/>
    <cellStyle name="Comma 14 6 2 4 2 3" xfId="6319"/>
    <cellStyle name="Comma 14 6 2 4 2 3 2" xfId="25692"/>
    <cellStyle name="Comma 14 6 2 4 2 4" xfId="25690"/>
    <cellStyle name="Comma 14 6 2 4 3" xfId="6320"/>
    <cellStyle name="Comma 14 6 2 4 3 2" xfId="25693"/>
    <cellStyle name="Comma 14 6 2 4 4" xfId="6321"/>
    <cellStyle name="Comma 14 6 2 4 4 2" xfId="25694"/>
    <cellStyle name="Comma 14 6 2 4 5" xfId="6322"/>
    <cellStyle name="Comma 14 6 2 4 5 2" xfId="25695"/>
    <cellStyle name="Comma 14 6 2 4 6" xfId="25689"/>
    <cellStyle name="Comma 14 6 2 5" xfId="6323"/>
    <cellStyle name="Comma 14 6 2 5 2" xfId="6324"/>
    <cellStyle name="Comma 14 6 2 5 2 2" xfId="25697"/>
    <cellStyle name="Comma 14 6 2 5 3" xfId="6325"/>
    <cellStyle name="Comma 14 6 2 5 3 2" xfId="25698"/>
    <cellStyle name="Comma 14 6 2 5 4" xfId="25696"/>
    <cellStyle name="Comma 14 6 2 6" xfId="6326"/>
    <cellStyle name="Comma 14 6 2 6 2" xfId="25699"/>
    <cellStyle name="Comma 14 6 2 7" xfId="6327"/>
    <cellStyle name="Comma 14 6 2 7 2" xfId="25700"/>
    <cellStyle name="Comma 14 6 2 8" xfId="6328"/>
    <cellStyle name="Comma 14 6 2 8 2" xfId="25701"/>
    <cellStyle name="Comma 14 6 2 9" xfId="25660"/>
    <cellStyle name="Comma 14 6 3" xfId="6329"/>
    <cellStyle name="Comma 14 6 3 2" xfId="6330"/>
    <cellStyle name="Comma 14 6 3 2 2" xfId="6331"/>
    <cellStyle name="Comma 14 6 3 2 2 2" xfId="6332"/>
    <cellStyle name="Comma 14 6 3 2 2 2 2" xfId="6333"/>
    <cellStyle name="Comma 14 6 3 2 2 2 2 2" xfId="25706"/>
    <cellStyle name="Comma 14 6 3 2 2 2 3" xfId="6334"/>
    <cellStyle name="Comma 14 6 3 2 2 2 3 2" xfId="25707"/>
    <cellStyle name="Comma 14 6 3 2 2 2 4" xfId="25705"/>
    <cellStyle name="Comma 14 6 3 2 2 3" xfId="6335"/>
    <cellStyle name="Comma 14 6 3 2 2 3 2" xfId="25708"/>
    <cellStyle name="Comma 14 6 3 2 2 4" xfId="6336"/>
    <cellStyle name="Comma 14 6 3 2 2 4 2" xfId="25709"/>
    <cellStyle name="Comma 14 6 3 2 2 5" xfId="6337"/>
    <cellStyle name="Comma 14 6 3 2 2 5 2" xfId="25710"/>
    <cellStyle name="Comma 14 6 3 2 2 6" xfId="25704"/>
    <cellStyle name="Comma 14 6 3 2 3" xfId="6338"/>
    <cellStyle name="Comma 14 6 3 2 3 2" xfId="6339"/>
    <cellStyle name="Comma 14 6 3 2 3 2 2" xfId="25712"/>
    <cellStyle name="Comma 14 6 3 2 3 3" xfId="6340"/>
    <cellStyle name="Comma 14 6 3 2 3 3 2" xfId="25713"/>
    <cellStyle name="Comma 14 6 3 2 3 4" xfId="25711"/>
    <cellStyle name="Comma 14 6 3 2 4" xfId="6341"/>
    <cellStyle name="Comma 14 6 3 2 4 2" xfId="25714"/>
    <cellStyle name="Comma 14 6 3 2 5" xfId="6342"/>
    <cellStyle name="Comma 14 6 3 2 5 2" xfId="25715"/>
    <cellStyle name="Comma 14 6 3 2 6" xfId="6343"/>
    <cellStyle name="Comma 14 6 3 2 6 2" xfId="25716"/>
    <cellStyle name="Comma 14 6 3 2 7" xfId="25703"/>
    <cellStyle name="Comma 14 6 3 3" xfId="6344"/>
    <cellStyle name="Comma 14 6 3 3 2" xfId="6345"/>
    <cellStyle name="Comma 14 6 3 3 2 2" xfId="6346"/>
    <cellStyle name="Comma 14 6 3 3 2 2 2" xfId="6347"/>
    <cellStyle name="Comma 14 6 3 3 2 2 2 2" xfId="25720"/>
    <cellStyle name="Comma 14 6 3 3 2 2 3" xfId="6348"/>
    <cellStyle name="Comma 14 6 3 3 2 2 3 2" xfId="25721"/>
    <cellStyle name="Comma 14 6 3 3 2 2 4" xfId="25719"/>
    <cellStyle name="Comma 14 6 3 3 2 3" xfId="6349"/>
    <cellStyle name="Comma 14 6 3 3 2 3 2" xfId="25722"/>
    <cellStyle name="Comma 14 6 3 3 2 4" xfId="6350"/>
    <cellStyle name="Comma 14 6 3 3 2 4 2" xfId="25723"/>
    <cellStyle name="Comma 14 6 3 3 2 5" xfId="6351"/>
    <cellStyle name="Comma 14 6 3 3 2 5 2" xfId="25724"/>
    <cellStyle name="Comma 14 6 3 3 2 6" xfId="25718"/>
    <cellStyle name="Comma 14 6 3 3 3" xfId="6352"/>
    <cellStyle name="Comma 14 6 3 3 3 2" xfId="6353"/>
    <cellStyle name="Comma 14 6 3 3 3 2 2" xfId="25726"/>
    <cellStyle name="Comma 14 6 3 3 3 3" xfId="6354"/>
    <cellStyle name="Comma 14 6 3 3 3 3 2" xfId="25727"/>
    <cellStyle name="Comma 14 6 3 3 3 4" xfId="25725"/>
    <cellStyle name="Comma 14 6 3 3 4" xfId="6355"/>
    <cellStyle name="Comma 14 6 3 3 4 2" xfId="25728"/>
    <cellStyle name="Comma 14 6 3 3 5" xfId="6356"/>
    <cellStyle name="Comma 14 6 3 3 5 2" xfId="25729"/>
    <cellStyle name="Comma 14 6 3 3 6" xfId="6357"/>
    <cellStyle name="Comma 14 6 3 3 6 2" xfId="25730"/>
    <cellStyle name="Comma 14 6 3 3 7" xfId="25717"/>
    <cellStyle name="Comma 14 6 3 4" xfId="6358"/>
    <cellStyle name="Comma 14 6 3 4 2" xfId="6359"/>
    <cellStyle name="Comma 14 6 3 4 2 2" xfId="6360"/>
    <cellStyle name="Comma 14 6 3 4 2 2 2" xfId="25733"/>
    <cellStyle name="Comma 14 6 3 4 2 3" xfId="6361"/>
    <cellStyle name="Comma 14 6 3 4 2 3 2" xfId="25734"/>
    <cellStyle name="Comma 14 6 3 4 2 4" xfId="25732"/>
    <cellStyle name="Comma 14 6 3 4 3" xfId="6362"/>
    <cellStyle name="Comma 14 6 3 4 3 2" xfId="25735"/>
    <cellStyle name="Comma 14 6 3 4 4" xfId="6363"/>
    <cellStyle name="Comma 14 6 3 4 4 2" xfId="25736"/>
    <cellStyle name="Comma 14 6 3 4 5" xfId="6364"/>
    <cellStyle name="Comma 14 6 3 4 5 2" xfId="25737"/>
    <cellStyle name="Comma 14 6 3 4 6" xfId="25731"/>
    <cellStyle name="Comma 14 6 3 5" xfId="6365"/>
    <cellStyle name="Comma 14 6 3 5 2" xfId="6366"/>
    <cellStyle name="Comma 14 6 3 5 2 2" xfId="25739"/>
    <cellStyle name="Comma 14 6 3 5 3" xfId="6367"/>
    <cellStyle name="Comma 14 6 3 5 3 2" xfId="25740"/>
    <cellStyle name="Comma 14 6 3 5 4" xfId="25738"/>
    <cellStyle name="Comma 14 6 3 6" xfId="6368"/>
    <cellStyle name="Comma 14 6 3 6 2" xfId="25741"/>
    <cellStyle name="Comma 14 6 3 7" xfId="6369"/>
    <cellStyle name="Comma 14 6 3 7 2" xfId="25742"/>
    <cellStyle name="Comma 14 6 3 8" xfId="6370"/>
    <cellStyle name="Comma 14 6 3 8 2" xfId="25743"/>
    <cellStyle name="Comma 14 6 3 9" xfId="25702"/>
    <cellStyle name="Comma 14 6 4" xfId="6371"/>
    <cellStyle name="Comma 14 6 4 2" xfId="6372"/>
    <cellStyle name="Comma 14 6 4 2 2" xfId="6373"/>
    <cellStyle name="Comma 14 6 4 2 2 2" xfId="6374"/>
    <cellStyle name="Comma 14 6 4 2 2 2 2" xfId="6375"/>
    <cellStyle name="Comma 14 6 4 2 2 2 2 2" xfId="25748"/>
    <cellStyle name="Comma 14 6 4 2 2 2 3" xfId="6376"/>
    <cellStyle name="Comma 14 6 4 2 2 2 3 2" xfId="25749"/>
    <cellStyle name="Comma 14 6 4 2 2 2 4" xfId="25747"/>
    <cellStyle name="Comma 14 6 4 2 2 3" xfId="6377"/>
    <cellStyle name="Comma 14 6 4 2 2 3 2" xfId="25750"/>
    <cellStyle name="Comma 14 6 4 2 2 4" xfId="6378"/>
    <cellStyle name="Comma 14 6 4 2 2 4 2" xfId="25751"/>
    <cellStyle name="Comma 14 6 4 2 2 5" xfId="6379"/>
    <cellStyle name="Comma 14 6 4 2 2 5 2" xfId="25752"/>
    <cellStyle name="Comma 14 6 4 2 2 6" xfId="25746"/>
    <cellStyle name="Comma 14 6 4 2 3" xfId="6380"/>
    <cellStyle name="Comma 14 6 4 2 3 2" xfId="6381"/>
    <cellStyle name="Comma 14 6 4 2 3 2 2" xfId="25754"/>
    <cellStyle name="Comma 14 6 4 2 3 3" xfId="6382"/>
    <cellStyle name="Comma 14 6 4 2 3 3 2" xfId="25755"/>
    <cellStyle name="Comma 14 6 4 2 3 4" xfId="25753"/>
    <cellStyle name="Comma 14 6 4 2 4" xfId="6383"/>
    <cellStyle name="Comma 14 6 4 2 4 2" xfId="25756"/>
    <cellStyle name="Comma 14 6 4 2 5" xfId="6384"/>
    <cellStyle name="Comma 14 6 4 2 5 2" xfId="25757"/>
    <cellStyle name="Comma 14 6 4 2 6" xfId="6385"/>
    <cellStyle name="Comma 14 6 4 2 6 2" xfId="25758"/>
    <cellStyle name="Comma 14 6 4 2 7" xfId="25745"/>
    <cellStyle name="Comma 14 6 4 3" xfId="6386"/>
    <cellStyle name="Comma 14 6 4 3 2" xfId="6387"/>
    <cellStyle name="Comma 14 6 4 3 2 2" xfId="6388"/>
    <cellStyle name="Comma 14 6 4 3 2 2 2" xfId="6389"/>
    <cellStyle name="Comma 14 6 4 3 2 2 2 2" xfId="25762"/>
    <cellStyle name="Comma 14 6 4 3 2 2 3" xfId="6390"/>
    <cellStyle name="Comma 14 6 4 3 2 2 3 2" xfId="25763"/>
    <cellStyle name="Comma 14 6 4 3 2 2 4" xfId="25761"/>
    <cellStyle name="Comma 14 6 4 3 2 3" xfId="6391"/>
    <cellStyle name="Comma 14 6 4 3 2 3 2" xfId="25764"/>
    <cellStyle name="Comma 14 6 4 3 2 4" xfId="6392"/>
    <cellStyle name="Comma 14 6 4 3 2 4 2" xfId="25765"/>
    <cellStyle name="Comma 14 6 4 3 2 5" xfId="6393"/>
    <cellStyle name="Comma 14 6 4 3 2 5 2" xfId="25766"/>
    <cellStyle name="Comma 14 6 4 3 2 6" xfId="25760"/>
    <cellStyle name="Comma 14 6 4 3 3" xfId="6394"/>
    <cellStyle name="Comma 14 6 4 3 3 2" xfId="6395"/>
    <cellStyle name="Comma 14 6 4 3 3 2 2" xfId="25768"/>
    <cellStyle name="Comma 14 6 4 3 3 3" xfId="6396"/>
    <cellStyle name="Comma 14 6 4 3 3 3 2" xfId="25769"/>
    <cellStyle name="Comma 14 6 4 3 3 4" xfId="25767"/>
    <cellStyle name="Comma 14 6 4 3 4" xfId="6397"/>
    <cellStyle name="Comma 14 6 4 3 4 2" xfId="25770"/>
    <cellStyle name="Comma 14 6 4 3 5" xfId="6398"/>
    <cellStyle name="Comma 14 6 4 3 5 2" xfId="25771"/>
    <cellStyle name="Comma 14 6 4 3 6" xfId="6399"/>
    <cellStyle name="Comma 14 6 4 3 6 2" xfId="25772"/>
    <cellStyle name="Comma 14 6 4 3 7" xfId="25759"/>
    <cellStyle name="Comma 14 6 4 4" xfId="6400"/>
    <cellStyle name="Comma 14 6 4 4 2" xfId="6401"/>
    <cellStyle name="Comma 14 6 4 4 2 2" xfId="6402"/>
    <cellStyle name="Comma 14 6 4 4 2 2 2" xfId="25775"/>
    <cellStyle name="Comma 14 6 4 4 2 3" xfId="6403"/>
    <cellStyle name="Comma 14 6 4 4 2 3 2" xfId="25776"/>
    <cellStyle name="Comma 14 6 4 4 2 4" xfId="25774"/>
    <cellStyle name="Comma 14 6 4 4 3" xfId="6404"/>
    <cellStyle name="Comma 14 6 4 4 3 2" xfId="25777"/>
    <cellStyle name="Comma 14 6 4 4 4" xfId="6405"/>
    <cellStyle name="Comma 14 6 4 4 4 2" xfId="25778"/>
    <cellStyle name="Comma 14 6 4 4 5" xfId="6406"/>
    <cellStyle name="Comma 14 6 4 4 5 2" xfId="25779"/>
    <cellStyle name="Comma 14 6 4 4 6" xfId="25773"/>
    <cellStyle name="Comma 14 6 4 5" xfId="6407"/>
    <cellStyle name="Comma 14 6 4 5 2" xfId="6408"/>
    <cellStyle name="Comma 14 6 4 5 2 2" xfId="25781"/>
    <cellStyle name="Comma 14 6 4 5 3" xfId="6409"/>
    <cellStyle name="Comma 14 6 4 5 3 2" xfId="25782"/>
    <cellStyle name="Comma 14 6 4 5 4" xfId="25780"/>
    <cellStyle name="Comma 14 6 4 6" xfId="6410"/>
    <cellStyle name="Comma 14 6 4 6 2" xfId="25783"/>
    <cellStyle name="Comma 14 6 4 7" xfId="6411"/>
    <cellStyle name="Comma 14 6 4 7 2" xfId="25784"/>
    <cellStyle name="Comma 14 6 4 8" xfId="6412"/>
    <cellStyle name="Comma 14 6 4 8 2" xfId="25785"/>
    <cellStyle name="Comma 14 6 4 9" xfId="25744"/>
    <cellStyle name="Comma 14 6 5" xfId="6413"/>
    <cellStyle name="Comma 14 6 5 2" xfId="6414"/>
    <cellStyle name="Comma 14 6 5 2 2" xfId="6415"/>
    <cellStyle name="Comma 14 6 5 2 2 2" xfId="6416"/>
    <cellStyle name="Comma 14 6 5 2 2 2 2" xfId="25789"/>
    <cellStyle name="Comma 14 6 5 2 2 3" xfId="6417"/>
    <cellStyle name="Comma 14 6 5 2 2 3 2" xfId="25790"/>
    <cellStyle name="Comma 14 6 5 2 2 4" xfId="25788"/>
    <cellStyle name="Comma 14 6 5 2 3" xfId="6418"/>
    <cellStyle name="Comma 14 6 5 2 3 2" xfId="25791"/>
    <cellStyle name="Comma 14 6 5 2 4" xfId="6419"/>
    <cellStyle name="Comma 14 6 5 2 4 2" xfId="25792"/>
    <cellStyle name="Comma 14 6 5 2 5" xfId="6420"/>
    <cellStyle name="Comma 14 6 5 2 5 2" xfId="25793"/>
    <cellStyle name="Comma 14 6 5 2 6" xfId="25787"/>
    <cellStyle name="Comma 14 6 5 3" xfId="6421"/>
    <cellStyle name="Comma 14 6 5 3 2" xfId="6422"/>
    <cellStyle name="Comma 14 6 5 3 2 2" xfId="25795"/>
    <cellStyle name="Comma 14 6 5 3 3" xfId="6423"/>
    <cellStyle name="Comma 14 6 5 3 3 2" xfId="25796"/>
    <cellStyle name="Comma 14 6 5 3 4" xfId="25794"/>
    <cellStyle name="Comma 14 6 5 4" xfId="6424"/>
    <cellStyle name="Comma 14 6 5 4 2" xfId="25797"/>
    <cellStyle name="Comma 14 6 5 5" xfId="6425"/>
    <cellStyle name="Comma 14 6 5 5 2" xfId="25798"/>
    <cellStyle name="Comma 14 6 5 6" xfId="6426"/>
    <cellStyle name="Comma 14 6 5 6 2" xfId="25799"/>
    <cellStyle name="Comma 14 6 5 7" xfId="25786"/>
    <cellStyle name="Comma 14 6 6" xfId="6427"/>
    <cellStyle name="Comma 14 6 6 2" xfId="6428"/>
    <cellStyle name="Comma 14 6 6 2 2" xfId="6429"/>
    <cellStyle name="Comma 14 6 6 2 2 2" xfId="6430"/>
    <cellStyle name="Comma 14 6 6 2 2 2 2" xfId="25803"/>
    <cellStyle name="Comma 14 6 6 2 2 3" xfId="6431"/>
    <cellStyle name="Comma 14 6 6 2 2 3 2" xfId="25804"/>
    <cellStyle name="Comma 14 6 6 2 2 4" xfId="25802"/>
    <cellStyle name="Comma 14 6 6 2 3" xfId="6432"/>
    <cellStyle name="Comma 14 6 6 2 3 2" xfId="25805"/>
    <cellStyle name="Comma 14 6 6 2 4" xfId="6433"/>
    <cellStyle name="Comma 14 6 6 2 4 2" xfId="25806"/>
    <cellStyle name="Comma 14 6 6 2 5" xfId="6434"/>
    <cellStyle name="Comma 14 6 6 2 5 2" xfId="25807"/>
    <cellStyle name="Comma 14 6 6 2 6" xfId="25801"/>
    <cellStyle name="Comma 14 6 6 3" xfId="6435"/>
    <cellStyle name="Comma 14 6 6 3 2" xfId="6436"/>
    <cellStyle name="Comma 14 6 6 3 2 2" xfId="25809"/>
    <cellStyle name="Comma 14 6 6 3 3" xfId="6437"/>
    <cellStyle name="Comma 14 6 6 3 3 2" xfId="25810"/>
    <cellStyle name="Comma 14 6 6 3 4" xfId="25808"/>
    <cellStyle name="Comma 14 6 6 4" xfId="6438"/>
    <cellStyle name="Comma 14 6 6 4 2" xfId="25811"/>
    <cellStyle name="Comma 14 6 6 5" xfId="6439"/>
    <cellStyle name="Comma 14 6 6 5 2" xfId="25812"/>
    <cellStyle name="Comma 14 6 6 6" xfId="6440"/>
    <cellStyle name="Comma 14 6 6 6 2" xfId="25813"/>
    <cellStyle name="Comma 14 6 6 7" xfId="25800"/>
    <cellStyle name="Comma 14 6 7" xfId="6441"/>
    <cellStyle name="Comma 14 6 7 2" xfId="6442"/>
    <cellStyle name="Comma 14 6 7 2 2" xfId="6443"/>
    <cellStyle name="Comma 14 6 7 2 2 2" xfId="25816"/>
    <cellStyle name="Comma 14 6 7 2 3" xfId="6444"/>
    <cellStyle name="Comma 14 6 7 2 3 2" xfId="25817"/>
    <cellStyle name="Comma 14 6 7 2 4" xfId="25815"/>
    <cellStyle name="Comma 14 6 7 3" xfId="6445"/>
    <cellStyle name="Comma 14 6 7 3 2" xfId="25818"/>
    <cellStyle name="Comma 14 6 7 4" xfId="6446"/>
    <cellStyle name="Comma 14 6 7 4 2" xfId="25819"/>
    <cellStyle name="Comma 14 6 7 5" xfId="6447"/>
    <cellStyle name="Comma 14 6 7 5 2" xfId="25820"/>
    <cellStyle name="Comma 14 6 7 6" xfId="25814"/>
    <cellStyle name="Comma 14 6 8" xfId="6448"/>
    <cellStyle name="Comma 14 6 8 2" xfId="6449"/>
    <cellStyle name="Comma 14 6 8 2 2" xfId="25822"/>
    <cellStyle name="Comma 14 6 8 3" xfId="6450"/>
    <cellStyle name="Comma 14 6 8 3 2" xfId="25823"/>
    <cellStyle name="Comma 14 6 8 4" xfId="25821"/>
    <cellStyle name="Comma 14 6 9" xfId="6451"/>
    <cellStyle name="Comma 14 6 9 2" xfId="25824"/>
    <cellStyle name="Comma 14 7" xfId="6452"/>
    <cellStyle name="Comma 14 7 10" xfId="6453"/>
    <cellStyle name="Comma 14 7 10 2" xfId="25826"/>
    <cellStyle name="Comma 14 7 11" xfId="6454"/>
    <cellStyle name="Comma 14 7 11 2" xfId="25827"/>
    <cellStyle name="Comma 14 7 12" xfId="25825"/>
    <cellStyle name="Comma 14 7 2" xfId="6455"/>
    <cellStyle name="Comma 14 7 2 2" xfId="6456"/>
    <cellStyle name="Comma 14 7 2 2 2" xfId="6457"/>
    <cellStyle name="Comma 14 7 2 2 2 2" xfId="6458"/>
    <cellStyle name="Comma 14 7 2 2 2 2 2" xfId="6459"/>
    <cellStyle name="Comma 14 7 2 2 2 2 2 2" xfId="25832"/>
    <cellStyle name="Comma 14 7 2 2 2 2 3" xfId="6460"/>
    <cellStyle name="Comma 14 7 2 2 2 2 3 2" xfId="25833"/>
    <cellStyle name="Comma 14 7 2 2 2 2 4" xfId="25831"/>
    <cellStyle name="Comma 14 7 2 2 2 3" xfId="6461"/>
    <cellStyle name="Comma 14 7 2 2 2 3 2" xfId="25834"/>
    <cellStyle name="Comma 14 7 2 2 2 4" xfId="6462"/>
    <cellStyle name="Comma 14 7 2 2 2 4 2" xfId="25835"/>
    <cellStyle name="Comma 14 7 2 2 2 5" xfId="6463"/>
    <cellStyle name="Comma 14 7 2 2 2 5 2" xfId="25836"/>
    <cellStyle name="Comma 14 7 2 2 2 6" xfId="25830"/>
    <cellStyle name="Comma 14 7 2 2 3" xfId="6464"/>
    <cellStyle name="Comma 14 7 2 2 3 2" xfId="6465"/>
    <cellStyle name="Comma 14 7 2 2 3 2 2" xfId="25838"/>
    <cellStyle name="Comma 14 7 2 2 3 3" xfId="6466"/>
    <cellStyle name="Comma 14 7 2 2 3 3 2" xfId="25839"/>
    <cellStyle name="Comma 14 7 2 2 3 4" xfId="25837"/>
    <cellStyle name="Comma 14 7 2 2 4" xfId="6467"/>
    <cellStyle name="Comma 14 7 2 2 4 2" xfId="25840"/>
    <cellStyle name="Comma 14 7 2 2 5" xfId="6468"/>
    <cellStyle name="Comma 14 7 2 2 5 2" xfId="25841"/>
    <cellStyle name="Comma 14 7 2 2 6" xfId="6469"/>
    <cellStyle name="Comma 14 7 2 2 6 2" xfId="25842"/>
    <cellStyle name="Comma 14 7 2 2 7" xfId="25829"/>
    <cellStyle name="Comma 14 7 2 3" xfId="6470"/>
    <cellStyle name="Comma 14 7 2 3 2" xfId="6471"/>
    <cellStyle name="Comma 14 7 2 3 2 2" xfId="6472"/>
    <cellStyle name="Comma 14 7 2 3 2 2 2" xfId="6473"/>
    <cellStyle name="Comma 14 7 2 3 2 2 2 2" xfId="25846"/>
    <cellStyle name="Comma 14 7 2 3 2 2 3" xfId="6474"/>
    <cellStyle name="Comma 14 7 2 3 2 2 3 2" xfId="25847"/>
    <cellStyle name="Comma 14 7 2 3 2 2 4" xfId="25845"/>
    <cellStyle name="Comma 14 7 2 3 2 3" xfId="6475"/>
    <cellStyle name="Comma 14 7 2 3 2 3 2" xfId="25848"/>
    <cellStyle name="Comma 14 7 2 3 2 4" xfId="6476"/>
    <cellStyle name="Comma 14 7 2 3 2 4 2" xfId="25849"/>
    <cellStyle name="Comma 14 7 2 3 2 5" xfId="6477"/>
    <cellStyle name="Comma 14 7 2 3 2 5 2" xfId="25850"/>
    <cellStyle name="Comma 14 7 2 3 2 6" xfId="25844"/>
    <cellStyle name="Comma 14 7 2 3 3" xfId="6478"/>
    <cellStyle name="Comma 14 7 2 3 3 2" xfId="6479"/>
    <cellStyle name="Comma 14 7 2 3 3 2 2" xfId="25852"/>
    <cellStyle name="Comma 14 7 2 3 3 3" xfId="6480"/>
    <cellStyle name="Comma 14 7 2 3 3 3 2" xfId="25853"/>
    <cellStyle name="Comma 14 7 2 3 3 4" xfId="25851"/>
    <cellStyle name="Comma 14 7 2 3 4" xfId="6481"/>
    <cellStyle name="Comma 14 7 2 3 4 2" xfId="25854"/>
    <cellStyle name="Comma 14 7 2 3 5" xfId="6482"/>
    <cellStyle name="Comma 14 7 2 3 5 2" xfId="25855"/>
    <cellStyle name="Comma 14 7 2 3 6" xfId="6483"/>
    <cellStyle name="Comma 14 7 2 3 6 2" xfId="25856"/>
    <cellStyle name="Comma 14 7 2 3 7" xfId="25843"/>
    <cellStyle name="Comma 14 7 2 4" xfId="6484"/>
    <cellStyle name="Comma 14 7 2 4 2" xfId="6485"/>
    <cellStyle name="Comma 14 7 2 4 2 2" xfId="6486"/>
    <cellStyle name="Comma 14 7 2 4 2 2 2" xfId="25859"/>
    <cellStyle name="Comma 14 7 2 4 2 3" xfId="6487"/>
    <cellStyle name="Comma 14 7 2 4 2 3 2" xfId="25860"/>
    <cellStyle name="Comma 14 7 2 4 2 4" xfId="25858"/>
    <cellStyle name="Comma 14 7 2 4 3" xfId="6488"/>
    <cellStyle name="Comma 14 7 2 4 3 2" xfId="25861"/>
    <cellStyle name="Comma 14 7 2 4 4" xfId="6489"/>
    <cellStyle name="Comma 14 7 2 4 4 2" xfId="25862"/>
    <cellStyle name="Comma 14 7 2 4 5" xfId="6490"/>
    <cellStyle name="Comma 14 7 2 4 5 2" xfId="25863"/>
    <cellStyle name="Comma 14 7 2 4 6" xfId="25857"/>
    <cellStyle name="Comma 14 7 2 5" xfId="6491"/>
    <cellStyle name="Comma 14 7 2 5 2" xfId="6492"/>
    <cellStyle name="Comma 14 7 2 5 2 2" xfId="25865"/>
    <cellStyle name="Comma 14 7 2 5 3" xfId="6493"/>
    <cellStyle name="Comma 14 7 2 5 3 2" xfId="25866"/>
    <cellStyle name="Comma 14 7 2 5 4" xfId="25864"/>
    <cellStyle name="Comma 14 7 2 6" xfId="6494"/>
    <cellStyle name="Comma 14 7 2 6 2" xfId="25867"/>
    <cellStyle name="Comma 14 7 2 7" xfId="6495"/>
    <cellStyle name="Comma 14 7 2 7 2" xfId="25868"/>
    <cellStyle name="Comma 14 7 2 8" xfId="6496"/>
    <cellStyle name="Comma 14 7 2 8 2" xfId="25869"/>
    <cellStyle name="Comma 14 7 2 9" xfId="25828"/>
    <cellStyle name="Comma 14 7 3" xfId="6497"/>
    <cellStyle name="Comma 14 7 3 2" xfId="6498"/>
    <cellStyle name="Comma 14 7 3 2 2" xfId="6499"/>
    <cellStyle name="Comma 14 7 3 2 2 2" xfId="6500"/>
    <cellStyle name="Comma 14 7 3 2 2 2 2" xfId="6501"/>
    <cellStyle name="Comma 14 7 3 2 2 2 2 2" xfId="25874"/>
    <cellStyle name="Comma 14 7 3 2 2 2 3" xfId="6502"/>
    <cellStyle name="Comma 14 7 3 2 2 2 3 2" xfId="25875"/>
    <cellStyle name="Comma 14 7 3 2 2 2 4" xfId="25873"/>
    <cellStyle name="Comma 14 7 3 2 2 3" xfId="6503"/>
    <cellStyle name="Comma 14 7 3 2 2 3 2" xfId="25876"/>
    <cellStyle name="Comma 14 7 3 2 2 4" xfId="6504"/>
    <cellStyle name="Comma 14 7 3 2 2 4 2" xfId="25877"/>
    <cellStyle name="Comma 14 7 3 2 2 5" xfId="6505"/>
    <cellStyle name="Comma 14 7 3 2 2 5 2" xfId="25878"/>
    <cellStyle name="Comma 14 7 3 2 2 6" xfId="25872"/>
    <cellStyle name="Comma 14 7 3 2 3" xfId="6506"/>
    <cellStyle name="Comma 14 7 3 2 3 2" xfId="6507"/>
    <cellStyle name="Comma 14 7 3 2 3 2 2" xfId="25880"/>
    <cellStyle name="Comma 14 7 3 2 3 3" xfId="6508"/>
    <cellStyle name="Comma 14 7 3 2 3 3 2" xfId="25881"/>
    <cellStyle name="Comma 14 7 3 2 3 4" xfId="25879"/>
    <cellStyle name="Comma 14 7 3 2 4" xfId="6509"/>
    <cellStyle name="Comma 14 7 3 2 4 2" xfId="25882"/>
    <cellStyle name="Comma 14 7 3 2 5" xfId="6510"/>
    <cellStyle name="Comma 14 7 3 2 5 2" xfId="25883"/>
    <cellStyle name="Comma 14 7 3 2 6" xfId="6511"/>
    <cellStyle name="Comma 14 7 3 2 6 2" xfId="25884"/>
    <cellStyle name="Comma 14 7 3 2 7" xfId="25871"/>
    <cellStyle name="Comma 14 7 3 3" xfId="6512"/>
    <cellStyle name="Comma 14 7 3 3 2" xfId="6513"/>
    <cellStyle name="Comma 14 7 3 3 2 2" xfId="6514"/>
    <cellStyle name="Comma 14 7 3 3 2 2 2" xfId="6515"/>
    <cellStyle name="Comma 14 7 3 3 2 2 2 2" xfId="25888"/>
    <cellStyle name="Comma 14 7 3 3 2 2 3" xfId="6516"/>
    <cellStyle name="Comma 14 7 3 3 2 2 3 2" xfId="25889"/>
    <cellStyle name="Comma 14 7 3 3 2 2 4" xfId="25887"/>
    <cellStyle name="Comma 14 7 3 3 2 3" xfId="6517"/>
    <cellStyle name="Comma 14 7 3 3 2 3 2" xfId="25890"/>
    <cellStyle name="Comma 14 7 3 3 2 4" xfId="6518"/>
    <cellStyle name="Comma 14 7 3 3 2 4 2" xfId="25891"/>
    <cellStyle name="Comma 14 7 3 3 2 5" xfId="6519"/>
    <cellStyle name="Comma 14 7 3 3 2 5 2" xfId="25892"/>
    <cellStyle name="Comma 14 7 3 3 2 6" xfId="25886"/>
    <cellStyle name="Comma 14 7 3 3 3" xfId="6520"/>
    <cellStyle name="Comma 14 7 3 3 3 2" xfId="6521"/>
    <cellStyle name="Comma 14 7 3 3 3 2 2" xfId="25894"/>
    <cellStyle name="Comma 14 7 3 3 3 3" xfId="6522"/>
    <cellStyle name="Comma 14 7 3 3 3 3 2" xfId="25895"/>
    <cellStyle name="Comma 14 7 3 3 3 4" xfId="25893"/>
    <cellStyle name="Comma 14 7 3 3 4" xfId="6523"/>
    <cellStyle name="Comma 14 7 3 3 4 2" xfId="25896"/>
    <cellStyle name="Comma 14 7 3 3 5" xfId="6524"/>
    <cellStyle name="Comma 14 7 3 3 5 2" xfId="25897"/>
    <cellStyle name="Comma 14 7 3 3 6" xfId="6525"/>
    <cellStyle name="Comma 14 7 3 3 6 2" xfId="25898"/>
    <cellStyle name="Comma 14 7 3 3 7" xfId="25885"/>
    <cellStyle name="Comma 14 7 3 4" xfId="6526"/>
    <cellStyle name="Comma 14 7 3 4 2" xfId="6527"/>
    <cellStyle name="Comma 14 7 3 4 2 2" xfId="6528"/>
    <cellStyle name="Comma 14 7 3 4 2 2 2" xfId="25901"/>
    <cellStyle name="Comma 14 7 3 4 2 3" xfId="6529"/>
    <cellStyle name="Comma 14 7 3 4 2 3 2" xfId="25902"/>
    <cellStyle name="Comma 14 7 3 4 2 4" xfId="25900"/>
    <cellStyle name="Comma 14 7 3 4 3" xfId="6530"/>
    <cellStyle name="Comma 14 7 3 4 3 2" xfId="25903"/>
    <cellStyle name="Comma 14 7 3 4 4" xfId="6531"/>
    <cellStyle name="Comma 14 7 3 4 4 2" xfId="25904"/>
    <cellStyle name="Comma 14 7 3 4 5" xfId="6532"/>
    <cellStyle name="Comma 14 7 3 4 5 2" xfId="25905"/>
    <cellStyle name="Comma 14 7 3 4 6" xfId="25899"/>
    <cellStyle name="Comma 14 7 3 5" xfId="6533"/>
    <cellStyle name="Comma 14 7 3 5 2" xfId="6534"/>
    <cellStyle name="Comma 14 7 3 5 2 2" xfId="25907"/>
    <cellStyle name="Comma 14 7 3 5 3" xfId="6535"/>
    <cellStyle name="Comma 14 7 3 5 3 2" xfId="25908"/>
    <cellStyle name="Comma 14 7 3 5 4" xfId="25906"/>
    <cellStyle name="Comma 14 7 3 6" xfId="6536"/>
    <cellStyle name="Comma 14 7 3 6 2" xfId="25909"/>
    <cellStyle name="Comma 14 7 3 7" xfId="6537"/>
    <cellStyle name="Comma 14 7 3 7 2" xfId="25910"/>
    <cellStyle name="Comma 14 7 3 8" xfId="6538"/>
    <cellStyle name="Comma 14 7 3 8 2" xfId="25911"/>
    <cellStyle name="Comma 14 7 3 9" xfId="25870"/>
    <cellStyle name="Comma 14 7 4" xfId="6539"/>
    <cellStyle name="Comma 14 7 4 2" xfId="6540"/>
    <cellStyle name="Comma 14 7 4 2 2" xfId="6541"/>
    <cellStyle name="Comma 14 7 4 2 2 2" xfId="6542"/>
    <cellStyle name="Comma 14 7 4 2 2 2 2" xfId="6543"/>
    <cellStyle name="Comma 14 7 4 2 2 2 2 2" xfId="25916"/>
    <cellStyle name="Comma 14 7 4 2 2 2 3" xfId="6544"/>
    <cellStyle name="Comma 14 7 4 2 2 2 3 2" xfId="25917"/>
    <cellStyle name="Comma 14 7 4 2 2 2 4" xfId="25915"/>
    <cellStyle name="Comma 14 7 4 2 2 3" xfId="6545"/>
    <cellStyle name="Comma 14 7 4 2 2 3 2" xfId="25918"/>
    <cellStyle name="Comma 14 7 4 2 2 4" xfId="6546"/>
    <cellStyle name="Comma 14 7 4 2 2 4 2" xfId="25919"/>
    <cellStyle name="Comma 14 7 4 2 2 5" xfId="6547"/>
    <cellStyle name="Comma 14 7 4 2 2 5 2" xfId="25920"/>
    <cellStyle name="Comma 14 7 4 2 2 6" xfId="25914"/>
    <cellStyle name="Comma 14 7 4 2 3" xfId="6548"/>
    <cellStyle name="Comma 14 7 4 2 3 2" xfId="6549"/>
    <cellStyle name="Comma 14 7 4 2 3 2 2" xfId="25922"/>
    <cellStyle name="Comma 14 7 4 2 3 3" xfId="6550"/>
    <cellStyle name="Comma 14 7 4 2 3 3 2" xfId="25923"/>
    <cellStyle name="Comma 14 7 4 2 3 4" xfId="25921"/>
    <cellStyle name="Comma 14 7 4 2 4" xfId="6551"/>
    <cellStyle name="Comma 14 7 4 2 4 2" xfId="25924"/>
    <cellStyle name="Comma 14 7 4 2 5" xfId="6552"/>
    <cellStyle name="Comma 14 7 4 2 5 2" xfId="25925"/>
    <cellStyle name="Comma 14 7 4 2 6" xfId="6553"/>
    <cellStyle name="Comma 14 7 4 2 6 2" xfId="25926"/>
    <cellStyle name="Comma 14 7 4 2 7" xfId="25913"/>
    <cellStyle name="Comma 14 7 4 3" xfId="6554"/>
    <cellStyle name="Comma 14 7 4 3 2" xfId="6555"/>
    <cellStyle name="Comma 14 7 4 3 2 2" xfId="6556"/>
    <cellStyle name="Comma 14 7 4 3 2 2 2" xfId="6557"/>
    <cellStyle name="Comma 14 7 4 3 2 2 2 2" xfId="25930"/>
    <cellStyle name="Comma 14 7 4 3 2 2 3" xfId="6558"/>
    <cellStyle name="Comma 14 7 4 3 2 2 3 2" xfId="25931"/>
    <cellStyle name="Comma 14 7 4 3 2 2 4" xfId="25929"/>
    <cellStyle name="Comma 14 7 4 3 2 3" xfId="6559"/>
    <cellStyle name="Comma 14 7 4 3 2 3 2" xfId="25932"/>
    <cellStyle name="Comma 14 7 4 3 2 4" xfId="6560"/>
    <cellStyle name="Comma 14 7 4 3 2 4 2" xfId="25933"/>
    <cellStyle name="Comma 14 7 4 3 2 5" xfId="6561"/>
    <cellStyle name="Comma 14 7 4 3 2 5 2" xfId="25934"/>
    <cellStyle name="Comma 14 7 4 3 2 6" xfId="25928"/>
    <cellStyle name="Comma 14 7 4 3 3" xfId="6562"/>
    <cellStyle name="Comma 14 7 4 3 3 2" xfId="6563"/>
    <cellStyle name="Comma 14 7 4 3 3 2 2" xfId="25936"/>
    <cellStyle name="Comma 14 7 4 3 3 3" xfId="6564"/>
    <cellStyle name="Comma 14 7 4 3 3 3 2" xfId="25937"/>
    <cellStyle name="Comma 14 7 4 3 3 4" xfId="25935"/>
    <cellStyle name="Comma 14 7 4 3 4" xfId="6565"/>
    <cellStyle name="Comma 14 7 4 3 4 2" xfId="25938"/>
    <cellStyle name="Comma 14 7 4 3 5" xfId="6566"/>
    <cellStyle name="Comma 14 7 4 3 5 2" xfId="25939"/>
    <cellStyle name="Comma 14 7 4 3 6" xfId="6567"/>
    <cellStyle name="Comma 14 7 4 3 6 2" xfId="25940"/>
    <cellStyle name="Comma 14 7 4 3 7" xfId="25927"/>
    <cellStyle name="Comma 14 7 4 4" xfId="6568"/>
    <cellStyle name="Comma 14 7 4 4 2" xfId="6569"/>
    <cellStyle name="Comma 14 7 4 4 2 2" xfId="6570"/>
    <cellStyle name="Comma 14 7 4 4 2 2 2" xfId="25943"/>
    <cellStyle name="Comma 14 7 4 4 2 3" xfId="6571"/>
    <cellStyle name="Comma 14 7 4 4 2 3 2" xfId="25944"/>
    <cellStyle name="Comma 14 7 4 4 2 4" xfId="25942"/>
    <cellStyle name="Comma 14 7 4 4 3" xfId="6572"/>
    <cellStyle name="Comma 14 7 4 4 3 2" xfId="25945"/>
    <cellStyle name="Comma 14 7 4 4 4" xfId="6573"/>
    <cellStyle name="Comma 14 7 4 4 4 2" xfId="25946"/>
    <cellStyle name="Comma 14 7 4 4 5" xfId="6574"/>
    <cellStyle name="Comma 14 7 4 4 5 2" xfId="25947"/>
    <cellStyle name="Comma 14 7 4 4 6" xfId="25941"/>
    <cellStyle name="Comma 14 7 4 5" xfId="6575"/>
    <cellStyle name="Comma 14 7 4 5 2" xfId="6576"/>
    <cellStyle name="Comma 14 7 4 5 2 2" xfId="25949"/>
    <cellStyle name="Comma 14 7 4 5 3" xfId="6577"/>
    <cellStyle name="Comma 14 7 4 5 3 2" xfId="25950"/>
    <cellStyle name="Comma 14 7 4 5 4" xfId="25948"/>
    <cellStyle name="Comma 14 7 4 6" xfId="6578"/>
    <cellStyle name="Comma 14 7 4 6 2" xfId="25951"/>
    <cellStyle name="Comma 14 7 4 7" xfId="6579"/>
    <cellStyle name="Comma 14 7 4 7 2" xfId="25952"/>
    <cellStyle name="Comma 14 7 4 8" xfId="6580"/>
    <cellStyle name="Comma 14 7 4 8 2" xfId="25953"/>
    <cellStyle name="Comma 14 7 4 9" xfId="25912"/>
    <cellStyle name="Comma 14 7 5" xfId="6581"/>
    <cellStyle name="Comma 14 7 5 2" xfId="6582"/>
    <cellStyle name="Comma 14 7 5 2 2" xfId="6583"/>
    <cellStyle name="Comma 14 7 5 2 2 2" xfId="6584"/>
    <cellStyle name="Comma 14 7 5 2 2 2 2" xfId="25957"/>
    <cellStyle name="Comma 14 7 5 2 2 3" xfId="6585"/>
    <cellStyle name="Comma 14 7 5 2 2 3 2" xfId="25958"/>
    <cellStyle name="Comma 14 7 5 2 2 4" xfId="25956"/>
    <cellStyle name="Comma 14 7 5 2 3" xfId="6586"/>
    <cellStyle name="Comma 14 7 5 2 3 2" xfId="25959"/>
    <cellStyle name="Comma 14 7 5 2 4" xfId="6587"/>
    <cellStyle name="Comma 14 7 5 2 4 2" xfId="25960"/>
    <cellStyle name="Comma 14 7 5 2 5" xfId="6588"/>
    <cellStyle name="Comma 14 7 5 2 5 2" xfId="25961"/>
    <cellStyle name="Comma 14 7 5 2 6" xfId="25955"/>
    <cellStyle name="Comma 14 7 5 3" xfId="6589"/>
    <cellStyle name="Comma 14 7 5 3 2" xfId="6590"/>
    <cellStyle name="Comma 14 7 5 3 2 2" xfId="25963"/>
    <cellStyle name="Comma 14 7 5 3 3" xfId="6591"/>
    <cellStyle name="Comma 14 7 5 3 3 2" xfId="25964"/>
    <cellStyle name="Comma 14 7 5 3 4" xfId="25962"/>
    <cellStyle name="Comma 14 7 5 4" xfId="6592"/>
    <cellStyle name="Comma 14 7 5 4 2" xfId="25965"/>
    <cellStyle name="Comma 14 7 5 5" xfId="6593"/>
    <cellStyle name="Comma 14 7 5 5 2" xfId="25966"/>
    <cellStyle name="Comma 14 7 5 6" xfId="6594"/>
    <cellStyle name="Comma 14 7 5 6 2" xfId="25967"/>
    <cellStyle name="Comma 14 7 5 7" xfId="25954"/>
    <cellStyle name="Comma 14 7 6" xfId="6595"/>
    <cellStyle name="Comma 14 7 6 2" xfId="6596"/>
    <cellStyle name="Comma 14 7 6 2 2" xfId="6597"/>
    <cellStyle name="Comma 14 7 6 2 2 2" xfId="6598"/>
    <cellStyle name="Comma 14 7 6 2 2 2 2" xfId="25971"/>
    <cellStyle name="Comma 14 7 6 2 2 3" xfId="6599"/>
    <cellStyle name="Comma 14 7 6 2 2 3 2" xfId="25972"/>
    <cellStyle name="Comma 14 7 6 2 2 4" xfId="25970"/>
    <cellStyle name="Comma 14 7 6 2 3" xfId="6600"/>
    <cellStyle name="Comma 14 7 6 2 3 2" xfId="25973"/>
    <cellStyle name="Comma 14 7 6 2 4" xfId="6601"/>
    <cellStyle name="Comma 14 7 6 2 4 2" xfId="25974"/>
    <cellStyle name="Comma 14 7 6 2 5" xfId="6602"/>
    <cellStyle name="Comma 14 7 6 2 5 2" xfId="25975"/>
    <cellStyle name="Comma 14 7 6 2 6" xfId="25969"/>
    <cellStyle name="Comma 14 7 6 3" xfId="6603"/>
    <cellStyle name="Comma 14 7 6 3 2" xfId="6604"/>
    <cellStyle name="Comma 14 7 6 3 2 2" xfId="25977"/>
    <cellStyle name="Comma 14 7 6 3 3" xfId="6605"/>
    <cellStyle name="Comma 14 7 6 3 3 2" xfId="25978"/>
    <cellStyle name="Comma 14 7 6 3 4" xfId="25976"/>
    <cellStyle name="Comma 14 7 6 4" xfId="6606"/>
    <cellStyle name="Comma 14 7 6 4 2" xfId="25979"/>
    <cellStyle name="Comma 14 7 6 5" xfId="6607"/>
    <cellStyle name="Comma 14 7 6 5 2" xfId="25980"/>
    <cellStyle name="Comma 14 7 6 6" xfId="6608"/>
    <cellStyle name="Comma 14 7 6 6 2" xfId="25981"/>
    <cellStyle name="Comma 14 7 6 7" xfId="25968"/>
    <cellStyle name="Comma 14 7 7" xfId="6609"/>
    <cellStyle name="Comma 14 7 7 2" xfId="6610"/>
    <cellStyle name="Comma 14 7 7 2 2" xfId="6611"/>
    <cellStyle name="Comma 14 7 7 2 2 2" xfId="25984"/>
    <cellStyle name="Comma 14 7 7 2 3" xfId="6612"/>
    <cellStyle name="Comma 14 7 7 2 3 2" xfId="25985"/>
    <cellStyle name="Comma 14 7 7 2 4" xfId="25983"/>
    <cellStyle name="Comma 14 7 7 3" xfId="6613"/>
    <cellStyle name="Comma 14 7 7 3 2" xfId="25986"/>
    <cellStyle name="Comma 14 7 7 4" xfId="6614"/>
    <cellStyle name="Comma 14 7 7 4 2" xfId="25987"/>
    <cellStyle name="Comma 14 7 7 5" xfId="6615"/>
    <cellStyle name="Comma 14 7 7 5 2" xfId="25988"/>
    <cellStyle name="Comma 14 7 7 6" xfId="25982"/>
    <cellStyle name="Comma 14 7 8" xfId="6616"/>
    <cellStyle name="Comma 14 7 8 2" xfId="6617"/>
    <cellStyle name="Comma 14 7 8 2 2" xfId="25990"/>
    <cellStyle name="Comma 14 7 8 3" xfId="6618"/>
    <cellStyle name="Comma 14 7 8 3 2" xfId="25991"/>
    <cellStyle name="Comma 14 7 8 4" xfId="25989"/>
    <cellStyle name="Comma 14 7 9" xfId="6619"/>
    <cellStyle name="Comma 14 7 9 2" xfId="25992"/>
    <cellStyle name="Comma 14 8" xfId="6620"/>
    <cellStyle name="Comma 14 8 2" xfId="6621"/>
    <cellStyle name="Comma 14 8 2 2" xfId="6622"/>
    <cellStyle name="Comma 14 8 2 2 2" xfId="6623"/>
    <cellStyle name="Comma 14 8 2 2 2 2" xfId="6624"/>
    <cellStyle name="Comma 14 8 2 2 2 2 2" xfId="25997"/>
    <cellStyle name="Comma 14 8 2 2 2 3" xfId="6625"/>
    <cellStyle name="Comma 14 8 2 2 2 3 2" xfId="25998"/>
    <cellStyle name="Comma 14 8 2 2 2 4" xfId="25996"/>
    <cellStyle name="Comma 14 8 2 2 3" xfId="6626"/>
    <cellStyle name="Comma 14 8 2 2 3 2" xfId="25999"/>
    <cellStyle name="Comma 14 8 2 2 4" xfId="6627"/>
    <cellStyle name="Comma 14 8 2 2 4 2" xfId="26000"/>
    <cellStyle name="Comma 14 8 2 2 5" xfId="6628"/>
    <cellStyle name="Comma 14 8 2 2 5 2" xfId="26001"/>
    <cellStyle name="Comma 14 8 2 2 6" xfId="25995"/>
    <cellStyle name="Comma 14 8 2 3" xfId="6629"/>
    <cellStyle name="Comma 14 8 2 3 2" xfId="6630"/>
    <cellStyle name="Comma 14 8 2 3 2 2" xfId="26003"/>
    <cellStyle name="Comma 14 8 2 3 3" xfId="6631"/>
    <cellStyle name="Comma 14 8 2 3 3 2" xfId="26004"/>
    <cellStyle name="Comma 14 8 2 3 4" xfId="26002"/>
    <cellStyle name="Comma 14 8 2 4" xfId="6632"/>
    <cellStyle name="Comma 14 8 2 4 2" xfId="26005"/>
    <cellStyle name="Comma 14 8 2 5" xfId="6633"/>
    <cellStyle name="Comma 14 8 2 5 2" xfId="26006"/>
    <cellStyle name="Comma 14 8 2 6" xfId="6634"/>
    <cellStyle name="Comma 14 8 2 6 2" xfId="26007"/>
    <cellStyle name="Comma 14 8 2 7" xfId="25994"/>
    <cellStyle name="Comma 14 8 3" xfId="6635"/>
    <cellStyle name="Comma 14 8 3 2" xfId="6636"/>
    <cellStyle name="Comma 14 8 3 2 2" xfId="6637"/>
    <cellStyle name="Comma 14 8 3 2 2 2" xfId="6638"/>
    <cellStyle name="Comma 14 8 3 2 2 2 2" xfId="26011"/>
    <cellStyle name="Comma 14 8 3 2 2 3" xfId="6639"/>
    <cellStyle name="Comma 14 8 3 2 2 3 2" xfId="26012"/>
    <cellStyle name="Comma 14 8 3 2 2 4" xfId="26010"/>
    <cellStyle name="Comma 14 8 3 2 3" xfId="6640"/>
    <cellStyle name="Comma 14 8 3 2 3 2" xfId="26013"/>
    <cellStyle name="Comma 14 8 3 2 4" xfId="6641"/>
    <cellStyle name="Comma 14 8 3 2 4 2" xfId="26014"/>
    <cellStyle name="Comma 14 8 3 2 5" xfId="6642"/>
    <cellStyle name="Comma 14 8 3 2 5 2" xfId="26015"/>
    <cellStyle name="Comma 14 8 3 2 6" xfId="26009"/>
    <cellStyle name="Comma 14 8 3 3" xfId="6643"/>
    <cellStyle name="Comma 14 8 3 3 2" xfId="6644"/>
    <cellStyle name="Comma 14 8 3 3 2 2" xfId="26017"/>
    <cellStyle name="Comma 14 8 3 3 3" xfId="6645"/>
    <cellStyle name="Comma 14 8 3 3 3 2" xfId="26018"/>
    <cellStyle name="Comma 14 8 3 3 4" xfId="26016"/>
    <cellStyle name="Comma 14 8 3 4" xfId="6646"/>
    <cellStyle name="Comma 14 8 3 4 2" xfId="26019"/>
    <cellStyle name="Comma 14 8 3 5" xfId="6647"/>
    <cellStyle name="Comma 14 8 3 5 2" xfId="26020"/>
    <cellStyle name="Comma 14 8 3 6" xfId="6648"/>
    <cellStyle name="Comma 14 8 3 6 2" xfId="26021"/>
    <cellStyle name="Comma 14 8 3 7" xfId="26008"/>
    <cellStyle name="Comma 14 8 4" xfId="6649"/>
    <cellStyle name="Comma 14 8 4 2" xfId="6650"/>
    <cellStyle name="Comma 14 8 4 2 2" xfId="6651"/>
    <cellStyle name="Comma 14 8 4 2 2 2" xfId="26024"/>
    <cellStyle name="Comma 14 8 4 2 3" xfId="6652"/>
    <cellStyle name="Comma 14 8 4 2 3 2" xfId="26025"/>
    <cellStyle name="Comma 14 8 4 2 4" xfId="26023"/>
    <cellStyle name="Comma 14 8 4 3" xfId="6653"/>
    <cellStyle name="Comma 14 8 4 3 2" xfId="26026"/>
    <cellStyle name="Comma 14 8 4 4" xfId="6654"/>
    <cellStyle name="Comma 14 8 4 4 2" xfId="26027"/>
    <cellStyle name="Comma 14 8 4 5" xfId="6655"/>
    <cellStyle name="Comma 14 8 4 5 2" xfId="26028"/>
    <cellStyle name="Comma 14 8 4 6" xfId="26022"/>
    <cellStyle name="Comma 14 8 5" xfId="6656"/>
    <cellStyle name="Comma 14 8 5 2" xfId="6657"/>
    <cellStyle name="Comma 14 8 5 2 2" xfId="26030"/>
    <cellStyle name="Comma 14 8 5 3" xfId="6658"/>
    <cellStyle name="Comma 14 8 5 3 2" xfId="26031"/>
    <cellStyle name="Comma 14 8 5 4" xfId="26029"/>
    <cellStyle name="Comma 14 8 6" xfId="6659"/>
    <cellStyle name="Comma 14 8 6 2" xfId="26032"/>
    <cellStyle name="Comma 14 8 7" xfId="6660"/>
    <cellStyle name="Comma 14 8 7 2" xfId="26033"/>
    <cellStyle name="Comma 14 8 8" xfId="6661"/>
    <cellStyle name="Comma 14 8 8 2" xfId="26034"/>
    <cellStyle name="Comma 14 8 9" xfId="25993"/>
    <cellStyle name="Comma 14 9" xfId="6662"/>
    <cellStyle name="Comma 14 9 2" xfId="6663"/>
    <cellStyle name="Comma 14 9 2 2" xfId="6664"/>
    <cellStyle name="Comma 14 9 2 2 2" xfId="6665"/>
    <cellStyle name="Comma 14 9 2 2 2 2" xfId="6666"/>
    <cellStyle name="Comma 14 9 2 2 2 2 2" xfId="26039"/>
    <cellStyle name="Comma 14 9 2 2 2 3" xfId="6667"/>
    <cellStyle name="Comma 14 9 2 2 2 3 2" xfId="26040"/>
    <cellStyle name="Comma 14 9 2 2 2 4" xfId="26038"/>
    <cellStyle name="Comma 14 9 2 2 3" xfId="6668"/>
    <cellStyle name="Comma 14 9 2 2 3 2" xfId="26041"/>
    <cellStyle name="Comma 14 9 2 2 4" xfId="6669"/>
    <cellStyle name="Comma 14 9 2 2 4 2" xfId="26042"/>
    <cellStyle name="Comma 14 9 2 2 5" xfId="6670"/>
    <cellStyle name="Comma 14 9 2 2 5 2" xfId="26043"/>
    <cellStyle name="Comma 14 9 2 2 6" xfId="26037"/>
    <cellStyle name="Comma 14 9 2 3" xfId="6671"/>
    <cellStyle name="Comma 14 9 2 3 2" xfId="6672"/>
    <cellStyle name="Comma 14 9 2 3 2 2" xfId="26045"/>
    <cellStyle name="Comma 14 9 2 3 3" xfId="6673"/>
    <cellStyle name="Comma 14 9 2 3 3 2" xfId="26046"/>
    <cellStyle name="Comma 14 9 2 3 4" xfId="26044"/>
    <cellStyle name="Comma 14 9 2 4" xfId="6674"/>
    <cellStyle name="Comma 14 9 2 4 2" xfId="26047"/>
    <cellStyle name="Comma 14 9 2 5" xfId="6675"/>
    <cellStyle name="Comma 14 9 2 5 2" xfId="26048"/>
    <cellStyle name="Comma 14 9 2 6" xfId="6676"/>
    <cellStyle name="Comma 14 9 2 6 2" xfId="26049"/>
    <cellStyle name="Comma 14 9 2 7" xfId="26036"/>
    <cellStyle name="Comma 14 9 3" xfId="6677"/>
    <cellStyle name="Comma 14 9 3 2" xfId="6678"/>
    <cellStyle name="Comma 14 9 3 2 2" xfId="6679"/>
    <cellStyle name="Comma 14 9 3 2 2 2" xfId="6680"/>
    <cellStyle name="Comma 14 9 3 2 2 2 2" xfId="26053"/>
    <cellStyle name="Comma 14 9 3 2 2 3" xfId="6681"/>
    <cellStyle name="Comma 14 9 3 2 2 3 2" xfId="26054"/>
    <cellStyle name="Comma 14 9 3 2 2 4" xfId="26052"/>
    <cellStyle name="Comma 14 9 3 2 3" xfId="6682"/>
    <cellStyle name="Comma 14 9 3 2 3 2" xfId="26055"/>
    <cellStyle name="Comma 14 9 3 2 4" xfId="6683"/>
    <cellStyle name="Comma 14 9 3 2 4 2" xfId="26056"/>
    <cellStyle name="Comma 14 9 3 2 5" xfId="6684"/>
    <cellStyle name="Comma 14 9 3 2 5 2" xfId="26057"/>
    <cellStyle name="Comma 14 9 3 2 6" xfId="26051"/>
    <cellStyle name="Comma 14 9 3 3" xfId="6685"/>
    <cellStyle name="Comma 14 9 3 3 2" xfId="6686"/>
    <cellStyle name="Comma 14 9 3 3 2 2" xfId="26059"/>
    <cellStyle name="Comma 14 9 3 3 3" xfId="6687"/>
    <cellStyle name="Comma 14 9 3 3 3 2" xfId="26060"/>
    <cellStyle name="Comma 14 9 3 3 4" xfId="26058"/>
    <cellStyle name="Comma 14 9 3 4" xfId="6688"/>
    <cellStyle name="Comma 14 9 3 4 2" xfId="26061"/>
    <cellStyle name="Comma 14 9 3 5" xfId="6689"/>
    <cellStyle name="Comma 14 9 3 5 2" xfId="26062"/>
    <cellStyle name="Comma 14 9 3 6" xfId="6690"/>
    <cellStyle name="Comma 14 9 3 6 2" xfId="26063"/>
    <cellStyle name="Comma 14 9 3 7" xfId="26050"/>
    <cellStyle name="Comma 14 9 4" xfId="6691"/>
    <cellStyle name="Comma 14 9 4 2" xfId="6692"/>
    <cellStyle name="Comma 14 9 4 2 2" xfId="6693"/>
    <cellStyle name="Comma 14 9 4 2 2 2" xfId="26066"/>
    <cellStyle name="Comma 14 9 4 2 3" xfId="6694"/>
    <cellStyle name="Comma 14 9 4 2 3 2" xfId="26067"/>
    <cellStyle name="Comma 14 9 4 2 4" xfId="26065"/>
    <cellStyle name="Comma 14 9 4 3" xfId="6695"/>
    <cellStyle name="Comma 14 9 4 3 2" xfId="26068"/>
    <cellStyle name="Comma 14 9 4 4" xfId="6696"/>
    <cellStyle name="Comma 14 9 4 4 2" xfId="26069"/>
    <cellStyle name="Comma 14 9 4 5" xfId="6697"/>
    <cellStyle name="Comma 14 9 4 5 2" xfId="26070"/>
    <cellStyle name="Comma 14 9 4 6" xfId="26064"/>
    <cellStyle name="Comma 14 9 5" xfId="6698"/>
    <cellStyle name="Comma 14 9 5 2" xfId="6699"/>
    <cellStyle name="Comma 14 9 5 2 2" xfId="26072"/>
    <cellStyle name="Comma 14 9 5 3" xfId="6700"/>
    <cellStyle name="Comma 14 9 5 3 2" xfId="26073"/>
    <cellStyle name="Comma 14 9 5 4" xfId="26071"/>
    <cellStyle name="Comma 14 9 6" xfId="6701"/>
    <cellStyle name="Comma 14 9 6 2" xfId="26074"/>
    <cellStyle name="Comma 14 9 7" xfId="6702"/>
    <cellStyle name="Comma 14 9 7 2" xfId="26075"/>
    <cellStyle name="Comma 14 9 8" xfId="6703"/>
    <cellStyle name="Comma 14 9 8 2" xfId="26076"/>
    <cellStyle name="Comma 14 9 9" xfId="26035"/>
    <cellStyle name="Comma 140" xfId="38963"/>
    <cellStyle name="Comma 141" xfId="38964"/>
    <cellStyle name="Comma 142" xfId="38966"/>
    <cellStyle name="Comma 143" xfId="38968"/>
    <cellStyle name="Comma 144" xfId="38970"/>
    <cellStyle name="Comma 145" xfId="38972"/>
    <cellStyle name="Comma 146" xfId="38974"/>
    <cellStyle name="Comma 147" xfId="38976"/>
    <cellStyle name="Comma 148" xfId="38978"/>
    <cellStyle name="Comma 149" xfId="38980"/>
    <cellStyle name="Comma 15" xfId="6704"/>
    <cellStyle name="Comma 15 10" xfId="6705"/>
    <cellStyle name="Comma 15 10 2" xfId="6706"/>
    <cellStyle name="Comma 15 10 2 2" xfId="6707"/>
    <cellStyle name="Comma 15 10 2 2 2" xfId="6708"/>
    <cellStyle name="Comma 15 10 2 2 2 2" xfId="6709"/>
    <cellStyle name="Comma 15 10 2 2 2 2 2" xfId="26082"/>
    <cellStyle name="Comma 15 10 2 2 2 3" xfId="6710"/>
    <cellStyle name="Comma 15 10 2 2 2 3 2" xfId="26083"/>
    <cellStyle name="Comma 15 10 2 2 2 4" xfId="26081"/>
    <cellStyle name="Comma 15 10 2 2 3" xfId="6711"/>
    <cellStyle name="Comma 15 10 2 2 3 2" xfId="26084"/>
    <cellStyle name="Comma 15 10 2 2 4" xfId="6712"/>
    <cellStyle name="Comma 15 10 2 2 4 2" xfId="26085"/>
    <cellStyle name="Comma 15 10 2 2 5" xfId="6713"/>
    <cellStyle name="Comma 15 10 2 2 5 2" xfId="26086"/>
    <cellStyle name="Comma 15 10 2 2 6" xfId="26080"/>
    <cellStyle name="Comma 15 10 2 3" xfId="6714"/>
    <cellStyle name="Comma 15 10 2 3 2" xfId="6715"/>
    <cellStyle name="Comma 15 10 2 3 2 2" xfId="26088"/>
    <cellStyle name="Comma 15 10 2 3 3" xfId="6716"/>
    <cellStyle name="Comma 15 10 2 3 3 2" xfId="26089"/>
    <cellStyle name="Comma 15 10 2 3 4" xfId="26087"/>
    <cellStyle name="Comma 15 10 2 4" xfId="6717"/>
    <cellStyle name="Comma 15 10 2 4 2" xfId="26090"/>
    <cellStyle name="Comma 15 10 2 5" xfId="6718"/>
    <cellStyle name="Comma 15 10 2 5 2" xfId="26091"/>
    <cellStyle name="Comma 15 10 2 6" xfId="6719"/>
    <cellStyle name="Comma 15 10 2 6 2" xfId="26092"/>
    <cellStyle name="Comma 15 10 2 7" xfId="26079"/>
    <cellStyle name="Comma 15 10 3" xfId="6720"/>
    <cellStyle name="Comma 15 10 3 2" xfId="6721"/>
    <cellStyle name="Comma 15 10 3 2 2" xfId="6722"/>
    <cellStyle name="Comma 15 10 3 2 2 2" xfId="6723"/>
    <cellStyle name="Comma 15 10 3 2 2 2 2" xfId="26096"/>
    <cellStyle name="Comma 15 10 3 2 2 3" xfId="6724"/>
    <cellStyle name="Comma 15 10 3 2 2 3 2" xfId="26097"/>
    <cellStyle name="Comma 15 10 3 2 2 4" xfId="26095"/>
    <cellStyle name="Comma 15 10 3 2 3" xfId="6725"/>
    <cellStyle name="Comma 15 10 3 2 3 2" xfId="26098"/>
    <cellStyle name="Comma 15 10 3 2 4" xfId="6726"/>
    <cellStyle name="Comma 15 10 3 2 4 2" xfId="26099"/>
    <cellStyle name="Comma 15 10 3 2 5" xfId="6727"/>
    <cellStyle name="Comma 15 10 3 2 5 2" xfId="26100"/>
    <cellStyle name="Comma 15 10 3 2 6" xfId="26094"/>
    <cellStyle name="Comma 15 10 3 3" xfId="6728"/>
    <cellStyle name="Comma 15 10 3 3 2" xfId="6729"/>
    <cellStyle name="Comma 15 10 3 3 2 2" xfId="26102"/>
    <cellStyle name="Comma 15 10 3 3 3" xfId="6730"/>
    <cellStyle name="Comma 15 10 3 3 3 2" xfId="26103"/>
    <cellStyle name="Comma 15 10 3 3 4" xfId="26101"/>
    <cellStyle name="Comma 15 10 3 4" xfId="6731"/>
    <cellStyle name="Comma 15 10 3 4 2" xfId="26104"/>
    <cellStyle name="Comma 15 10 3 5" xfId="6732"/>
    <cellStyle name="Comma 15 10 3 5 2" xfId="26105"/>
    <cellStyle name="Comma 15 10 3 6" xfId="6733"/>
    <cellStyle name="Comma 15 10 3 6 2" xfId="26106"/>
    <cellStyle name="Comma 15 10 3 7" xfId="26093"/>
    <cellStyle name="Comma 15 10 4" xfId="6734"/>
    <cellStyle name="Comma 15 10 4 2" xfId="6735"/>
    <cellStyle name="Comma 15 10 4 2 2" xfId="6736"/>
    <cellStyle name="Comma 15 10 4 2 2 2" xfId="26109"/>
    <cellStyle name="Comma 15 10 4 2 3" xfId="6737"/>
    <cellStyle name="Comma 15 10 4 2 3 2" xfId="26110"/>
    <cellStyle name="Comma 15 10 4 2 4" xfId="26108"/>
    <cellStyle name="Comma 15 10 4 3" xfId="6738"/>
    <cellStyle name="Comma 15 10 4 3 2" xfId="26111"/>
    <cellStyle name="Comma 15 10 4 4" xfId="6739"/>
    <cellStyle name="Comma 15 10 4 4 2" xfId="26112"/>
    <cellStyle name="Comma 15 10 4 5" xfId="6740"/>
    <cellStyle name="Comma 15 10 4 5 2" xfId="26113"/>
    <cellStyle name="Comma 15 10 4 6" xfId="26107"/>
    <cellStyle name="Comma 15 10 5" xfId="6741"/>
    <cellStyle name="Comma 15 10 5 2" xfId="6742"/>
    <cellStyle name="Comma 15 10 5 2 2" xfId="26115"/>
    <cellStyle name="Comma 15 10 5 3" xfId="6743"/>
    <cellStyle name="Comma 15 10 5 3 2" xfId="26116"/>
    <cellStyle name="Comma 15 10 5 4" xfId="26114"/>
    <cellStyle name="Comma 15 10 6" xfId="6744"/>
    <cellStyle name="Comma 15 10 6 2" xfId="26117"/>
    <cellStyle name="Comma 15 10 7" xfId="6745"/>
    <cellStyle name="Comma 15 10 7 2" xfId="26118"/>
    <cellStyle name="Comma 15 10 8" xfId="6746"/>
    <cellStyle name="Comma 15 10 8 2" xfId="26119"/>
    <cellStyle name="Comma 15 10 9" xfId="26078"/>
    <cellStyle name="Comma 15 11" xfId="6747"/>
    <cellStyle name="Comma 15 11 2" xfId="6748"/>
    <cellStyle name="Comma 15 11 2 2" xfId="6749"/>
    <cellStyle name="Comma 15 11 2 2 2" xfId="6750"/>
    <cellStyle name="Comma 15 11 2 2 2 2" xfId="6751"/>
    <cellStyle name="Comma 15 11 2 2 2 2 2" xfId="26124"/>
    <cellStyle name="Comma 15 11 2 2 2 3" xfId="6752"/>
    <cellStyle name="Comma 15 11 2 2 2 3 2" xfId="26125"/>
    <cellStyle name="Comma 15 11 2 2 2 4" xfId="26123"/>
    <cellStyle name="Comma 15 11 2 2 3" xfId="6753"/>
    <cellStyle name="Comma 15 11 2 2 3 2" xfId="26126"/>
    <cellStyle name="Comma 15 11 2 2 4" xfId="6754"/>
    <cellStyle name="Comma 15 11 2 2 4 2" xfId="26127"/>
    <cellStyle name="Comma 15 11 2 2 5" xfId="6755"/>
    <cellStyle name="Comma 15 11 2 2 5 2" xfId="26128"/>
    <cellStyle name="Comma 15 11 2 2 6" xfId="26122"/>
    <cellStyle name="Comma 15 11 2 3" xfId="6756"/>
    <cellStyle name="Comma 15 11 2 3 2" xfId="6757"/>
    <cellStyle name="Comma 15 11 2 3 2 2" xfId="26130"/>
    <cellStyle name="Comma 15 11 2 3 3" xfId="6758"/>
    <cellStyle name="Comma 15 11 2 3 3 2" xfId="26131"/>
    <cellStyle name="Comma 15 11 2 3 4" xfId="26129"/>
    <cellStyle name="Comma 15 11 2 4" xfId="6759"/>
    <cellStyle name="Comma 15 11 2 4 2" xfId="26132"/>
    <cellStyle name="Comma 15 11 2 5" xfId="6760"/>
    <cellStyle name="Comma 15 11 2 5 2" xfId="26133"/>
    <cellStyle name="Comma 15 11 2 6" xfId="6761"/>
    <cellStyle name="Comma 15 11 2 6 2" xfId="26134"/>
    <cellStyle name="Comma 15 11 2 7" xfId="26121"/>
    <cellStyle name="Comma 15 11 3" xfId="6762"/>
    <cellStyle name="Comma 15 11 3 2" xfId="6763"/>
    <cellStyle name="Comma 15 11 3 2 2" xfId="6764"/>
    <cellStyle name="Comma 15 11 3 2 2 2" xfId="6765"/>
    <cellStyle name="Comma 15 11 3 2 2 2 2" xfId="26138"/>
    <cellStyle name="Comma 15 11 3 2 2 3" xfId="6766"/>
    <cellStyle name="Comma 15 11 3 2 2 3 2" xfId="26139"/>
    <cellStyle name="Comma 15 11 3 2 2 4" xfId="26137"/>
    <cellStyle name="Comma 15 11 3 2 3" xfId="6767"/>
    <cellStyle name="Comma 15 11 3 2 3 2" xfId="26140"/>
    <cellStyle name="Comma 15 11 3 2 4" xfId="6768"/>
    <cellStyle name="Comma 15 11 3 2 4 2" xfId="26141"/>
    <cellStyle name="Comma 15 11 3 2 5" xfId="6769"/>
    <cellStyle name="Comma 15 11 3 2 5 2" xfId="26142"/>
    <cellStyle name="Comma 15 11 3 2 6" xfId="26136"/>
    <cellStyle name="Comma 15 11 3 3" xfId="6770"/>
    <cellStyle name="Comma 15 11 3 3 2" xfId="6771"/>
    <cellStyle name="Comma 15 11 3 3 2 2" xfId="26144"/>
    <cellStyle name="Comma 15 11 3 3 3" xfId="6772"/>
    <cellStyle name="Comma 15 11 3 3 3 2" xfId="26145"/>
    <cellStyle name="Comma 15 11 3 3 4" xfId="26143"/>
    <cellStyle name="Comma 15 11 3 4" xfId="6773"/>
    <cellStyle name="Comma 15 11 3 4 2" xfId="26146"/>
    <cellStyle name="Comma 15 11 3 5" xfId="6774"/>
    <cellStyle name="Comma 15 11 3 5 2" xfId="26147"/>
    <cellStyle name="Comma 15 11 3 6" xfId="6775"/>
    <cellStyle name="Comma 15 11 3 6 2" xfId="26148"/>
    <cellStyle name="Comma 15 11 3 7" xfId="26135"/>
    <cellStyle name="Comma 15 11 4" xfId="6776"/>
    <cellStyle name="Comma 15 11 4 2" xfId="6777"/>
    <cellStyle name="Comma 15 11 4 2 2" xfId="6778"/>
    <cellStyle name="Comma 15 11 4 2 2 2" xfId="26151"/>
    <cellStyle name="Comma 15 11 4 2 3" xfId="6779"/>
    <cellStyle name="Comma 15 11 4 2 3 2" xfId="26152"/>
    <cellStyle name="Comma 15 11 4 2 4" xfId="26150"/>
    <cellStyle name="Comma 15 11 4 3" xfId="6780"/>
    <cellStyle name="Comma 15 11 4 3 2" xfId="26153"/>
    <cellStyle name="Comma 15 11 4 4" xfId="6781"/>
    <cellStyle name="Comma 15 11 4 4 2" xfId="26154"/>
    <cellStyle name="Comma 15 11 4 5" xfId="6782"/>
    <cellStyle name="Comma 15 11 4 5 2" xfId="26155"/>
    <cellStyle name="Comma 15 11 4 6" xfId="26149"/>
    <cellStyle name="Comma 15 11 5" xfId="6783"/>
    <cellStyle name="Comma 15 11 5 2" xfId="6784"/>
    <cellStyle name="Comma 15 11 5 2 2" xfId="26157"/>
    <cellStyle name="Comma 15 11 5 3" xfId="6785"/>
    <cellStyle name="Comma 15 11 5 3 2" xfId="26158"/>
    <cellStyle name="Comma 15 11 5 4" xfId="26156"/>
    <cellStyle name="Comma 15 11 6" xfId="6786"/>
    <cellStyle name="Comma 15 11 6 2" xfId="26159"/>
    <cellStyle name="Comma 15 11 7" xfId="6787"/>
    <cellStyle name="Comma 15 11 7 2" xfId="26160"/>
    <cellStyle name="Comma 15 11 8" xfId="6788"/>
    <cellStyle name="Comma 15 11 8 2" xfId="26161"/>
    <cellStyle name="Comma 15 11 9" xfId="26120"/>
    <cellStyle name="Comma 15 12" xfId="6789"/>
    <cellStyle name="Comma 15 12 2" xfId="6790"/>
    <cellStyle name="Comma 15 12 2 2" xfId="6791"/>
    <cellStyle name="Comma 15 12 2 2 2" xfId="6792"/>
    <cellStyle name="Comma 15 12 2 2 2 2" xfId="26165"/>
    <cellStyle name="Comma 15 12 2 2 3" xfId="6793"/>
    <cellStyle name="Comma 15 12 2 2 3 2" xfId="26166"/>
    <cellStyle name="Comma 15 12 2 2 4" xfId="26164"/>
    <cellStyle name="Comma 15 12 2 3" xfId="6794"/>
    <cellStyle name="Comma 15 12 2 3 2" xfId="26167"/>
    <cellStyle name="Comma 15 12 2 4" xfId="6795"/>
    <cellStyle name="Comma 15 12 2 4 2" xfId="26168"/>
    <cellStyle name="Comma 15 12 2 5" xfId="6796"/>
    <cellStyle name="Comma 15 12 2 5 2" xfId="26169"/>
    <cellStyle name="Comma 15 12 2 6" xfId="26163"/>
    <cellStyle name="Comma 15 12 3" xfId="6797"/>
    <cellStyle name="Comma 15 12 3 2" xfId="6798"/>
    <cellStyle name="Comma 15 12 3 2 2" xfId="26171"/>
    <cellStyle name="Comma 15 12 3 3" xfId="6799"/>
    <cellStyle name="Comma 15 12 3 3 2" xfId="26172"/>
    <cellStyle name="Comma 15 12 3 4" xfId="26170"/>
    <cellStyle name="Comma 15 12 4" xfId="6800"/>
    <cellStyle name="Comma 15 12 4 2" xfId="26173"/>
    <cellStyle name="Comma 15 12 5" xfId="6801"/>
    <cellStyle name="Comma 15 12 5 2" xfId="26174"/>
    <cellStyle name="Comma 15 12 6" xfId="6802"/>
    <cellStyle name="Comma 15 12 6 2" xfId="26175"/>
    <cellStyle name="Comma 15 12 7" xfId="26162"/>
    <cellStyle name="Comma 15 13" xfId="6803"/>
    <cellStyle name="Comma 15 13 2" xfId="6804"/>
    <cellStyle name="Comma 15 13 2 2" xfId="6805"/>
    <cellStyle name="Comma 15 13 2 2 2" xfId="6806"/>
    <cellStyle name="Comma 15 13 2 2 2 2" xfId="26179"/>
    <cellStyle name="Comma 15 13 2 2 3" xfId="6807"/>
    <cellStyle name="Comma 15 13 2 2 3 2" xfId="26180"/>
    <cellStyle name="Comma 15 13 2 2 4" xfId="26178"/>
    <cellStyle name="Comma 15 13 2 3" xfId="6808"/>
    <cellStyle name="Comma 15 13 2 3 2" xfId="26181"/>
    <cellStyle name="Comma 15 13 2 4" xfId="6809"/>
    <cellStyle name="Comma 15 13 2 4 2" xfId="26182"/>
    <cellStyle name="Comma 15 13 2 5" xfId="6810"/>
    <cellStyle name="Comma 15 13 2 5 2" xfId="26183"/>
    <cellStyle name="Comma 15 13 2 6" xfId="26177"/>
    <cellStyle name="Comma 15 13 3" xfId="6811"/>
    <cellStyle name="Comma 15 13 3 2" xfId="6812"/>
    <cellStyle name="Comma 15 13 3 2 2" xfId="26185"/>
    <cellStyle name="Comma 15 13 3 3" xfId="6813"/>
    <cellStyle name="Comma 15 13 3 3 2" xfId="26186"/>
    <cellStyle name="Comma 15 13 3 4" xfId="26184"/>
    <cellStyle name="Comma 15 13 4" xfId="6814"/>
    <cellStyle name="Comma 15 13 4 2" xfId="26187"/>
    <cellStyle name="Comma 15 13 5" xfId="6815"/>
    <cellStyle name="Comma 15 13 5 2" xfId="26188"/>
    <cellStyle name="Comma 15 13 6" xfId="6816"/>
    <cellStyle name="Comma 15 13 6 2" xfId="26189"/>
    <cellStyle name="Comma 15 13 7" xfId="26176"/>
    <cellStyle name="Comma 15 14" xfId="6817"/>
    <cellStyle name="Comma 15 14 2" xfId="6818"/>
    <cellStyle name="Comma 15 14 2 2" xfId="6819"/>
    <cellStyle name="Comma 15 14 2 2 2" xfId="26192"/>
    <cellStyle name="Comma 15 14 2 3" xfId="6820"/>
    <cellStyle name="Comma 15 14 2 3 2" xfId="26193"/>
    <cellStyle name="Comma 15 14 2 4" xfId="26191"/>
    <cellStyle name="Comma 15 14 3" xfId="6821"/>
    <cellStyle name="Comma 15 14 3 2" xfId="26194"/>
    <cellStyle name="Comma 15 14 4" xfId="6822"/>
    <cellStyle name="Comma 15 14 4 2" xfId="26195"/>
    <cellStyle name="Comma 15 14 5" xfId="6823"/>
    <cellStyle name="Comma 15 14 5 2" xfId="26196"/>
    <cellStyle name="Comma 15 14 6" xfId="26190"/>
    <cellStyle name="Comma 15 15" xfId="6824"/>
    <cellStyle name="Comma 15 15 2" xfId="6825"/>
    <cellStyle name="Comma 15 15 2 2" xfId="26198"/>
    <cellStyle name="Comma 15 15 3" xfId="6826"/>
    <cellStyle name="Comma 15 15 3 2" xfId="26199"/>
    <cellStyle name="Comma 15 15 4" xfId="26197"/>
    <cellStyle name="Comma 15 16" xfId="6827"/>
    <cellStyle name="Comma 15 16 2" xfId="26200"/>
    <cellStyle name="Comma 15 17" xfId="6828"/>
    <cellStyle name="Comma 15 17 2" xfId="26201"/>
    <cellStyle name="Comma 15 18" xfId="6829"/>
    <cellStyle name="Comma 15 18 2" xfId="26202"/>
    <cellStyle name="Comma 15 19" xfId="26077"/>
    <cellStyle name="Comma 15 2" xfId="6830"/>
    <cellStyle name="Comma 15 2 10" xfId="6831"/>
    <cellStyle name="Comma 15 2 10 2" xfId="26204"/>
    <cellStyle name="Comma 15 2 11" xfId="6832"/>
    <cellStyle name="Comma 15 2 11 2" xfId="26205"/>
    <cellStyle name="Comma 15 2 12" xfId="26203"/>
    <cellStyle name="Comma 15 2 2" xfId="6833"/>
    <cellStyle name="Comma 15 2 2 2" xfId="6834"/>
    <cellStyle name="Comma 15 2 2 2 2" xfId="6835"/>
    <cellStyle name="Comma 15 2 2 2 2 2" xfId="6836"/>
    <cellStyle name="Comma 15 2 2 2 2 2 2" xfId="6837"/>
    <cellStyle name="Comma 15 2 2 2 2 2 2 2" xfId="26210"/>
    <cellStyle name="Comma 15 2 2 2 2 2 3" xfId="6838"/>
    <cellStyle name="Comma 15 2 2 2 2 2 3 2" xfId="26211"/>
    <cellStyle name="Comma 15 2 2 2 2 2 4" xfId="26209"/>
    <cellStyle name="Comma 15 2 2 2 2 3" xfId="6839"/>
    <cellStyle name="Comma 15 2 2 2 2 3 2" xfId="26212"/>
    <cellStyle name="Comma 15 2 2 2 2 4" xfId="6840"/>
    <cellStyle name="Comma 15 2 2 2 2 4 2" xfId="26213"/>
    <cellStyle name="Comma 15 2 2 2 2 5" xfId="6841"/>
    <cellStyle name="Comma 15 2 2 2 2 5 2" xfId="26214"/>
    <cellStyle name="Comma 15 2 2 2 2 6" xfId="26208"/>
    <cellStyle name="Comma 15 2 2 2 3" xfId="6842"/>
    <cellStyle name="Comma 15 2 2 2 3 2" xfId="6843"/>
    <cellStyle name="Comma 15 2 2 2 3 2 2" xfId="26216"/>
    <cellStyle name="Comma 15 2 2 2 3 3" xfId="6844"/>
    <cellStyle name="Comma 15 2 2 2 3 3 2" xfId="26217"/>
    <cellStyle name="Comma 15 2 2 2 3 4" xfId="26215"/>
    <cellStyle name="Comma 15 2 2 2 4" xfId="6845"/>
    <cellStyle name="Comma 15 2 2 2 4 2" xfId="26218"/>
    <cellStyle name="Comma 15 2 2 2 5" xfId="6846"/>
    <cellStyle name="Comma 15 2 2 2 5 2" xfId="26219"/>
    <cellStyle name="Comma 15 2 2 2 6" xfId="6847"/>
    <cellStyle name="Comma 15 2 2 2 6 2" xfId="26220"/>
    <cellStyle name="Comma 15 2 2 2 7" xfId="26207"/>
    <cellStyle name="Comma 15 2 2 3" xfId="6848"/>
    <cellStyle name="Comma 15 2 2 3 2" xfId="6849"/>
    <cellStyle name="Comma 15 2 2 3 2 2" xfId="6850"/>
    <cellStyle name="Comma 15 2 2 3 2 2 2" xfId="6851"/>
    <cellStyle name="Comma 15 2 2 3 2 2 2 2" xfId="26224"/>
    <cellStyle name="Comma 15 2 2 3 2 2 3" xfId="6852"/>
    <cellStyle name="Comma 15 2 2 3 2 2 3 2" xfId="26225"/>
    <cellStyle name="Comma 15 2 2 3 2 2 4" xfId="26223"/>
    <cellStyle name="Comma 15 2 2 3 2 3" xfId="6853"/>
    <cellStyle name="Comma 15 2 2 3 2 3 2" xfId="26226"/>
    <cellStyle name="Comma 15 2 2 3 2 4" xfId="6854"/>
    <cellStyle name="Comma 15 2 2 3 2 4 2" xfId="26227"/>
    <cellStyle name="Comma 15 2 2 3 2 5" xfId="6855"/>
    <cellStyle name="Comma 15 2 2 3 2 5 2" xfId="26228"/>
    <cellStyle name="Comma 15 2 2 3 2 6" xfId="26222"/>
    <cellStyle name="Comma 15 2 2 3 3" xfId="6856"/>
    <cellStyle name="Comma 15 2 2 3 3 2" xfId="6857"/>
    <cellStyle name="Comma 15 2 2 3 3 2 2" xfId="26230"/>
    <cellStyle name="Comma 15 2 2 3 3 3" xfId="6858"/>
    <cellStyle name="Comma 15 2 2 3 3 3 2" xfId="26231"/>
    <cellStyle name="Comma 15 2 2 3 3 4" xfId="26229"/>
    <cellStyle name="Comma 15 2 2 3 4" xfId="6859"/>
    <cellStyle name="Comma 15 2 2 3 4 2" xfId="26232"/>
    <cellStyle name="Comma 15 2 2 3 5" xfId="6860"/>
    <cellStyle name="Comma 15 2 2 3 5 2" xfId="26233"/>
    <cellStyle name="Comma 15 2 2 3 6" xfId="6861"/>
    <cellStyle name="Comma 15 2 2 3 6 2" xfId="26234"/>
    <cellStyle name="Comma 15 2 2 3 7" xfId="26221"/>
    <cellStyle name="Comma 15 2 2 4" xfId="6862"/>
    <cellStyle name="Comma 15 2 2 4 2" xfId="6863"/>
    <cellStyle name="Comma 15 2 2 4 2 2" xfId="6864"/>
    <cellStyle name="Comma 15 2 2 4 2 2 2" xfId="26237"/>
    <cellStyle name="Comma 15 2 2 4 2 3" xfId="6865"/>
    <cellStyle name="Comma 15 2 2 4 2 3 2" xfId="26238"/>
    <cellStyle name="Comma 15 2 2 4 2 4" xfId="26236"/>
    <cellStyle name="Comma 15 2 2 4 3" xfId="6866"/>
    <cellStyle name="Comma 15 2 2 4 3 2" xfId="26239"/>
    <cellStyle name="Comma 15 2 2 4 4" xfId="6867"/>
    <cellStyle name="Comma 15 2 2 4 4 2" xfId="26240"/>
    <cellStyle name="Comma 15 2 2 4 5" xfId="6868"/>
    <cellStyle name="Comma 15 2 2 4 5 2" xfId="26241"/>
    <cellStyle name="Comma 15 2 2 4 6" xfId="26235"/>
    <cellStyle name="Comma 15 2 2 5" xfId="6869"/>
    <cellStyle name="Comma 15 2 2 5 2" xfId="6870"/>
    <cellStyle name="Comma 15 2 2 5 2 2" xfId="26243"/>
    <cellStyle name="Comma 15 2 2 5 3" xfId="6871"/>
    <cellStyle name="Comma 15 2 2 5 3 2" xfId="26244"/>
    <cellStyle name="Comma 15 2 2 5 4" xfId="26242"/>
    <cellStyle name="Comma 15 2 2 6" xfId="6872"/>
    <cellStyle name="Comma 15 2 2 6 2" xfId="26245"/>
    <cellStyle name="Comma 15 2 2 7" xfId="6873"/>
    <cellStyle name="Comma 15 2 2 7 2" xfId="26246"/>
    <cellStyle name="Comma 15 2 2 8" xfId="6874"/>
    <cellStyle name="Comma 15 2 2 8 2" xfId="26247"/>
    <cellStyle name="Comma 15 2 2 9" xfId="26206"/>
    <cellStyle name="Comma 15 2 3" xfId="6875"/>
    <cellStyle name="Comma 15 2 3 2" xfId="6876"/>
    <cellStyle name="Comma 15 2 3 2 2" xfId="6877"/>
    <cellStyle name="Comma 15 2 3 2 2 2" xfId="6878"/>
    <cellStyle name="Comma 15 2 3 2 2 2 2" xfId="6879"/>
    <cellStyle name="Comma 15 2 3 2 2 2 2 2" xfId="26252"/>
    <cellStyle name="Comma 15 2 3 2 2 2 3" xfId="6880"/>
    <cellStyle name="Comma 15 2 3 2 2 2 3 2" xfId="26253"/>
    <cellStyle name="Comma 15 2 3 2 2 2 4" xfId="26251"/>
    <cellStyle name="Comma 15 2 3 2 2 3" xfId="6881"/>
    <cellStyle name="Comma 15 2 3 2 2 3 2" xfId="26254"/>
    <cellStyle name="Comma 15 2 3 2 2 4" xfId="6882"/>
    <cellStyle name="Comma 15 2 3 2 2 4 2" xfId="26255"/>
    <cellStyle name="Comma 15 2 3 2 2 5" xfId="6883"/>
    <cellStyle name="Comma 15 2 3 2 2 5 2" xfId="26256"/>
    <cellStyle name="Comma 15 2 3 2 2 6" xfId="26250"/>
    <cellStyle name="Comma 15 2 3 2 3" xfId="6884"/>
    <cellStyle name="Comma 15 2 3 2 3 2" xfId="6885"/>
    <cellStyle name="Comma 15 2 3 2 3 2 2" xfId="26258"/>
    <cellStyle name="Comma 15 2 3 2 3 3" xfId="6886"/>
    <cellStyle name="Comma 15 2 3 2 3 3 2" xfId="26259"/>
    <cellStyle name="Comma 15 2 3 2 3 4" xfId="26257"/>
    <cellStyle name="Comma 15 2 3 2 4" xfId="6887"/>
    <cellStyle name="Comma 15 2 3 2 4 2" xfId="26260"/>
    <cellStyle name="Comma 15 2 3 2 5" xfId="6888"/>
    <cellStyle name="Comma 15 2 3 2 5 2" xfId="26261"/>
    <cellStyle name="Comma 15 2 3 2 6" xfId="6889"/>
    <cellStyle name="Comma 15 2 3 2 6 2" xfId="26262"/>
    <cellStyle name="Comma 15 2 3 2 7" xfId="26249"/>
    <cellStyle name="Comma 15 2 3 3" xfId="6890"/>
    <cellStyle name="Comma 15 2 3 3 2" xfId="6891"/>
    <cellStyle name="Comma 15 2 3 3 2 2" xfId="6892"/>
    <cellStyle name="Comma 15 2 3 3 2 2 2" xfId="6893"/>
    <cellStyle name="Comma 15 2 3 3 2 2 2 2" xfId="26266"/>
    <cellStyle name="Comma 15 2 3 3 2 2 3" xfId="6894"/>
    <cellStyle name="Comma 15 2 3 3 2 2 3 2" xfId="26267"/>
    <cellStyle name="Comma 15 2 3 3 2 2 4" xfId="26265"/>
    <cellStyle name="Comma 15 2 3 3 2 3" xfId="6895"/>
    <cellStyle name="Comma 15 2 3 3 2 3 2" xfId="26268"/>
    <cellStyle name="Comma 15 2 3 3 2 4" xfId="6896"/>
    <cellStyle name="Comma 15 2 3 3 2 4 2" xfId="26269"/>
    <cellStyle name="Comma 15 2 3 3 2 5" xfId="6897"/>
    <cellStyle name="Comma 15 2 3 3 2 5 2" xfId="26270"/>
    <cellStyle name="Comma 15 2 3 3 2 6" xfId="26264"/>
    <cellStyle name="Comma 15 2 3 3 3" xfId="6898"/>
    <cellStyle name="Comma 15 2 3 3 3 2" xfId="6899"/>
    <cellStyle name="Comma 15 2 3 3 3 2 2" xfId="26272"/>
    <cellStyle name="Comma 15 2 3 3 3 3" xfId="6900"/>
    <cellStyle name="Comma 15 2 3 3 3 3 2" xfId="26273"/>
    <cellStyle name="Comma 15 2 3 3 3 4" xfId="26271"/>
    <cellStyle name="Comma 15 2 3 3 4" xfId="6901"/>
    <cellStyle name="Comma 15 2 3 3 4 2" xfId="26274"/>
    <cellStyle name="Comma 15 2 3 3 5" xfId="6902"/>
    <cellStyle name="Comma 15 2 3 3 5 2" xfId="26275"/>
    <cellStyle name="Comma 15 2 3 3 6" xfId="6903"/>
    <cellStyle name="Comma 15 2 3 3 6 2" xfId="26276"/>
    <cellStyle name="Comma 15 2 3 3 7" xfId="26263"/>
    <cellStyle name="Comma 15 2 3 4" xfId="6904"/>
    <cellStyle name="Comma 15 2 3 4 2" xfId="6905"/>
    <cellStyle name="Comma 15 2 3 4 2 2" xfId="6906"/>
    <cellStyle name="Comma 15 2 3 4 2 2 2" xfId="26279"/>
    <cellStyle name="Comma 15 2 3 4 2 3" xfId="6907"/>
    <cellStyle name="Comma 15 2 3 4 2 3 2" xfId="26280"/>
    <cellStyle name="Comma 15 2 3 4 2 4" xfId="26278"/>
    <cellStyle name="Comma 15 2 3 4 3" xfId="6908"/>
    <cellStyle name="Comma 15 2 3 4 3 2" xfId="26281"/>
    <cellStyle name="Comma 15 2 3 4 4" xfId="6909"/>
    <cellStyle name="Comma 15 2 3 4 4 2" xfId="26282"/>
    <cellStyle name="Comma 15 2 3 4 5" xfId="6910"/>
    <cellStyle name="Comma 15 2 3 4 5 2" xfId="26283"/>
    <cellStyle name="Comma 15 2 3 4 6" xfId="26277"/>
    <cellStyle name="Comma 15 2 3 5" xfId="6911"/>
    <cellStyle name="Comma 15 2 3 5 2" xfId="6912"/>
    <cellStyle name="Comma 15 2 3 5 2 2" xfId="26285"/>
    <cellStyle name="Comma 15 2 3 5 3" xfId="6913"/>
    <cellStyle name="Comma 15 2 3 5 3 2" xfId="26286"/>
    <cellStyle name="Comma 15 2 3 5 4" xfId="26284"/>
    <cellStyle name="Comma 15 2 3 6" xfId="6914"/>
    <cellStyle name="Comma 15 2 3 6 2" xfId="26287"/>
    <cellStyle name="Comma 15 2 3 7" xfId="6915"/>
    <cellStyle name="Comma 15 2 3 7 2" xfId="26288"/>
    <cellStyle name="Comma 15 2 3 8" xfId="6916"/>
    <cellStyle name="Comma 15 2 3 8 2" xfId="26289"/>
    <cellStyle name="Comma 15 2 3 9" xfId="26248"/>
    <cellStyle name="Comma 15 2 4" xfId="6917"/>
    <cellStyle name="Comma 15 2 4 2" xfId="6918"/>
    <cellStyle name="Comma 15 2 4 2 2" xfId="6919"/>
    <cellStyle name="Comma 15 2 4 2 2 2" xfId="6920"/>
    <cellStyle name="Comma 15 2 4 2 2 2 2" xfId="6921"/>
    <cellStyle name="Comma 15 2 4 2 2 2 2 2" xfId="26294"/>
    <cellStyle name="Comma 15 2 4 2 2 2 3" xfId="6922"/>
    <cellStyle name="Comma 15 2 4 2 2 2 3 2" xfId="26295"/>
    <cellStyle name="Comma 15 2 4 2 2 2 4" xfId="26293"/>
    <cellStyle name="Comma 15 2 4 2 2 3" xfId="6923"/>
    <cellStyle name="Comma 15 2 4 2 2 3 2" xfId="26296"/>
    <cellStyle name="Comma 15 2 4 2 2 4" xfId="6924"/>
    <cellStyle name="Comma 15 2 4 2 2 4 2" xfId="26297"/>
    <cellStyle name="Comma 15 2 4 2 2 5" xfId="6925"/>
    <cellStyle name="Comma 15 2 4 2 2 5 2" xfId="26298"/>
    <cellStyle name="Comma 15 2 4 2 2 6" xfId="26292"/>
    <cellStyle name="Comma 15 2 4 2 3" xfId="6926"/>
    <cellStyle name="Comma 15 2 4 2 3 2" xfId="6927"/>
    <cellStyle name="Comma 15 2 4 2 3 2 2" xfId="26300"/>
    <cellStyle name="Comma 15 2 4 2 3 3" xfId="6928"/>
    <cellStyle name="Comma 15 2 4 2 3 3 2" xfId="26301"/>
    <cellStyle name="Comma 15 2 4 2 3 4" xfId="26299"/>
    <cellStyle name="Comma 15 2 4 2 4" xfId="6929"/>
    <cellStyle name="Comma 15 2 4 2 4 2" xfId="26302"/>
    <cellStyle name="Comma 15 2 4 2 5" xfId="6930"/>
    <cellStyle name="Comma 15 2 4 2 5 2" xfId="26303"/>
    <cellStyle name="Comma 15 2 4 2 6" xfId="6931"/>
    <cellStyle name="Comma 15 2 4 2 6 2" xfId="26304"/>
    <cellStyle name="Comma 15 2 4 2 7" xfId="26291"/>
    <cellStyle name="Comma 15 2 4 3" xfId="6932"/>
    <cellStyle name="Comma 15 2 4 3 2" xfId="6933"/>
    <cellStyle name="Comma 15 2 4 3 2 2" xfId="6934"/>
    <cellStyle name="Comma 15 2 4 3 2 2 2" xfId="6935"/>
    <cellStyle name="Comma 15 2 4 3 2 2 2 2" xfId="26308"/>
    <cellStyle name="Comma 15 2 4 3 2 2 3" xfId="6936"/>
    <cellStyle name="Comma 15 2 4 3 2 2 3 2" xfId="26309"/>
    <cellStyle name="Comma 15 2 4 3 2 2 4" xfId="26307"/>
    <cellStyle name="Comma 15 2 4 3 2 3" xfId="6937"/>
    <cellStyle name="Comma 15 2 4 3 2 3 2" xfId="26310"/>
    <cellStyle name="Comma 15 2 4 3 2 4" xfId="6938"/>
    <cellStyle name="Comma 15 2 4 3 2 4 2" xfId="26311"/>
    <cellStyle name="Comma 15 2 4 3 2 5" xfId="6939"/>
    <cellStyle name="Comma 15 2 4 3 2 5 2" xfId="26312"/>
    <cellStyle name="Comma 15 2 4 3 2 6" xfId="26306"/>
    <cellStyle name="Comma 15 2 4 3 3" xfId="6940"/>
    <cellStyle name="Comma 15 2 4 3 3 2" xfId="6941"/>
    <cellStyle name="Comma 15 2 4 3 3 2 2" xfId="26314"/>
    <cellStyle name="Comma 15 2 4 3 3 3" xfId="6942"/>
    <cellStyle name="Comma 15 2 4 3 3 3 2" xfId="26315"/>
    <cellStyle name="Comma 15 2 4 3 3 4" xfId="26313"/>
    <cellStyle name="Comma 15 2 4 3 4" xfId="6943"/>
    <cellStyle name="Comma 15 2 4 3 4 2" xfId="26316"/>
    <cellStyle name="Comma 15 2 4 3 5" xfId="6944"/>
    <cellStyle name="Comma 15 2 4 3 5 2" xfId="26317"/>
    <cellStyle name="Comma 15 2 4 3 6" xfId="6945"/>
    <cellStyle name="Comma 15 2 4 3 6 2" xfId="26318"/>
    <cellStyle name="Comma 15 2 4 3 7" xfId="26305"/>
    <cellStyle name="Comma 15 2 4 4" xfId="6946"/>
    <cellStyle name="Comma 15 2 4 4 2" xfId="6947"/>
    <cellStyle name="Comma 15 2 4 4 2 2" xfId="6948"/>
    <cellStyle name="Comma 15 2 4 4 2 2 2" xfId="26321"/>
    <cellStyle name="Comma 15 2 4 4 2 3" xfId="6949"/>
    <cellStyle name="Comma 15 2 4 4 2 3 2" xfId="26322"/>
    <cellStyle name="Comma 15 2 4 4 2 4" xfId="26320"/>
    <cellStyle name="Comma 15 2 4 4 3" xfId="6950"/>
    <cellStyle name="Comma 15 2 4 4 3 2" xfId="26323"/>
    <cellStyle name="Comma 15 2 4 4 4" xfId="6951"/>
    <cellStyle name="Comma 15 2 4 4 4 2" xfId="26324"/>
    <cellStyle name="Comma 15 2 4 4 5" xfId="6952"/>
    <cellStyle name="Comma 15 2 4 4 5 2" xfId="26325"/>
    <cellStyle name="Comma 15 2 4 4 6" xfId="26319"/>
    <cellStyle name="Comma 15 2 4 5" xfId="6953"/>
    <cellStyle name="Comma 15 2 4 5 2" xfId="6954"/>
    <cellStyle name="Comma 15 2 4 5 2 2" xfId="26327"/>
    <cellStyle name="Comma 15 2 4 5 3" xfId="6955"/>
    <cellStyle name="Comma 15 2 4 5 3 2" xfId="26328"/>
    <cellStyle name="Comma 15 2 4 5 4" xfId="26326"/>
    <cellStyle name="Comma 15 2 4 6" xfId="6956"/>
    <cellStyle name="Comma 15 2 4 6 2" xfId="26329"/>
    <cellStyle name="Comma 15 2 4 7" xfId="6957"/>
    <cellStyle name="Comma 15 2 4 7 2" xfId="26330"/>
    <cellStyle name="Comma 15 2 4 8" xfId="6958"/>
    <cellStyle name="Comma 15 2 4 8 2" xfId="26331"/>
    <cellStyle name="Comma 15 2 4 9" xfId="26290"/>
    <cellStyle name="Comma 15 2 5" xfId="6959"/>
    <cellStyle name="Comma 15 2 5 2" xfId="6960"/>
    <cellStyle name="Comma 15 2 5 2 2" xfId="6961"/>
    <cellStyle name="Comma 15 2 5 2 2 2" xfId="6962"/>
    <cellStyle name="Comma 15 2 5 2 2 2 2" xfId="26335"/>
    <cellStyle name="Comma 15 2 5 2 2 3" xfId="6963"/>
    <cellStyle name="Comma 15 2 5 2 2 3 2" xfId="26336"/>
    <cellStyle name="Comma 15 2 5 2 2 4" xfId="26334"/>
    <cellStyle name="Comma 15 2 5 2 3" xfId="6964"/>
    <cellStyle name="Comma 15 2 5 2 3 2" xfId="26337"/>
    <cellStyle name="Comma 15 2 5 2 4" xfId="6965"/>
    <cellStyle name="Comma 15 2 5 2 4 2" xfId="26338"/>
    <cellStyle name="Comma 15 2 5 2 5" xfId="6966"/>
    <cellStyle name="Comma 15 2 5 2 5 2" xfId="26339"/>
    <cellStyle name="Comma 15 2 5 2 6" xfId="26333"/>
    <cellStyle name="Comma 15 2 5 3" xfId="6967"/>
    <cellStyle name="Comma 15 2 5 3 2" xfId="6968"/>
    <cellStyle name="Comma 15 2 5 3 2 2" xfId="26341"/>
    <cellStyle name="Comma 15 2 5 3 3" xfId="6969"/>
    <cellStyle name="Comma 15 2 5 3 3 2" xfId="26342"/>
    <cellStyle name="Comma 15 2 5 3 4" xfId="26340"/>
    <cellStyle name="Comma 15 2 5 4" xfId="6970"/>
    <cellStyle name="Comma 15 2 5 4 2" xfId="26343"/>
    <cellStyle name="Comma 15 2 5 5" xfId="6971"/>
    <cellStyle name="Comma 15 2 5 5 2" xfId="26344"/>
    <cellStyle name="Comma 15 2 5 6" xfId="6972"/>
    <cellStyle name="Comma 15 2 5 6 2" xfId="26345"/>
    <cellStyle name="Comma 15 2 5 7" xfId="26332"/>
    <cellStyle name="Comma 15 2 6" xfId="6973"/>
    <cellStyle name="Comma 15 2 6 2" xfId="6974"/>
    <cellStyle name="Comma 15 2 6 2 2" xfId="6975"/>
    <cellStyle name="Comma 15 2 6 2 2 2" xfId="6976"/>
    <cellStyle name="Comma 15 2 6 2 2 2 2" xfId="26349"/>
    <cellStyle name="Comma 15 2 6 2 2 3" xfId="6977"/>
    <cellStyle name="Comma 15 2 6 2 2 3 2" xfId="26350"/>
    <cellStyle name="Comma 15 2 6 2 2 4" xfId="26348"/>
    <cellStyle name="Comma 15 2 6 2 3" xfId="6978"/>
    <cellStyle name="Comma 15 2 6 2 3 2" xfId="26351"/>
    <cellStyle name="Comma 15 2 6 2 4" xfId="6979"/>
    <cellStyle name="Comma 15 2 6 2 4 2" xfId="26352"/>
    <cellStyle name="Comma 15 2 6 2 5" xfId="6980"/>
    <cellStyle name="Comma 15 2 6 2 5 2" xfId="26353"/>
    <cellStyle name="Comma 15 2 6 2 6" xfId="26347"/>
    <cellStyle name="Comma 15 2 6 3" xfId="6981"/>
    <cellStyle name="Comma 15 2 6 3 2" xfId="6982"/>
    <cellStyle name="Comma 15 2 6 3 2 2" xfId="26355"/>
    <cellStyle name="Comma 15 2 6 3 3" xfId="6983"/>
    <cellStyle name="Comma 15 2 6 3 3 2" xfId="26356"/>
    <cellStyle name="Comma 15 2 6 3 4" xfId="26354"/>
    <cellStyle name="Comma 15 2 6 4" xfId="6984"/>
    <cellStyle name="Comma 15 2 6 4 2" xfId="26357"/>
    <cellStyle name="Comma 15 2 6 5" xfId="6985"/>
    <cellStyle name="Comma 15 2 6 5 2" xfId="26358"/>
    <cellStyle name="Comma 15 2 6 6" xfId="6986"/>
    <cellStyle name="Comma 15 2 6 6 2" xfId="26359"/>
    <cellStyle name="Comma 15 2 6 7" xfId="26346"/>
    <cellStyle name="Comma 15 2 7" xfId="6987"/>
    <cellStyle name="Comma 15 2 7 2" xfId="6988"/>
    <cellStyle name="Comma 15 2 7 2 2" xfId="6989"/>
    <cellStyle name="Comma 15 2 7 2 2 2" xfId="26362"/>
    <cellStyle name="Comma 15 2 7 2 3" xfId="6990"/>
    <cellStyle name="Comma 15 2 7 2 3 2" xfId="26363"/>
    <cellStyle name="Comma 15 2 7 2 4" xfId="26361"/>
    <cellStyle name="Comma 15 2 7 3" xfId="6991"/>
    <cellStyle name="Comma 15 2 7 3 2" xfId="26364"/>
    <cellStyle name="Comma 15 2 7 4" xfId="6992"/>
    <cellStyle name="Comma 15 2 7 4 2" xfId="26365"/>
    <cellStyle name="Comma 15 2 7 5" xfId="6993"/>
    <cellStyle name="Comma 15 2 7 5 2" xfId="26366"/>
    <cellStyle name="Comma 15 2 7 6" xfId="26360"/>
    <cellStyle name="Comma 15 2 8" xfId="6994"/>
    <cellStyle name="Comma 15 2 8 2" xfId="6995"/>
    <cellStyle name="Comma 15 2 8 2 2" xfId="26368"/>
    <cellStyle name="Comma 15 2 8 3" xfId="6996"/>
    <cellStyle name="Comma 15 2 8 3 2" xfId="26369"/>
    <cellStyle name="Comma 15 2 8 4" xfId="26367"/>
    <cellStyle name="Comma 15 2 9" xfId="6997"/>
    <cellStyle name="Comma 15 2 9 2" xfId="26370"/>
    <cellStyle name="Comma 15 3" xfId="6998"/>
    <cellStyle name="Comma 15 3 10" xfId="6999"/>
    <cellStyle name="Comma 15 3 10 2" xfId="26372"/>
    <cellStyle name="Comma 15 3 11" xfId="7000"/>
    <cellStyle name="Comma 15 3 11 2" xfId="26373"/>
    <cellStyle name="Comma 15 3 12" xfId="26371"/>
    <cellStyle name="Comma 15 3 2" xfId="7001"/>
    <cellStyle name="Comma 15 3 2 2" xfId="7002"/>
    <cellStyle name="Comma 15 3 2 2 2" xfId="7003"/>
    <cellStyle name="Comma 15 3 2 2 2 2" xfId="7004"/>
    <cellStyle name="Comma 15 3 2 2 2 2 2" xfId="7005"/>
    <cellStyle name="Comma 15 3 2 2 2 2 2 2" xfId="26378"/>
    <cellStyle name="Comma 15 3 2 2 2 2 3" xfId="7006"/>
    <cellStyle name="Comma 15 3 2 2 2 2 3 2" xfId="26379"/>
    <cellStyle name="Comma 15 3 2 2 2 2 4" xfId="26377"/>
    <cellStyle name="Comma 15 3 2 2 2 3" xfId="7007"/>
    <cellStyle name="Comma 15 3 2 2 2 3 2" xfId="26380"/>
    <cellStyle name="Comma 15 3 2 2 2 4" xfId="7008"/>
    <cellStyle name="Comma 15 3 2 2 2 4 2" xfId="26381"/>
    <cellStyle name="Comma 15 3 2 2 2 5" xfId="7009"/>
    <cellStyle name="Comma 15 3 2 2 2 5 2" xfId="26382"/>
    <cellStyle name="Comma 15 3 2 2 2 6" xfId="26376"/>
    <cellStyle name="Comma 15 3 2 2 3" xfId="7010"/>
    <cellStyle name="Comma 15 3 2 2 3 2" xfId="7011"/>
    <cellStyle name="Comma 15 3 2 2 3 2 2" xfId="26384"/>
    <cellStyle name="Comma 15 3 2 2 3 3" xfId="7012"/>
    <cellStyle name="Comma 15 3 2 2 3 3 2" xfId="26385"/>
    <cellStyle name="Comma 15 3 2 2 3 4" xfId="26383"/>
    <cellStyle name="Comma 15 3 2 2 4" xfId="7013"/>
    <cellStyle name="Comma 15 3 2 2 4 2" xfId="26386"/>
    <cellStyle name="Comma 15 3 2 2 5" xfId="7014"/>
    <cellStyle name="Comma 15 3 2 2 5 2" xfId="26387"/>
    <cellStyle name="Comma 15 3 2 2 6" xfId="7015"/>
    <cellStyle name="Comma 15 3 2 2 6 2" xfId="26388"/>
    <cellStyle name="Comma 15 3 2 2 7" xfId="26375"/>
    <cellStyle name="Comma 15 3 2 3" xfId="7016"/>
    <cellStyle name="Comma 15 3 2 3 2" xfId="7017"/>
    <cellStyle name="Comma 15 3 2 3 2 2" xfId="7018"/>
    <cellStyle name="Comma 15 3 2 3 2 2 2" xfId="7019"/>
    <cellStyle name="Comma 15 3 2 3 2 2 2 2" xfId="26392"/>
    <cellStyle name="Comma 15 3 2 3 2 2 3" xfId="7020"/>
    <cellStyle name="Comma 15 3 2 3 2 2 3 2" xfId="26393"/>
    <cellStyle name="Comma 15 3 2 3 2 2 4" xfId="26391"/>
    <cellStyle name="Comma 15 3 2 3 2 3" xfId="7021"/>
    <cellStyle name="Comma 15 3 2 3 2 3 2" xfId="26394"/>
    <cellStyle name="Comma 15 3 2 3 2 4" xfId="7022"/>
    <cellStyle name="Comma 15 3 2 3 2 4 2" xfId="26395"/>
    <cellStyle name="Comma 15 3 2 3 2 5" xfId="7023"/>
    <cellStyle name="Comma 15 3 2 3 2 5 2" xfId="26396"/>
    <cellStyle name="Comma 15 3 2 3 2 6" xfId="26390"/>
    <cellStyle name="Comma 15 3 2 3 3" xfId="7024"/>
    <cellStyle name="Comma 15 3 2 3 3 2" xfId="7025"/>
    <cellStyle name="Comma 15 3 2 3 3 2 2" xfId="26398"/>
    <cellStyle name="Comma 15 3 2 3 3 3" xfId="7026"/>
    <cellStyle name="Comma 15 3 2 3 3 3 2" xfId="26399"/>
    <cellStyle name="Comma 15 3 2 3 3 4" xfId="26397"/>
    <cellStyle name="Comma 15 3 2 3 4" xfId="7027"/>
    <cellStyle name="Comma 15 3 2 3 4 2" xfId="26400"/>
    <cellStyle name="Comma 15 3 2 3 5" xfId="7028"/>
    <cellStyle name="Comma 15 3 2 3 5 2" xfId="26401"/>
    <cellStyle name="Comma 15 3 2 3 6" xfId="7029"/>
    <cellStyle name="Comma 15 3 2 3 6 2" xfId="26402"/>
    <cellStyle name="Comma 15 3 2 3 7" xfId="26389"/>
    <cellStyle name="Comma 15 3 2 4" xfId="7030"/>
    <cellStyle name="Comma 15 3 2 4 2" xfId="7031"/>
    <cellStyle name="Comma 15 3 2 4 2 2" xfId="7032"/>
    <cellStyle name="Comma 15 3 2 4 2 2 2" xfId="26405"/>
    <cellStyle name="Comma 15 3 2 4 2 3" xfId="7033"/>
    <cellStyle name="Comma 15 3 2 4 2 3 2" xfId="26406"/>
    <cellStyle name="Comma 15 3 2 4 2 4" xfId="26404"/>
    <cellStyle name="Comma 15 3 2 4 3" xfId="7034"/>
    <cellStyle name="Comma 15 3 2 4 3 2" xfId="26407"/>
    <cellStyle name="Comma 15 3 2 4 4" xfId="7035"/>
    <cellStyle name="Comma 15 3 2 4 4 2" xfId="26408"/>
    <cellStyle name="Comma 15 3 2 4 5" xfId="7036"/>
    <cellStyle name="Comma 15 3 2 4 5 2" xfId="26409"/>
    <cellStyle name="Comma 15 3 2 4 6" xfId="26403"/>
    <cellStyle name="Comma 15 3 2 5" xfId="7037"/>
    <cellStyle name="Comma 15 3 2 5 2" xfId="7038"/>
    <cellStyle name="Comma 15 3 2 5 2 2" xfId="26411"/>
    <cellStyle name="Comma 15 3 2 5 3" xfId="7039"/>
    <cellStyle name="Comma 15 3 2 5 3 2" xfId="26412"/>
    <cellStyle name="Comma 15 3 2 5 4" xfId="26410"/>
    <cellStyle name="Comma 15 3 2 6" xfId="7040"/>
    <cellStyle name="Comma 15 3 2 6 2" xfId="26413"/>
    <cellStyle name="Comma 15 3 2 7" xfId="7041"/>
    <cellStyle name="Comma 15 3 2 7 2" xfId="26414"/>
    <cellStyle name="Comma 15 3 2 8" xfId="7042"/>
    <cellStyle name="Comma 15 3 2 8 2" xfId="26415"/>
    <cellStyle name="Comma 15 3 2 9" xfId="26374"/>
    <cellStyle name="Comma 15 3 3" xfId="7043"/>
    <cellStyle name="Comma 15 3 3 2" xfId="7044"/>
    <cellStyle name="Comma 15 3 3 2 2" xfId="7045"/>
    <cellStyle name="Comma 15 3 3 2 2 2" xfId="7046"/>
    <cellStyle name="Comma 15 3 3 2 2 2 2" xfId="7047"/>
    <cellStyle name="Comma 15 3 3 2 2 2 2 2" xfId="26420"/>
    <cellStyle name="Comma 15 3 3 2 2 2 3" xfId="7048"/>
    <cellStyle name="Comma 15 3 3 2 2 2 3 2" xfId="26421"/>
    <cellStyle name="Comma 15 3 3 2 2 2 4" xfId="26419"/>
    <cellStyle name="Comma 15 3 3 2 2 3" xfId="7049"/>
    <cellStyle name="Comma 15 3 3 2 2 3 2" xfId="26422"/>
    <cellStyle name="Comma 15 3 3 2 2 4" xfId="7050"/>
    <cellStyle name="Comma 15 3 3 2 2 4 2" xfId="26423"/>
    <cellStyle name="Comma 15 3 3 2 2 5" xfId="7051"/>
    <cellStyle name="Comma 15 3 3 2 2 5 2" xfId="26424"/>
    <cellStyle name="Comma 15 3 3 2 2 6" xfId="26418"/>
    <cellStyle name="Comma 15 3 3 2 3" xfId="7052"/>
    <cellStyle name="Comma 15 3 3 2 3 2" xfId="7053"/>
    <cellStyle name="Comma 15 3 3 2 3 2 2" xfId="26426"/>
    <cellStyle name="Comma 15 3 3 2 3 3" xfId="7054"/>
    <cellStyle name="Comma 15 3 3 2 3 3 2" xfId="26427"/>
    <cellStyle name="Comma 15 3 3 2 3 4" xfId="26425"/>
    <cellStyle name="Comma 15 3 3 2 4" xfId="7055"/>
    <cellStyle name="Comma 15 3 3 2 4 2" xfId="26428"/>
    <cellStyle name="Comma 15 3 3 2 5" xfId="7056"/>
    <cellStyle name="Comma 15 3 3 2 5 2" xfId="26429"/>
    <cellStyle name="Comma 15 3 3 2 6" xfId="7057"/>
    <cellStyle name="Comma 15 3 3 2 6 2" xfId="26430"/>
    <cellStyle name="Comma 15 3 3 2 7" xfId="26417"/>
    <cellStyle name="Comma 15 3 3 3" xfId="7058"/>
    <cellStyle name="Comma 15 3 3 3 2" xfId="7059"/>
    <cellStyle name="Comma 15 3 3 3 2 2" xfId="7060"/>
    <cellStyle name="Comma 15 3 3 3 2 2 2" xfId="7061"/>
    <cellStyle name="Comma 15 3 3 3 2 2 2 2" xfId="26434"/>
    <cellStyle name="Comma 15 3 3 3 2 2 3" xfId="7062"/>
    <cellStyle name="Comma 15 3 3 3 2 2 3 2" xfId="26435"/>
    <cellStyle name="Comma 15 3 3 3 2 2 4" xfId="26433"/>
    <cellStyle name="Comma 15 3 3 3 2 3" xfId="7063"/>
    <cellStyle name="Comma 15 3 3 3 2 3 2" xfId="26436"/>
    <cellStyle name="Comma 15 3 3 3 2 4" xfId="7064"/>
    <cellStyle name="Comma 15 3 3 3 2 4 2" xfId="26437"/>
    <cellStyle name="Comma 15 3 3 3 2 5" xfId="7065"/>
    <cellStyle name="Comma 15 3 3 3 2 5 2" xfId="26438"/>
    <cellStyle name="Comma 15 3 3 3 2 6" xfId="26432"/>
    <cellStyle name="Comma 15 3 3 3 3" xfId="7066"/>
    <cellStyle name="Comma 15 3 3 3 3 2" xfId="7067"/>
    <cellStyle name="Comma 15 3 3 3 3 2 2" xfId="26440"/>
    <cellStyle name="Comma 15 3 3 3 3 3" xfId="7068"/>
    <cellStyle name="Comma 15 3 3 3 3 3 2" xfId="26441"/>
    <cellStyle name="Comma 15 3 3 3 3 4" xfId="26439"/>
    <cellStyle name="Comma 15 3 3 3 4" xfId="7069"/>
    <cellStyle name="Comma 15 3 3 3 4 2" xfId="26442"/>
    <cellStyle name="Comma 15 3 3 3 5" xfId="7070"/>
    <cellStyle name="Comma 15 3 3 3 5 2" xfId="26443"/>
    <cellStyle name="Comma 15 3 3 3 6" xfId="7071"/>
    <cellStyle name="Comma 15 3 3 3 6 2" xfId="26444"/>
    <cellStyle name="Comma 15 3 3 3 7" xfId="26431"/>
    <cellStyle name="Comma 15 3 3 4" xfId="7072"/>
    <cellStyle name="Comma 15 3 3 4 2" xfId="7073"/>
    <cellStyle name="Comma 15 3 3 4 2 2" xfId="7074"/>
    <cellStyle name="Comma 15 3 3 4 2 2 2" xfId="26447"/>
    <cellStyle name="Comma 15 3 3 4 2 3" xfId="7075"/>
    <cellStyle name="Comma 15 3 3 4 2 3 2" xfId="26448"/>
    <cellStyle name="Comma 15 3 3 4 2 4" xfId="26446"/>
    <cellStyle name="Comma 15 3 3 4 3" xfId="7076"/>
    <cellStyle name="Comma 15 3 3 4 3 2" xfId="26449"/>
    <cellStyle name="Comma 15 3 3 4 4" xfId="7077"/>
    <cellStyle name="Comma 15 3 3 4 4 2" xfId="26450"/>
    <cellStyle name="Comma 15 3 3 4 5" xfId="7078"/>
    <cellStyle name="Comma 15 3 3 4 5 2" xfId="26451"/>
    <cellStyle name="Comma 15 3 3 4 6" xfId="26445"/>
    <cellStyle name="Comma 15 3 3 5" xfId="7079"/>
    <cellStyle name="Comma 15 3 3 5 2" xfId="7080"/>
    <cellStyle name="Comma 15 3 3 5 2 2" xfId="26453"/>
    <cellStyle name="Comma 15 3 3 5 3" xfId="7081"/>
    <cellStyle name="Comma 15 3 3 5 3 2" xfId="26454"/>
    <cellStyle name="Comma 15 3 3 5 4" xfId="26452"/>
    <cellStyle name="Comma 15 3 3 6" xfId="7082"/>
    <cellStyle name="Comma 15 3 3 6 2" xfId="26455"/>
    <cellStyle name="Comma 15 3 3 7" xfId="7083"/>
    <cellStyle name="Comma 15 3 3 7 2" xfId="26456"/>
    <cellStyle name="Comma 15 3 3 8" xfId="7084"/>
    <cellStyle name="Comma 15 3 3 8 2" xfId="26457"/>
    <cellStyle name="Comma 15 3 3 9" xfId="26416"/>
    <cellStyle name="Comma 15 3 4" xfId="7085"/>
    <cellStyle name="Comma 15 3 4 2" xfId="7086"/>
    <cellStyle name="Comma 15 3 4 2 2" xfId="7087"/>
    <cellStyle name="Comma 15 3 4 2 2 2" xfId="7088"/>
    <cellStyle name="Comma 15 3 4 2 2 2 2" xfId="7089"/>
    <cellStyle name="Comma 15 3 4 2 2 2 2 2" xfId="26462"/>
    <cellStyle name="Comma 15 3 4 2 2 2 3" xfId="7090"/>
    <cellStyle name="Comma 15 3 4 2 2 2 3 2" xfId="26463"/>
    <cellStyle name="Comma 15 3 4 2 2 2 4" xfId="26461"/>
    <cellStyle name="Comma 15 3 4 2 2 3" xfId="7091"/>
    <cellStyle name="Comma 15 3 4 2 2 3 2" xfId="26464"/>
    <cellStyle name="Comma 15 3 4 2 2 4" xfId="7092"/>
    <cellStyle name="Comma 15 3 4 2 2 4 2" xfId="26465"/>
    <cellStyle name="Comma 15 3 4 2 2 5" xfId="7093"/>
    <cellStyle name="Comma 15 3 4 2 2 5 2" xfId="26466"/>
    <cellStyle name="Comma 15 3 4 2 2 6" xfId="26460"/>
    <cellStyle name="Comma 15 3 4 2 3" xfId="7094"/>
    <cellStyle name="Comma 15 3 4 2 3 2" xfId="7095"/>
    <cellStyle name="Comma 15 3 4 2 3 2 2" xfId="26468"/>
    <cellStyle name="Comma 15 3 4 2 3 3" xfId="7096"/>
    <cellStyle name="Comma 15 3 4 2 3 3 2" xfId="26469"/>
    <cellStyle name="Comma 15 3 4 2 3 4" xfId="26467"/>
    <cellStyle name="Comma 15 3 4 2 4" xfId="7097"/>
    <cellStyle name="Comma 15 3 4 2 4 2" xfId="26470"/>
    <cellStyle name="Comma 15 3 4 2 5" xfId="7098"/>
    <cellStyle name="Comma 15 3 4 2 5 2" xfId="26471"/>
    <cellStyle name="Comma 15 3 4 2 6" xfId="7099"/>
    <cellStyle name="Comma 15 3 4 2 6 2" xfId="26472"/>
    <cellStyle name="Comma 15 3 4 2 7" xfId="26459"/>
    <cellStyle name="Comma 15 3 4 3" xfId="7100"/>
    <cellStyle name="Comma 15 3 4 3 2" xfId="7101"/>
    <cellStyle name="Comma 15 3 4 3 2 2" xfId="7102"/>
    <cellStyle name="Comma 15 3 4 3 2 2 2" xfId="7103"/>
    <cellStyle name="Comma 15 3 4 3 2 2 2 2" xfId="26476"/>
    <cellStyle name="Comma 15 3 4 3 2 2 3" xfId="7104"/>
    <cellStyle name="Comma 15 3 4 3 2 2 3 2" xfId="26477"/>
    <cellStyle name="Comma 15 3 4 3 2 2 4" xfId="26475"/>
    <cellStyle name="Comma 15 3 4 3 2 3" xfId="7105"/>
    <cellStyle name="Comma 15 3 4 3 2 3 2" xfId="26478"/>
    <cellStyle name="Comma 15 3 4 3 2 4" xfId="7106"/>
    <cellStyle name="Comma 15 3 4 3 2 4 2" xfId="26479"/>
    <cellStyle name="Comma 15 3 4 3 2 5" xfId="7107"/>
    <cellStyle name="Comma 15 3 4 3 2 5 2" xfId="26480"/>
    <cellStyle name="Comma 15 3 4 3 2 6" xfId="26474"/>
    <cellStyle name="Comma 15 3 4 3 3" xfId="7108"/>
    <cellStyle name="Comma 15 3 4 3 3 2" xfId="7109"/>
    <cellStyle name="Comma 15 3 4 3 3 2 2" xfId="26482"/>
    <cellStyle name="Comma 15 3 4 3 3 3" xfId="7110"/>
    <cellStyle name="Comma 15 3 4 3 3 3 2" xfId="26483"/>
    <cellStyle name="Comma 15 3 4 3 3 4" xfId="26481"/>
    <cellStyle name="Comma 15 3 4 3 4" xfId="7111"/>
    <cellStyle name="Comma 15 3 4 3 4 2" xfId="26484"/>
    <cellStyle name="Comma 15 3 4 3 5" xfId="7112"/>
    <cellStyle name="Comma 15 3 4 3 5 2" xfId="26485"/>
    <cellStyle name="Comma 15 3 4 3 6" xfId="7113"/>
    <cellStyle name="Comma 15 3 4 3 6 2" xfId="26486"/>
    <cellStyle name="Comma 15 3 4 3 7" xfId="26473"/>
    <cellStyle name="Comma 15 3 4 4" xfId="7114"/>
    <cellStyle name="Comma 15 3 4 4 2" xfId="7115"/>
    <cellStyle name="Comma 15 3 4 4 2 2" xfId="7116"/>
    <cellStyle name="Comma 15 3 4 4 2 2 2" xfId="26489"/>
    <cellStyle name="Comma 15 3 4 4 2 3" xfId="7117"/>
    <cellStyle name="Comma 15 3 4 4 2 3 2" xfId="26490"/>
    <cellStyle name="Comma 15 3 4 4 2 4" xfId="26488"/>
    <cellStyle name="Comma 15 3 4 4 3" xfId="7118"/>
    <cellStyle name="Comma 15 3 4 4 3 2" xfId="26491"/>
    <cellStyle name="Comma 15 3 4 4 4" xfId="7119"/>
    <cellStyle name="Comma 15 3 4 4 4 2" xfId="26492"/>
    <cellStyle name="Comma 15 3 4 4 5" xfId="7120"/>
    <cellStyle name="Comma 15 3 4 4 5 2" xfId="26493"/>
    <cellStyle name="Comma 15 3 4 4 6" xfId="26487"/>
    <cellStyle name="Comma 15 3 4 5" xfId="7121"/>
    <cellStyle name="Comma 15 3 4 5 2" xfId="7122"/>
    <cellStyle name="Comma 15 3 4 5 2 2" xfId="26495"/>
    <cellStyle name="Comma 15 3 4 5 3" xfId="7123"/>
    <cellStyle name="Comma 15 3 4 5 3 2" xfId="26496"/>
    <cellStyle name="Comma 15 3 4 5 4" xfId="26494"/>
    <cellStyle name="Comma 15 3 4 6" xfId="7124"/>
    <cellStyle name="Comma 15 3 4 6 2" xfId="26497"/>
    <cellStyle name="Comma 15 3 4 7" xfId="7125"/>
    <cellStyle name="Comma 15 3 4 7 2" xfId="26498"/>
    <cellStyle name="Comma 15 3 4 8" xfId="7126"/>
    <cellStyle name="Comma 15 3 4 8 2" xfId="26499"/>
    <cellStyle name="Comma 15 3 4 9" xfId="26458"/>
    <cellStyle name="Comma 15 3 5" xfId="7127"/>
    <cellStyle name="Comma 15 3 5 2" xfId="7128"/>
    <cellStyle name="Comma 15 3 5 2 2" xfId="7129"/>
    <cellStyle name="Comma 15 3 5 2 2 2" xfId="7130"/>
    <cellStyle name="Comma 15 3 5 2 2 2 2" xfId="26503"/>
    <cellStyle name="Comma 15 3 5 2 2 3" xfId="7131"/>
    <cellStyle name="Comma 15 3 5 2 2 3 2" xfId="26504"/>
    <cellStyle name="Comma 15 3 5 2 2 4" xfId="26502"/>
    <cellStyle name="Comma 15 3 5 2 3" xfId="7132"/>
    <cellStyle name="Comma 15 3 5 2 3 2" xfId="26505"/>
    <cellStyle name="Comma 15 3 5 2 4" xfId="7133"/>
    <cellStyle name="Comma 15 3 5 2 4 2" xfId="26506"/>
    <cellStyle name="Comma 15 3 5 2 5" xfId="7134"/>
    <cellStyle name="Comma 15 3 5 2 5 2" xfId="26507"/>
    <cellStyle name="Comma 15 3 5 2 6" xfId="26501"/>
    <cellStyle name="Comma 15 3 5 3" xfId="7135"/>
    <cellStyle name="Comma 15 3 5 3 2" xfId="7136"/>
    <cellStyle name="Comma 15 3 5 3 2 2" xfId="26509"/>
    <cellStyle name="Comma 15 3 5 3 3" xfId="7137"/>
    <cellStyle name="Comma 15 3 5 3 3 2" xfId="26510"/>
    <cellStyle name="Comma 15 3 5 3 4" xfId="26508"/>
    <cellStyle name="Comma 15 3 5 4" xfId="7138"/>
    <cellStyle name="Comma 15 3 5 4 2" xfId="26511"/>
    <cellStyle name="Comma 15 3 5 5" xfId="7139"/>
    <cellStyle name="Comma 15 3 5 5 2" xfId="26512"/>
    <cellStyle name="Comma 15 3 5 6" xfId="7140"/>
    <cellStyle name="Comma 15 3 5 6 2" xfId="26513"/>
    <cellStyle name="Comma 15 3 5 7" xfId="26500"/>
    <cellStyle name="Comma 15 3 6" xfId="7141"/>
    <cellStyle name="Comma 15 3 6 2" xfId="7142"/>
    <cellStyle name="Comma 15 3 6 2 2" xfId="7143"/>
    <cellStyle name="Comma 15 3 6 2 2 2" xfId="7144"/>
    <cellStyle name="Comma 15 3 6 2 2 2 2" xfId="26517"/>
    <cellStyle name="Comma 15 3 6 2 2 3" xfId="7145"/>
    <cellStyle name="Comma 15 3 6 2 2 3 2" xfId="26518"/>
    <cellStyle name="Comma 15 3 6 2 2 4" xfId="26516"/>
    <cellStyle name="Comma 15 3 6 2 3" xfId="7146"/>
    <cellStyle name="Comma 15 3 6 2 3 2" xfId="26519"/>
    <cellStyle name="Comma 15 3 6 2 4" xfId="7147"/>
    <cellStyle name="Comma 15 3 6 2 4 2" xfId="26520"/>
    <cellStyle name="Comma 15 3 6 2 5" xfId="7148"/>
    <cellStyle name="Comma 15 3 6 2 5 2" xfId="26521"/>
    <cellStyle name="Comma 15 3 6 2 6" xfId="26515"/>
    <cellStyle name="Comma 15 3 6 3" xfId="7149"/>
    <cellStyle name="Comma 15 3 6 3 2" xfId="7150"/>
    <cellStyle name="Comma 15 3 6 3 2 2" xfId="26523"/>
    <cellStyle name="Comma 15 3 6 3 3" xfId="7151"/>
    <cellStyle name="Comma 15 3 6 3 3 2" xfId="26524"/>
    <cellStyle name="Comma 15 3 6 3 4" xfId="26522"/>
    <cellStyle name="Comma 15 3 6 4" xfId="7152"/>
    <cellStyle name="Comma 15 3 6 4 2" xfId="26525"/>
    <cellStyle name="Comma 15 3 6 5" xfId="7153"/>
    <cellStyle name="Comma 15 3 6 5 2" xfId="26526"/>
    <cellStyle name="Comma 15 3 6 6" xfId="7154"/>
    <cellStyle name="Comma 15 3 6 6 2" xfId="26527"/>
    <cellStyle name="Comma 15 3 6 7" xfId="26514"/>
    <cellStyle name="Comma 15 3 7" xfId="7155"/>
    <cellStyle name="Comma 15 3 7 2" xfId="7156"/>
    <cellStyle name="Comma 15 3 7 2 2" xfId="7157"/>
    <cellStyle name="Comma 15 3 7 2 2 2" xfId="26530"/>
    <cellStyle name="Comma 15 3 7 2 3" xfId="7158"/>
    <cellStyle name="Comma 15 3 7 2 3 2" xfId="26531"/>
    <cellStyle name="Comma 15 3 7 2 4" xfId="26529"/>
    <cellStyle name="Comma 15 3 7 3" xfId="7159"/>
    <cellStyle name="Comma 15 3 7 3 2" xfId="26532"/>
    <cellStyle name="Comma 15 3 7 4" xfId="7160"/>
    <cellStyle name="Comma 15 3 7 4 2" xfId="26533"/>
    <cellStyle name="Comma 15 3 7 5" xfId="7161"/>
    <cellStyle name="Comma 15 3 7 5 2" xfId="26534"/>
    <cellStyle name="Comma 15 3 7 6" xfId="26528"/>
    <cellStyle name="Comma 15 3 8" xfId="7162"/>
    <cellStyle name="Comma 15 3 8 2" xfId="7163"/>
    <cellStyle name="Comma 15 3 8 2 2" xfId="26536"/>
    <cellStyle name="Comma 15 3 8 3" xfId="7164"/>
    <cellStyle name="Comma 15 3 8 3 2" xfId="26537"/>
    <cellStyle name="Comma 15 3 8 4" xfId="26535"/>
    <cellStyle name="Comma 15 3 9" xfId="7165"/>
    <cellStyle name="Comma 15 3 9 2" xfId="26538"/>
    <cellStyle name="Comma 15 4" xfId="7166"/>
    <cellStyle name="Comma 15 4 10" xfId="7167"/>
    <cellStyle name="Comma 15 4 10 2" xfId="26540"/>
    <cellStyle name="Comma 15 4 11" xfId="7168"/>
    <cellStyle name="Comma 15 4 11 2" xfId="26541"/>
    <cellStyle name="Comma 15 4 12" xfId="26539"/>
    <cellStyle name="Comma 15 4 2" xfId="7169"/>
    <cellStyle name="Comma 15 4 2 2" xfId="7170"/>
    <cellStyle name="Comma 15 4 2 2 2" xfId="7171"/>
    <cellStyle name="Comma 15 4 2 2 2 2" xfId="7172"/>
    <cellStyle name="Comma 15 4 2 2 2 2 2" xfId="7173"/>
    <cellStyle name="Comma 15 4 2 2 2 2 2 2" xfId="26546"/>
    <cellStyle name="Comma 15 4 2 2 2 2 3" xfId="7174"/>
    <cellStyle name="Comma 15 4 2 2 2 2 3 2" xfId="26547"/>
    <cellStyle name="Comma 15 4 2 2 2 2 4" xfId="26545"/>
    <cellStyle name="Comma 15 4 2 2 2 3" xfId="7175"/>
    <cellStyle name="Comma 15 4 2 2 2 3 2" xfId="26548"/>
    <cellStyle name="Comma 15 4 2 2 2 4" xfId="7176"/>
    <cellStyle name="Comma 15 4 2 2 2 4 2" xfId="26549"/>
    <cellStyle name="Comma 15 4 2 2 2 5" xfId="7177"/>
    <cellStyle name="Comma 15 4 2 2 2 5 2" xfId="26550"/>
    <cellStyle name="Comma 15 4 2 2 2 6" xfId="26544"/>
    <cellStyle name="Comma 15 4 2 2 3" xfId="7178"/>
    <cellStyle name="Comma 15 4 2 2 3 2" xfId="7179"/>
    <cellStyle name="Comma 15 4 2 2 3 2 2" xfId="26552"/>
    <cellStyle name="Comma 15 4 2 2 3 3" xfId="7180"/>
    <cellStyle name="Comma 15 4 2 2 3 3 2" xfId="26553"/>
    <cellStyle name="Comma 15 4 2 2 3 4" xfId="26551"/>
    <cellStyle name="Comma 15 4 2 2 4" xfId="7181"/>
    <cellStyle name="Comma 15 4 2 2 4 2" xfId="26554"/>
    <cellStyle name="Comma 15 4 2 2 5" xfId="7182"/>
    <cellStyle name="Comma 15 4 2 2 5 2" xfId="26555"/>
    <cellStyle name="Comma 15 4 2 2 6" xfId="7183"/>
    <cellStyle name="Comma 15 4 2 2 6 2" xfId="26556"/>
    <cellStyle name="Comma 15 4 2 2 7" xfId="26543"/>
    <cellStyle name="Comma 15 4 2 3" xfId="7184"/>
    <cellStyle name="Comma 15 4 2 3 2" xfId="7185"/>
    <cellStyle name="Comma 15 4 2 3 2 2" xfId="7186"/>
    <cellStyle name="Comma 15 4 2 3 2 2 2" xfId="7187"/>
    <cellStyle name="Comma 15 4 2 3 2 2 2 2" xfId="26560"/>
    <cellStyle name="Comma 15 4 2 3 2 2 3" xfId="7188"/>
    <cellStyle name="Comma 15 4 2 3 2 2 3 2" xfId="26561"/>
    <cellStyle name="Comma 15 4 2 3 2 2 4" xfId="26559"/>
    <cellStyle name="Comma 15 4 2 3 2 3" xfId="7189"/>
    <cellStyle name="Comma 15 4 2 3 2 3 2" xfId="26562"/>
    <cellStyle name="Comma 15 4 2 3 2 4" xfId="7190"/>
    <cellStyle name="Comma 15 4 2 3 2 4 2" xfId="26563"/>
    <cellStyle name="Comma 15 4 2 3 2 5" xfId="7191"/>
    <cellStyle name="Comma 15 4 2 3 2 5 2" xfId="26564"/>
    <cellStyle name="Comma 15 4 2 3 2 6" xfId="26558"/>
    <cellStyle name="Comma 15 4 2 3 3" xfId="7192"/>
    <cellStyle name="Comma 15 4 2 3 3 2" xfId="7193"/>
    <cellStyle name="Comma 15 4 2 3 3 2 2" xfId="26566"/>
    <cellStyle name="Comma 15 4 2 3 3 3" xfId="7194"/>
    <cellStyle name="Comma 15 4 2 3 3 3 2" xfId="26567"/>
    <cellStyle name="Comma 15 4 2 3 3 4" xfId="26565"/>
    <cellStyle name="Comma 15 4 2 3 4" xfId="7195"/>
    <cellStyle name="Comma 15 4 2 3 4 2" xfId="26568"/>
    <cellStyle name="Comma 15 4 2 3 5" xfId="7196"/>
    <cellStyle name="Comma 15 4 2 3 5 2" xfId="26569"/>
    <cellStyle name="Comma 15 4 2 3 6" xfId="7197"/>
    <cellStyle name="Comma 15 4 2 3 6 2" xfId="26570"/>
    <cellStyle name="Comma 15 4 2 3 7" xfId="26557"/>
    <cellStyle name="Comma 15 4 2 4" xfId="7198"/>
    <cellStyle name="Comma 15 4 2 4 2" xfId="7199"/>
    <cellStyle name="Comma 15 4 2 4 2 2" xfId="7200"/>
    <cellStyle name="Comma 15 4 2 4 2 2 2" xfId="26573"/>
    <cellStyle name="Comma 15 4 2 4 2 3" xfId="7201"/>
    <cellStyle name="Comma 15 4 2 4 2 3 2" xfId="26574"/>
    <cellStyle name="Comma 15 4 2 4 2 4" xfId="26572"/>
    <cellStyle name="Comma 15 4 2 4 3" xfId="7202"/>
    <cellStyle name="Comma 15 4 2 4 3 2" xfId="26575"/>
    <cellStyle name="Comma 15 4 2 4 4" xfId="7203"/>
    <cellStyle name="Comma 15 4 2 4 4 2" xfId="26576"/>
    <cellStyle name="Comma 15 4 2 4 5" xfId="7204"/>
    <cellStyle name="Comma 15 4 2 4 5 2" xfId="26577"/>
    <cellStyle name="Comma 15 4 2 4 6" xfId="26571"/>
    <cellStyle name="Comma 15 4 2 5" xfId="7205"/>
    <cellStyle name="Comma 15 4 2 5 2" xfId="7206"/>
    <cellStyle name="Comma 15 4 2 5 2 2" xfId="26579"/>
    <cellStyle name="Comma 15 4 2 5 3" xfId="7207"/>
    <cellStyle name="Comma 15 4 2 5 3 2" xfId="26580"/>
    <cellStyle name="Comma 15 4 2 5 4" xfId="26578"/>
    <cellStyle name="Comma 15 4 2 6" xfId="7208"/>
    <cellStyle name="Comma 15 4 2 6 2" xfId="26581"/>
    <cellStyle name="Comma 15 4 2 7" xfId="7209"/>
    <cellStyle name="Comma 15 4 2 7 2" xfId="26582"/>
    <cellStyle name="Comma 15 4 2 8" xfId="7210"/>
    <cellStyle name="Comma 15 4 2 8 2" xfId="26583"/>
    <cellStyle name="Comma 15 4 2 9" xfId="26542"/>
    <cellStyle name="Comma 15 4 3" xfId="7211"/>
    <cellStyle name="Comma 15 4 3 2" xfId="7212"/>
    <cellStyle name="Comma 15 4 3 2 2" xfId="7213"/>
    <cellStyle name="Comma 15 4 3 2 2 2" xfId="7214"/>
    <cellStyle name="Comma 15 4 3 2 2 2 2" xfId="7215"/>
    <cellStyle name="Comma 15 4 3 2 2 2 2 2" xfId="26588"/>
    <cellStyle name="Comma 15 4 3 2 2 2 3" xfId="7216"/>
    <cellStyle name="Comma 15 4 3 2 2 2 3 2" xfId="26589"/>
    <cellStyle name="Comma 15 4 3 2 2 2 4" xfId="26587"/>
    <cellStyle name="Comma 15 4 3 2 2 3" xfId="7217"/>
    <cellStyle name="Comma 15 4 3 2 2 3 2" xfId="26590"/>
    <cellStyle name="Comma 15 4 3 2 2 4" xfId="7218"/>
    <cellStyle name="Comma 15 4 3 2 2 4 2" xfId="26591"/>
    <cellStyle name="Comma 15 4 3 2 2 5" xfId="7219"/>
    <cellStyle name="Comma 15 4 3 2 2 5 2" xfId="26592"/>
    <cellStyle name="Comma 15 4 3 2 2 6" xfId="26586"/>
    <cellStyle name="Comma 15 4 3 2 3" xfId="7220"/>
    <cellStyle name="Comma 15 4 3 2 3 2" xfId="7221"/>
    <cellStyle name="Comma 15 4 3 2 3 2 2" xfId="26594"/>
    <cellStyle name="Comma 15 4 3 2 3 3" xfId="7222"/>
    <cellStyle name="Comma 15 4 3 2 3 3 2" xfId="26595"/>
    <cellStyle name="Comma 15 4 3 2 3 4" xfId="26593"/>
    <cellStyle name="Comma 15 4 3 2 4" xfId="7223"/>
    <cellStyle name="Comma 15 4 3 2 4 2" xfId="26596"/>
    <cellStyle name="Comma 15 4 3 2 5" xfId="7224"/>
    <cellStyle name="Comma 15 4 3 2 5 2" xfId="26597"/>
    <cellStyle name="Comma 15 4 3 2 6" xfId="7225"/>
    <cellStyle name="Comma 15 4 3 2 6 2" xfId="26598"/>
    <cellStyle name="Comma 15 4 3 2 7" xfId="26585"/>
    <cellStyle name="Comma 15 4 3 3" xfId="7226"/>
    <cellStyle name="Comma 15 4 3 3 2" xfId="7227"/>
    <cellStyle name="Comma 15 4 3 3 2 2" xfId="7228"/>
    <cellStyle name="Comma 15 4 3 3 2 2 2" xfId="7229"/>
    <cellStyle name="Comma 15 4 3 3 2 2 2 2" xfId="26602"/>
    <cellStyle name="Comma 15 4 3 3 2 2 3" xfId="7230"/>
    <cellStyle name="Comma 15 4 3 3 2 2 3 2" xfId="26603"/>
    <cellStyle name="Comma 15 4 3 3 2 2 4" xfId="26601"/>
    <cellStyle name="Comma 15 4 3 3 2 3" xfId="7231"/>
    <cellStyle name="Comma 15 4 3 3 2 3 2" xfId="26604"/>
    <cellStyle name="Comma 15 4 3 3 2 4" xfId="7232"/>
    <cellStyle name="Comma 15 4 3 3 2 4 2" xfId="26605"/>
    <cellStyle name="Comma 15 4 3 3 2 5" xfId="7233"/>
    <cellStyle name="Comma 15 4 3 3 2 5 2" xfId="26606"/>
    <cellStyle name="Comma 15 4 3 3 2 6" xfId="26600"/>
    <cellStyle name="Comma 15 4 3 3 3" xfId="7234"/>
    <cellStyle name="Comma 15 4 3 3 3 2" xfId="7235"/>
    <cellStyle name="Comma 15 4 3 3 3 2 2" xfId="26608"/>
    <cellStyle name="Comma 15 4 3 3 3 3" xfId="7236"/>
    <cellStyle name="Comma 15 4 3 3 3 3 2" xfId="26609"/>
    <cellStyle name="Comma 15 4 3 3 3 4" xfId="26607"/>
    <cellStyle name="Comma 15 4 3 3 4" xfId="7237"/>
    <cellStyle name="Comma 15 4 3 3 4 2" xfId="26610"/>
    <cellStyle name="Comma 15 4 3 3 5" xfId="7238"/>
    <cellStyle name="Comma 15 4 3 3 5 2" xfId="26611"/>
    <cellStyle name="Comma 15 4 3 3 6" xfId="7239"/>
    <cellStyle name="Comma 15 4 3 3 6 2" xfId="26612"/>
    <cellStyle name="Comma 15 4 3 3 7" xfId="26599"/>
    <cellStyle name="Comma 15 4 3 4" xfId="7240"/>
    <cellStyle name="Comma 15 4 3 4 2" xfId="7241"/>
    <cellStyle name="Comma 15 4 3 4 2 2" xfId="7242"/>
    <cellStyle name="Comma 15 4 3 4 2 2 2" xfId="26615"/>
    <cellStyle name="Comma 15 4 3 4 2 3" xfId="7243"/>
    <cellStyle name="Comma 15 4 3 4 2 3 2" xfId="26616"/>
    <cellStyle name="Comma 15 4 3 4 2 4" xfId="26614"/>
    <cellStyle name="Comma 15 4 3 4 3" xfId="7244"/>
    <cellStyle name="Comma 15 4 3 4 3 2" xfId="26617"/>
    <cellStyle name="Comma 15 4 3 4 4" xfId="7245"/>
    <cellStyle name="Comma 15 4 3 4 4 2" xfId="26618"/>
    <cellStyle name="Comma 15 4 3 4 5" xfId="7246"/>
    <cellStyle name="Comma 15 4 3 4 5 2" xfId="26619"/>
    <cellStyle name="Comma 15 4 3 4 6" xfId="26613"/>
    <cellStyle name="Comma 15 4 3 5" xfId="7247"/>
    <cellStyle name="Comma 15 4 3 5 2" xfId="7248"/>
    <cellStyle name="Comma 15 4 3 5 2 2" xfId="26621"/>
    <cellStyle name="Comma 15 4 3 5 3" xfId="7249"/>
    <cellStyle name="Comma 15 4 3 5 3 2" xfId="26622"/>
    <cellStyle name="Comma 15 4 3 5 4" xfId="26620"/>
    <cellStyle name="Comma 15 4 3 6" xfId="7250"/>
    <cellStyle name="Comma 15 4 3 6 2" xfId="26623"/>
    <cellStyle name="Comma 15 4 3 7" xfId="7251"/>
    <cellStyle name="Comma 15 4 3 7 2" xfId="26624"/>
    <cellStyle name="Comma 15 4 3 8" xfId="7252"/>
    <cellStyle name="Comma 15 4 3 8 2" xfId="26625"/>
    <cellStyle name="Comma 15 4 3 9" xfId="26584"/>
    <cellStyle name="Comma 15 4 4" xfId="7253"/>
    <cellStyle name="Comma 15 4 4 2" xfId="7254"/>
    <cellStyle name="Comma 15 4 4 2 2" xfId="7255"/>
    <cellStyle name="Comma 15 4 4 2 2 2" xfId="7256"/>
    <cellStyle name="Comma 15 4 4 2 2 2 2" xfId="7257"/>
    <cellStyle name="Comma 15 4 4 2 2 2 2 2" xfId="26630"/>
    <cellStyle name="Comma 15 4 4 2 2 2 3" xfId="7258"/>
    <cellStyle name="Comma 15 4 4 2 2 2 3 2" xfId="26631"/>
    <cellStyle name="Comma 15 4 4 2 2 2 4" xfId="26629"/>
    <cellStyle name="Comma 15 4 4 2 2 3" xfId="7259"/>
    <cellStyle name="Comma 15 4 4 2 2 3 2" xfId="26632"/>
    <cellStyle name="Comma 15 4 4 2 2 4" xfId="7260"/>
    <cellStyle name="Comma 15 4 4 2 2 4 2" xfId="26633"/>
    <cellStyle name="Comma 15 4 4 2 2 5" xfId="7261"/>
    <cellStyle name="Comma 15 4 4 2 2 5 2" xfId="26634"/>
    <cellStyle name="Comma 15 4 4 2 2 6" xfId="26628"/>
    <cellStyle name="Comma 15 4 4 2 3" xfId="7262"/>
    <cellStyle name="Comma 15 4 4 2 3 2" xfId="7263"/>
    <cellStyle name="Comma 15 4 4 2 3 2 2" xfId="26636"/>
    <cellStyle name="Comma 15 4 4 2 3 3" xfId="7264"/>
    <cellStyle name="Comma 15 4 4 2 3 3 2" xfId="26637"/>
    <cellStyle name="Comma 15 4 4 2 3 4" xfId="26635"/>
    <cellStyle name="Comma 15 4 4 2 4" xfId="7265"/>
    <cellStyle name="Comma 15 4 4 2 4 2" xfId="26638"/>
    <cellStyle name="Comma 15 4 4 2 5" xfId="7266"/>
    <cellStyle name="Comma 15 4 4 2 5 2" xfId="26639"/>
    <cellStyle name="Comma 15 4 4 2 6" xfId="7267"/>
    <cellStyle name="Comma 15 4 4 2 6 2" xfId="26640"/>
    <cellStyle name="Comma 15 4 4 2 7" xfId="26627"/>
    <cellStyle name="Comma 15 4 4 3" xfId="7268"/>
    <cellStyle name="Comma 15 4 4 3 2" xfId="7269"/>
    <cellStyle name="Comma 15 4 4 3 2 2" xfId="7270"/>
    <cellStyle name="Comma 15 4 4 3 2 2 2" xfId="7271"/>
    <cellStyle name="Comma 15 4 4 3 2 2 2 2" xfId="26644"/>
    <cellStyle name="Comma 15 4 4 3 2 2 3" xfId="7272"/>
    <cellStyle name="Comma 15 4 4 3 2 2 3 2" xfId="26645"/>
    <cellStyle name="Comma 15 4 4 3 2 2 4" xfId="26643"/>
    <cellStyle name="Comma 15 4 4 3 2 3" xfId="7273"/>
    <cellStyle name="Comma 15 4 4 3 2 3 2" xfId="26646"/>
    <cellStyle name="Comma 15 4 4 3 2 4" xfId="7274"/>
    <cellStyle name="Comma 15 4 4 3 2 4 2" xfId="26647"/>
    <cellStyle name="Comma 15 4 4 3 2 5" xfId="7275"/>
    <cellStyle name="Comma 15 4 4 3 2 5 2" xfId="26648"/>
    <cellStyle name="Comma 15 4 4 3 2 6" xfId="26642"/>
    <cellStyle name="Comma 15 4 4 3 3" xfId="7276"/>
    <cellStyle name="Comma 15 4 4 3 3 2" xfId="7277"/>
    <cellStyle name="Comma 15 4 4 3 3 2 2" xfId="26650"/>
    <cellStyle name="Comma 15 4 4 3 3 3" xfId="7278"/>
    <cellStyle name="Comma 15 4 4 3 3 3 2" xfId="26651"/>
    <cellStyle name="Comma 15 4 4 3 3 4" xfId="26649"/>
    <cellStyle name="Comma 15 4 4 3 4" xfId="7279"/>
    <cellStyle name="Comma 15 4 4 3 4 2" xfId="26652"/>
    <cellStyle name="Comma 15 4 4 3 5" xfId="7280"/>
    <cellStyle name="Comma 15 4 4 3 5 2" xfId="26653"/>
    <cellStyle name="Comma 15 4 4 3 6" xfId="7281"/>
    <cellStyle name="Comma 15 4 4 3 6 2" xfId="26654"/>
    <cellStyle name="Comma 15 4 4 3 7" xfId="26641"/>
    <cellStyle name="Comma 15 4 4 4" xfId="7282"/>
    <cellStyle name="Comma 15 4 4 4 2" xfId="7283"/>
    <cellStyle name="Comma 15 4 4 4 2 2" xfId="7284"/>
    <cellStyle name="Comma 15 4 4 4 2 2 2" xfId="26657"/>
    <cellStyle name="Comma 15 4 4 4 2 3" xfId="7285"/>
    <cellStyle name="Comma 15 4 4 4 2 3 2" xfId="26658"/>
    <cellStyle name="Comma 15 4 4 4 2 4" xfId="26656"/>
    <cellStyle name="Comma 15 4 4 4 3" xfId="7286"/>
    <cellStyle name="Comma 15 4 4 4 3 2" xfId="26659"/>
    <cellStyle name="Comma 15 4 4 4 4" xfId="7287"/>
    <cellStyle name="Comma 15 4 4 4 4 2" xfId="26660"/>
    <cellStyle name="Comma 15 4 4 4 5" xfId="7288"/>
    <cellStyle name="Comma 15 4 4 4 5 2" xfId="26661"/>
    <cellStyle name="Comma 15 4 4 4 6" xfId="26655"/>
    <cellStyle name="Comma 15 4 4 5" xfId="7289"/>
    <cellStyle name="Comma 15 4 4 5 2" xfId="7290"/>
    <cellStyle name="Comma 15 4 4 5 2 2" xfId="26663"/>
    <cellStyle name="Comma 15 4 4 5 3" xfId="7291"/>
    <cellStyle name="Comma 15 4 4 5 3 2" xfId="26664"/>
    <cellStyle name="Comma 15 4 4 5 4" xfId="26662"/>
    <cellStyle name="Comma 15 4 4 6" xfId="7292"/>
    <cellStyle name="Comma 15 4 4 6 2" xfId="26665"/>
    <cellStyle name="Comma 15 4 4 7" xfId="7293"/>
    <cellStyle name="Comma 15 4 4 7 2" xfId="26666"/>
    <cellStyle name="Comma 15 4 4 8" xfId="7294"/>
    <cellStyle name="Comma 15 4 4 8 2" xfId="26667"/>
    <cellStyle name="Comma 15 4 4 9" xfId="26626"/>
    <cellStyle name="Comma 15 4 5" xfId="7295"/>
    <cellStyle name="Comma 15 4 5 2" xfId="7296"/>
    <cellStyle name="Comma 15 4 5 2 2" xfId="7297"/>
    <cellStyle name="Comma 15 4 5 2 2 2" xfId="7298"/>
    <cellStyle name="Comma 15 4 5 2 2 2 2" xfId="26671"/>
    <cellStyle name="Comma 15 4 5 2 2 3" xfId="7299"/>
    <cellStyle name="Comma 15 4 5 2 2 3 2" xfId="26672"/>
    <cellStyle name="Comma 15 4 5 2 2 4" xfId="26670"/>
    <cellStyle name="Comma 15 4 5 2 3" xfId="7300"/>
    <cellStyle name="Comma 15 4 5 2 3 2" xfId="26673"/>
    <cellStyle name="Comma 15 4 5 2 4" xfId="7301"/>
    <cellStyle name="Comma 15 4 5 2 4 2" xfId="26674"/>
    <cellStyle name="Comma 15 4 5 2 5" xfId="7302"/>
    <cellStyle name="Comma 15 4 5 2 5 2" xfId="26675"/>
    <cellStyle name="Comma 15 4 5 2 6" xfId="26669"/>
    <cellStyle name="Comma 15 4 5 3" xfId="7303"/>
    <cellStyle name="Comma 15 4 5 3 2" xfId="7304"/>
    <cellStyle name="Comma 15 4 5 3 2 2" xfId="26677"/>
    <cellStyle name="Comma 15 4 5 3 3" xfId="7305"/>
    <cellStyle name="Comma 15 4 5 3 3 2" xfId="26678"/>
    <cellStyle name="Comma 15 4 5 3 4" xfId="26676"/>
    <cellStyle name="Comma 15 4 5 4" xfId="7306"/>
    <cellStyle name="Comma 15 4 5 4 2" xfId="26679"/>
    <cellStyle name="Comma 15 4 5 5" xfId="7307"/>
    <cellStyle name="Comma 15 4 5 5 2" xfId="26680"/>
    <cellStyle name="Comma 15 4 5 6" xfId="7308"/>
    <cellStyle name="Comma 15 4 5 6 2" xfId="26681"/>
    <cellStyle name="Comma 15 4 5 7" xfId="26668"/>
    <cellStyle name="Comma 15 4 6" xfId="7309"/>
    <cellStyle name="Comma 15 4 6 2" xfId="7310"/>
    <cellStyle name="Comma 15 4 6 2 2" xfId="7311"/>
    <cellStyle name="Comma 15 4 6 2 2 2" xfId="7312"/>
    <cellStyle name="Comma 15 4 6 2 2 2 2" xfId="26685"/>
    <cellStyle name="Comma 15 4 6 2 2 3" xfId="7313"/>
    <cellStyle name="Comma 15 4 6 2 2 3 2" xfId="26686"/>
    <cellStyle name="Comma 15 4 6 2 2 4" xfId="26684"/>
    <cellStyle name="Comma 15 4 6 2 3" xfId="7314"/>
    <cellStyle name="Comma 15 4 6 2 3 2" xfId="26687"/>
    <cellStyle name="Comma 15 4 6 2 4" xfId="7315"/>
    <cellStyle name="Comma 15 4 6 2 4 2" xfId="26688"/>
    <cellStyle name="Comma 15 4 6 2 5" xfId="7316"/>
    <cellStyle name="Comma 15 4 6 2 5 2" xfId="26689"/>
    <cellStyle name="Comma 15 4 6 2 6" xfId="26683"/>
    <cellStyle name="Comma 15 4 6 3" xfId="7317"/>
    <cellStyle name="Comma 15 4 6 3 2" xfId="7318"/>
    <cellStyle name="Comma 15 4 6 3 2 2" xfId="26691"/>
    <cellStyle name="Comma 15 4 6 3 3" xfId="7319"/>
    <cellStyle name="Comma 15 4 6 3 3 2" xfId="26692"/>
    <cellStyle name="Comma 15 4 6 3 4" xfId="26690"/>
    <cellStyle name="Comma 15 4 6 4" xfId="7320"/>
    <cellStyle name="Comma 15 4 6 4 2" xfId="26693"/>
    <cellStyle name="Comma 15 4 6 5" xfId="7321"/>
    <cellStyle name="Comma 15 4 6 5 2" xfId="26694"/>
    <cellStyle name="Comma 15 4 6 6" xfId="7322"/>
    <cellStyle name="Comma 15 4 6 6 2" xfId="26695"/>
    <cellStyle name="Comma 15 4 6 7" xfId="26682"/>
    <cellStyle name="Comma 15 4 7" xfId="7323"/>
    <cellStyle name="Comma 15 4 7 2" xfId="7324"/>
    <cellStyle name="Comma 15 4 7 2 2" xfId="7325"/>
    <cellStyle name="Comma 15 4 7 2 2 2" xfId="26698"/>
    <cellStyle name="Comma 15 4 7 2 3" xfId="7326"/>
    <cellStyle name="Comma 15 4 7 2 3 2" xfId="26699"/>
    <cellStyle name="Comma 15 4 7 2 4" xfId="26697"/>
    <cellStyle name="Comma 15 4 7 3" xfId="7327"/>
    <cellStyle name="Comma 15 4 7 3 2" xfId="26700"/>
    <cellStyle name="Comma 15 4 7 4" xfId="7328"/>
    <cellStyle name="Comma 15 4 7 4 2" xfId="26701"/>
    <cellStyle name="Comma 15 4 7 5" xfId="7329"/>
    <cellStyle name="Comma 15 4 7 5 2" xfId="26702"/>
    <cellStyle name="Comma 15 4 7 6" xfId="26696"/>
    <cellStyle name="Comma 15 4 8" xfId="7330"/>
    <cellStyle name="Comma 15 4 8 2" xfId="7331"/>
    <cellStyle name="Comma 15 4 8 2 2" xfId="26704"/>
    <cellStyle name="Comma 15 4 8 3" xfId="7332"/>
    <cellStyle name="Comma 15 4 8 3 2" xfId="26705"/>
    <cellStyle name="Comma 15 4 8 4" xfId="26703"/>
    <cellStyle name="Comma 15 4 9" xfId="7333"/>
    <cellStyle name="Comma 15 4 9 2" xfId="26706"/>
    <cellStyle name="Comma 15 5" xfId="7334"/>
    <cellStyle name="Comma 15 5 10" xfId="7335"/>
    <cellStyle name="Comma 15 5 10 2" xfId="26708"/>
    <cellStyle name="Comma 15 5 11" xfId="7336"/>
    <cellStyle name="Comma 15 5 11 2" xfId="26709"/>
    <cellStyle name="Comma 15 5 12" xfId="26707"/>
    <cellStyle name="Comma 15 5 2" xfId="7337"/>
    <cellStyle name="Comma 15 5 2 2" xfId="7338"/>
    <cellStyle name="Comma 15 5 2 2 2" xfId="7339"/>
    <cellStyle name="Comma 15 5 2 2 2 2" xfId="7340"/>
    <cellStyle name="Comma 15 5 2 2 2 2 2" xfId="7341"/>
    <cellStyle name="Comma 15 5 2 2 2 2 2 2" xfId="26714"/>
    <cellStyle name="Comma 15 5 2 2 2 2 3" xfId="7342"/>
    <cellStyle name="Comma 15 5 2 2 2 2 3 2" xfId="26715"/>
    <cellStyle name="Comma 15 5 2 2 2 2 4" xfId="26713"/>
    <cellStyle name="Comma 15 5 2 2 2 3" xfId="7343"/>
    <cellStyle name="Comma 15 5 2 2 2 3 2" xfId="26716"/>
    <cellStyle name="Comma 15 5 2 2 2 4" xfId="7344"/>
    <cellStyle name="Comma 15 5 2 2 2 4 2" xfId="26717"/>
    <cellStyle name="Comma 15 5 2 2 2 5" xfId="7345"/>
    <cellStyle name="Comma 15 5 2 2 2 5 2" xfId="26718"/>
    <cellStyle name="Comma 15 5 2 2 2 6" xfId="26712"/>
    <cellStyle name="Comma 15 5 2 2 3" xfId="7346"/>
    <cellStyle name="Comma 15 5 2 2 3 2" xfId="7347"/>
    <cellStyle name="Comma 15 5 2 2 3 2 2" xfId="26720"/>
    <cellStyle name="Comma 15 5 2 2 3 3" xfId="7348"/>
    <cellStyle name="Comma 15 5 2 2 3 3 2" xfId="26721"/>
    <cellStyle name="Comma 15 5 2 2 3 4" xfId="26719"/>
    <cellStyle name="Comma 15 5 2 2 4" xfId="7349"/>
    <cellStyle name="Comma 15 5 2 2 4 2" xfId="26722"/>
    <cellStyle name="Comma 15 5 2 2 5" xfId="7350"/>
    <cellStyle name="Comma 15 5 2 2 5 2" xfId="26723"/>
    <cellStyle name="Comma 15 5 2 2 6" xfId="7351"/>
    <cellStyle name="Comma 15 5 2 2 6 2" xfId="26724"/>
    <cellStyle name="Comma 15 5 2 2 7" xfId="26711"/>
    <cellStyle name="Comma 15 5 2 3" xfId="7352"/>
    <cellStyle name="Comma 15 5 2 3 2" xfId="7353"/>
    <cellStyle name="Comma 15 5 2 3 2 2" xfId="7354"/>
    <cellStyle name="Comma 15 5 2 3 2 2 2" xfId="7355"/>
    <cellStyle name="Comma 15 5 2 3 2 2 2 2" xfId="26728"/>
    <cellStyle name="Comma 15 5 2 3 2 2 3" xfId="7356"/>
    <cellStyle name="Comma 15 5 2 3 2 2 3 2" xfId="26729"/>
    <cellStyle name="Comma 15 5 2 3 2 2 4" xfId="26727"/>
    <cellStyle name="Comma 15 5 2 3 2 3" xfId="7357"/>
    <cellStyle name="Comma 15 5 2 3 2 3 2" xfId="26730"/>
    <cellStyle name="Comma 15 5 2 3 2 4" xfId="7358"/>
    <cellStyle name="Comma 15 5 2 3 2 4 2" xfId="26731"/>
    <cellStyle name="Comma 15 5 2 3 2 5" xfId="7359"/>
    <cellStyle name="Comma 15 5 2 3 2 5 2" xfId="26732"/>
    <cellStyle name="Comma 15 5 2 3 2 6" xfId="26726"/>
    <cellStyle name="Comma 15 5 2 3 3" xfId="7360"/>
    <cellStyle name="Comma 15 5 2 3 3 2" xfId="7361"/>
    <cellStyle name="Comma 15 5 2 3 3 2 2" xfId="26734"/>
    <cellStyle name="Comma 15 5 2 3 3 3" xfId="7362"/>
    <cellStyle name="Comma 15 5 2 3 3 3 2" xfId="26735"/>
    <cellStyle name="Comma 15 5 2 3 3 4" xfId="26733"/>
    <cellStyle name="Comma 15 5 2 3 4" xfId="7363"/>
    <cellStyle name="Comma 15 5 2 3 4 2" xfId="26736"/>
    <cellStyle name="Comma 15 5 2 3 5" xfId="7364"/>
    <cellStyle name="Comma 15 5 2 3 5 2" xfId="26737"/>
    <cellStyle name="Comma 15 5 2 3 6" xfId="7365"/>
    <cellStyle name="Comma 15 5 2 3 6 2" xfId="26738"/>
    <cellStyle name="Comma 15 5 2 3 7" xfId="26725"/>
    <cellStyle name="Comma 15 5 2 4" xfId="7366"/>
    <cellStyle name="Comma 15 5 2 4 2" xfId="7367"/>
    <cellStyle name="Comma 15 5 2 4 2 2" xfId="7368"/>
    <cellStyle name="Comma 15 5 2 4 2 2 2" xfId="26741"/>
    <cellStyle name="Comma 15 5 2 4 2 3" xfId="7369"/>
    <cellStyle name="Comma 15 5 2 4 2 3 2" xfId="26742"/>
    <cellStyle name="Comma 15 5 2 4 2 4" xfId="26740"/>
    <cellStyle name="Comma 15 5 2 4 3" xfId="7370"/>
    <cellStyle name="Comma 15 5 2 4 3 2" xfId="26743"/>
    <cellStyle name="Comma 15 5 2 4 4" xfId="7371"/>
    <cellStyle name="Comma 15 5 2 4 4 2" xfId="26744"/>
    <cellStyle name="Comma 15 5 2 4 5" xfId="7372"/>
    <cellStyle name="Comma 15 5 2 4 5 2" xfId="26745"/>
    <cellStyle name="Comma 15 5 2 4 6" xfId="26739"/>
    <cellStyle name="Comma 15 5 2 5" xfId="7373"/>
    <cellStyle name="Comma 15 5 2 5 2" xfId="7374"/>
    <cellStyle name="Comma 15 5 2 5 2 2" xfId="26747"/>
    <cellStyle name="Comma 15 5 2 5 3" xfId="7375"/>
    <cellStyle name="Comma 15 5 2 5 3 2" xfId="26748"/>
    <cellStyle name="Comma 15 5 2 5 4" xfId="26746"/>
    <cellStyle name="Comma 15 5 2 6" xfId="7376"/>
    <cellStyle name="Comma 15 5 2 6 2" xfId="26749"/>
    <cellStyle name="Comma 15 5 2 7" xfId="7377"/>
    <cellStyle name="Comma 15 5 2 7 2" xfId="26750"/>
    <cellStyle name="Comma 15 5 2 8" xfId="7378"/>
    <cellStyle name="Comma 15 5 2 8 2" xfId="26751"/>
    <cellStyle name="Comma 15 5 2 9" xfId="26710"/>
    <cellStyle name="Comma 15 5 3" xfId="7379"/>
    <cellStyle name="Comma 15 5 3 2" xfId="7380"/>
    <cellStyle name="Comma 15 5 3 2 2" xfId="7381"/>
    <cellStyle name="Comma 15 5 3 2 2 2" xfId="7382"/>
    <cellStyle name="Comma 15 5 3 2 2 2 2" xfId="7383"/>
    <cellStyle name="Comma 15 5 3 2 2 2 2 2" xfId="26756"/>
    <cellStyle name="Comma 15 5 3 2 2 2 3" xfId="7384"/>
    <cellStyle name="Comma 15 5 3 2 2 2 3 2" xfId="26757"/>
    <cellStyle name="Comma 15 5 3 2 2 2 4" xfId="26755"/>
    <cellStyle name="Comma 15 5 3 2 2 3" xfId="7385"/>
    <cellStyle name="Comma 15 5 3 2 2 3 2" xfId="26758"/>
    <cellStyle name="Comma 15 5 3 2 2 4" xfId="7386"/>
    <cellStyle name="Comma 15 5 3 2 2 4 2" xfId="26759"/>
    <cellStyle name="Comma 15 5 3 2 2 5" xfId="7387"/>
    <cellStyle name="Comma 15 5 3 2 2 5 2" xfId="26760"/>
    <cellStyle name="Comma 15 5 3 2 2 6" xfId="26754"/>
    <cellStyle name="Comma 15 5 3 2 3" xfId="7388"/>
    <cellStyle name="Comma 15 5 3 2 3 2" xfId="7389"/>
    <cellStyle name="Comma 15 5 3 2 3 2 2" xfId="26762"/>
    <cellStyle name="Comma 15 5 3 2 3 3" xfId="7390"/>
    <cellStyle name="Comma 15 5 3 2 3 3 2" xfId="26763"/>
    <cellStyle name="Comma 15 5 3 2 3 4" xfId="26761"/>
    <cellStyle name="Comma 15 5 3 2 4" xfId="7391"/>
    <cellStyle name="Comma 15 5 3 2 4 2" xfId="26764"/>
    <cellStyle name="Comma 15 5 3 2 5" xfId="7392"/>
    <cellStyle name="Comma 15 5 3 2 5 2" xfId="26765"/>
    <cellStyle name="Comma 15 5 3 2 6" xfId="7393"/>
    <cellStyle name="Comma 15 5 3 2 6 2" xfId="26766"/>
    <cellStyle name="Comma 15 5 3 2 7" xfId="26753"/>
    <cellStyle name="Comma 15 5 3 3" xfId="7394"/>
    <cellStyle name="Comma 15 5 3 3 2" xfId="7395"/>
    <cellStyle name="Comma 15 5 3 3 2 2" xfId="7396"/>
    <cellStyle name="Comma 15 5 3 3 2 2 2" xfId="7397"/>
    <cellStyle name="Comma 15 5 3 3 2 2 2 2" xfId="26770"/>
    <cellStyle name="Comma 15 5 3 3 2 2 3" xfId="7398"/>
    <cellStyle name="Comma 15 5 3 3 2 2 3 2" xfId="26771"/>
    <cellStyle name="Comma 15 5 3 3 2 2 4" xfId="26769"/>
    <cellStyle name="Comma 15 5 3 3 2 3" xfId="7399"/>
    <cellStyle name="Comma 15 5 3 3 2 3 2" xfId="26772"/>
    <cellStyle name="Comma 15 5 3 3 2 4" xfId="7400"/>
    <cellStyle name="Comma 15 5 3 3 2 4 2" xfId="26773"/>
    <cellStyle name="Comma 15 5 3 3 2 5" xfId="7401"/>
    <cellStyle name="Comma 15 5 3 3 2 5 2" xfId="26774"/>
    <cellStyle name="Comma 15 5 3 3 2 6" xfId="26768"/>
    <cellStyle name="Comma 15 5 3 3 3" xfId="7402"/>
    <cellStyle name="Comma 15 5 3 3 3 2" xfId="7403"/>
    <cellStyle name="Comma 15 5 3 3 3 2 2" xfId="26776"/>
    <cellStyle name="Comma 15 5 3 3 3 3" xfId="7404"/>
    <cellStyle name="Comma 15 5 3 3 3 3 2" xfId="26777"/>
    <cellStyle name="Comma 15 5 3 3 3 4" xfId="26775"/>
    <cellStyle name="Comma 15 5 3 3 4" xfId="7405"/>
    <cellStyle name="Comma 15 5 3 3 4 2" xfId="26778"/>
    <cellStyle name="Comma 15 5 3 3 5" xfId="7406"/>
    <cellStyle name="Comma 15 5 3 3 5 2" xfId="26779"/>
    <cellStyle name="Comma 15 5 3 3 6" xfId="7407"/>
    <cellStyle name="Comma 15 5 3 3 6 2" xfId="26780"/>
    <cellStyle name="Comma 15 5 3 3 7" xfId="26767"/>
    <cellStyle name="Comma 15 5 3 4" xfId="7408"/>
    <cellStyle name="Comma 15 5 3 4 2" xfId="7409"/>
    <cellStyle name="Comma 15 5 3 4 2 2" xfId="7410"/>
    <cellStyle name="Comma 15 5 3 4 2 2 2" xfId="26783"/>
    <cellStyle name="Comma 15 5 3 4 2 3" xfId="7411"/>
    <cellStyle name="Comma 15 5 3 4 2 3 2" xfId="26784"/>
    <cellStyle name="Comma 15 5 3 4 2 4" xfId="26782"/>
    <cellStyle name="Comma 15 5 3 4 3" xfId="7412"/>
    <cellStyle name="Comma 15 5 3 4 3 2" xfId="26785"/>
    <cellStyle name="Comma 15 5 3 4 4" xfId="7413"/>
    <cellStyle name="Comma 15 5 3 4 4 2" xfId="26786"/>
    <cellStyle name="Comma 15 5 3 4 5" xfId="7414"/>
    <cellStyle name="Comma 15 5 3 4 5 2" xfId="26787"/>
    <cellStyle name="Comma 15 5 3 4 6" xfId="26781"/>
    <cellStyle name="Comma 15 5 3 5" xfId="7415"/>
    <cellStyle name="Comma 15 5 3 5 2" xfId="7416"/>
    <cellStyle name="Comma 15 5 3 5 2 2" xfId="26789"/>
    <cellStyle name="Comma 15 5 3 5 3" xfId="7417"/>
    <cellStyle name="Comma 15 5 3 5 3 2" xfId="26790"/>
    <cellStyle name="Comma 15 5 3 5 4" xfId="26788"/>
    <cellStyle name="Comma 15 5 3 6" xfId="7418"/>
    <cellStyle name="Comma 15 5 3 6 2" xfId="26791"/>
    <cellStyle name="Comma 15 5 3 7" xfId="7419"/>
    <cellStyle name="Comma 15 5 3 7 2" xfId="26792"/>
    <cellStyle name="Comma 15 5 3 8" xfId="7420"/>
    <cellStyle name="Comma 15 5 3 8 2" xfId="26793"/>
    <cellStyle name="Comma 15 5 3 9" xfId="26752"/>
    <cellStyle name="Comma 15 5 4" xfId="7421"/>
    <cellStyle name="Comma 15 5 4 2" xfId="7422"/>
    <cellStyle name="Comma 15 5 4 2 2" xfId="7423"/>
    <cellStyle name="Comma 15 5 4 2 2 2" xfId="7424"/>
    <cellStyle name="Comma 15 5 4 2 2 2 2" xfId="7425"/>
    <cellStyle name="Comma 15 5 4 2 2 2 2 2" xfId="26798"/>
    <cellStyle name="Comma 15 5 4 2 2 2 3" xfId="7426"/>
    <cellStyle name="Comma 15 5 4 2 2 2 3 2" xfId="26799"/>
    <cellStyle name="Comma 15 5 4 2 2 2 4" xfId="26797"/>
    <cellStyle name="Comma 15 5 4 2 2 3" xfId="7427"/>
    <cellStyle name="Comma 15 5 4 2 2 3 2" xfId="26800"/>
    <cellStyle name="Comma 15 5 4 2 2 4" xfId="7428"/>
    <cellStyle name="Comma 15 5 4 2 2 4 2" xfId="26801"/>
    <cellStyle name="Comma 15 5 4 2 2 5" xfId="7429"/>
    <cellStyle name="Comma 15 5 4 2 2 5 2" xfId="26802"/>
    <cellStyle name="Comma 15 5 4 2 2 6" xfId="26796"/>
    <cellStyle name="Comma 15 5 4 2 3" xfId="7430"/>
    <cellStyle name="Comma 15 5 4 2 3 2" xfId="7431"/>
    <cellStyle name="Comma 15 5 4 2 3 2 2" xfId="26804"/>
    <cellStyle name="Comma 15 5 4 2 3 3" xfId="7432"/>
    <cellStyle name="Comma 15 5 4 2 3 3 2" xfId="26805"/>
    <cellStyle name="Comma 15 5 4 2 3 4" xfId="26803"/>
    <cellStyle name="Comma 15 5 4 2 4" xfId="7433"/>
    <cellStyle name="Comma 15 5 4 2 4 2" xfId="26806"/>
    <cellStyle name="Comma 15 5 4 2 5" xfId="7434"/>
    <cellStyle name="Comma 15 5 4 2 5 2" xfId="26807"/>
    <cellStyle name="Comma 15 5 4 2 6" xfId="7435"/>
    <cellStyle name="Comma 15 5 4 2 6 2" xfId="26808"/>
    <cellStyle name="Comma 15 5 4 2 7" xfId="26795"/>
    <cellStyle name="Comma 15 5 4 3" xfId="7436"/>
    <cellStyle name="Comma 15 5 4 3 2" xfId="7437"/>
    <cellStyle name="Comma 15 5 4 3 2 2" xfId="7438"/>
    <cellStyle name="Comma 15 5 4 3 2 2 2" xfId="7439"/>
    <cellStyle name="Comma 15 5 4 3 2 2 2 2" xfId="26812"/>
    <cellStyle name="Comma 15 5 4 3 2 2 3" xfId="7440"/>
    <cellStyle name="Comma 15 5 4 3 2 2 3 2" xfId="26813"/>
    <cellStyle name="Comma 15 5 4 3 2 2 4" xfId="26811"/>
    <cellStyle name="Comma 15 5 4 3 2 3" xfId="7441"/>
    <cellStyle name="Comma 15 5 4 3 2 3 2" xfId="26814"/>
    <cellStyle name="Comma 15 5 4 3 2 4" xfId="7442"/>
    <cellStyle name="Comma 15 5 4 3 2 4 2" xfId="26815"/>
    <cellStyle name="Comma 15 5 4 3 2 5" xfId="7443"/>
    <cellStyle name="Comma 15 5 4 3 2 5 2" xfId="26816"/>
    <cellStyle name="Comma 15 5 4 3 2 6" xfId="26810"/>
    <cellStyle name="Comma 15 5 4 3 3" xfId="7444"/>
    <cellStyle name="Comma 15 5 4 3 3 2" xfId="7445"/>
    <cellStyle name="Comma 15 5 4 3 3 2 2" xfId="26818"/>
    <cellStyle name="Comma 15 5 4 3 3 3" xfId="7446"/>
    <cellStyle name="Comma 15 5 4 3 3 3 2" xfId="26819"/>
    <cellStyle name="Comma 15 5 4 3 3 4" xfId="26817"/>
    <cellStyle name="Comma 15 5 4 3 4" xfId="7447"/>
    <cellStyle name="Comma 15 5 4 3 4 2" xfId="26820"/>
    <cellStyle name="Comma 15 5 4 3 5" xfId="7448"/>
    <cellStyle name="Comma 15 5 4 3 5 2" xfId="26821"/>
    <cellStyle name="Comma 15 5 4 3 6" xfId="7449"/>
    <cellStyle name="Comma 15 5 4 3 6 2" xfId="26822"/>
    <cellStyle name="Comma 15 5 4 3 7" xfId="26809"/>
    <cellStyle name="Comma 15 5 4 4" xfId="7450"/>
    <cellStyle name="Comma 15 5 4 4 2" xfId="7451"/>
    <cellStyle name="Comma 15 5 4 4 2 2" xfId="7452"/>
    <cellStyle name="Comma 15 5 4 4 2 2 2" xfId="26825"/>
    <cellStyle name="Comma 15 5 4 4 2 3" xfId="7453"/>
    <cellStyle name="Comma 15 5 4 4 2 3 2" xfId="26826"/>
    <cellStyle name="Comma 15 5 4 4 2 4" xfId="26824"/>
    <cellStyle name="Comma 15 5 4 4 3" xfId="7454"/>
    <cellStyle name="Comma 15 5 4 4 3 2" xfId="26827"/>
    <cellStyle name="Comma 15 5 4 4 4" xfId="7455"/>
    <cellStyle name="Comma 15 5 4 4 4 2" xfId="26828"/>
    <cellStyle name="Comma 15 5 4 4 5" xfId="7456"/>
    <cellStyle name="Comma 15 5 4 4 5 2" xfId="26829"/>
    <cellStyle name="Comma 15 5 4 4 6" xfId="26823"/>
    <cellStyle name="Comma 15 5 4 5" xfId="7457"/>
    <cellStyle name="Comma 15 5 4 5 2" xfId="7458"/>
    <cellStyle name="Comma 15 5 4 5 2 2" xfId="26831"/>
    <cellStyle name="Comma 15 5 4 5 3" xfId="7459"/>
    <cellStyle name="Comma 15 5 4 5 3 2" xfId="26832"/>
    <cellStyle name="Comma 15 5 4 5 4" xfId="26830"/>
    <cellStyle name="Comma 15 5 4 6" xfId="7460"/>
    <cellStyle name="Comma 15 5 4 6 2" xfId="26833"/>
    <cellStyle name="Comma 15 5 4 7" xfId="7461"/>
    <cellStyle name="Comma 15 5 4 7 2" xfId="26834"/>
    <cellStyle name="Comma 15 5 4 8" xfId="7462"/>
    <cellStyle name="Comma 15 5 4 8 2" xfId="26835"/>
    <cellStyle name="Comma 15 5 4 9" xfId="26794"/>
    <cellStyle name="Comma 15 5 5" xfId="7463"/>
    <cellStyle name="Comma 15 5 5 2" xfId="7464"/>
    <cellStyle name="Comma 15 5 5 2 2" xfId="7465"/>
    <cellStyle name="Comma 15 5 5 2 2 2" xfId="7466"/>
    <cellStyle name="Comma 15 5 5 2 2 2 2" xfId="26839"/>
    <cellStyle name="Comma 15 5 5 2 2 3" xfId="7467"/>
    <cellStyle name="Comma 15 5 5 2 2 3 2" xfId="26840"/>
    <cellStyle name="Comma 15 5 5 2 2 4" xfId="26838"/>
    <cellStyle name="Comma 15 5 5 2 3" xfId="7468"/>
    <cellStyle name="Comma 15 5 5 2 3 2" xfId="26841"/>
    <cellStyle name="Comma 15 5 5 2 4" xfId="7469"/>
    <cellStyle name="Comma 15 5 5 2 4 2" xfId="26842"/>
    <cellStyle name="Comma 15 5 5 2 5" xfId="7470"/>
    <cellStyle name="Comma 15 5 5 2 5 2" xfId="26843"/>
    <cellStyle name="Comma 15 5 5 2 6" xfId="26837"/>
    <cellStyle name="Comma 15 5 5 3" xfId="7471"/>
    <cellStyle name="Comma 15 5 5 3 2" xfId="7472"/>
    <cellStyle name="Comma 15 5 5 3 2 2" xfId="26845"/>
    <cellStyle name="Comma 15 5 5 3 3" xfId="7473"/>
    <cellStyle name="Comma 15 5 5 3 3 2" xfId="26846"/>
    <cellStyle name="Comma 15 5 5 3 4" xfId="26844"/>
    <cellStyle name="Comma 15 5 5 4" xfId="7474"/>
    <cellStyle name="Comma 15 5 5 4 2" xfId="26847"/>
    <cellStyle name="Comma 15 5 5 5" xfId="7475"/>
    <cellStyle name="Comma 15 5 5 5 2" xfId="26848"/>
    <cellStyle name="Comma 15 5 5 6" xfId="7476"/>
    <cellStyle name="Comma 15 5 5 6 2" xfId="26849"/>
    <cellStyle name="Comma 15 5 5 7" xfId="26836"/>
    <cellStyle name="Comma 15 5 6" xfId="7477"/>
    <cellStyle name="Comma 15 5 6 2" xfId="7478"/>
    <cellStyle name="Comma 15 5 6 2 2" xfId="7479"/>
    <cellStyle name="Comma 15 5 6 2 2 2" xfId="7480"/>
    <cellStyle name="Comma 15 5 6 2 2 2 2" xfId="26853"/>
    <cellStyle name="Comma 15 5 6 2 2 3" xfId="7481"/>
    <cellStyle name="Comma 15 5 6 2 2 3 2" xfId="26854"/>
    <cellStyle name="Comma 15 5 6 2 2 4" xfId="26852"/>
    <cellStyle name="Comma 15 5 6 2 3" xfId="7482"/>
    <cellStyle name="Comma 15 5 6 2 3 2" xfId="26855"/>
    <cellStyle name="Comma 15 5 6 2 4" xfId="7483"/>
    <cellStyle name="Comma 15 5 6 2 4 2" xfId="26856"/>
    <cellStyle name="Comma 15 5 6 2 5" xfId="7484"/>
    <cellStyle name="Comma 15 5 6 2 5 2" xfId="26857"/>
    <cellStyle name="Comma 15 5 6 2 6" xfId="26851"/>
    <cellStyle name="Comma 15 5 6 3" xfId="7485"/>
    <cellStyle name="Comma 15 5 6 3 2" xfId="7486"/>
    <cellStyle name="Comma 15 5 6 3 2 2" xfId="26859"/>
    <cellStyle name="Comma 15 5 6 3 3" xfId="7487"/>
    <cellStyle name="Comma 15 5 6 3 3 2" xfId="26860"/>
    <cellStyle name="Comma 15 5 6 3 4" xfId="26858"/>
    <cellStyle name="Comma 15 5 6 4" xfId="7488"/>
    <cellStyle name="Comma 15 5 6 4 2" xfId="26861"/>
    <cellStyle name="Comma 15 5 6 5" xfId="7489"/>
    <cellStyle name="Comma 15 5 6 5 2" xfId="26862"/>
    <cellStyle name="Comma 15 5 6 6" xfId="7490"/>
    <cellStyle name="Comma 15 5 6 6 2" xfId="26863"/>
    <cellStyle name="Comma 15 5 6 7" xfId="26850"/>
    <cellStyle name="Comma 15 5 7" xfId="7491"/>
    <cellStyle name="Comma 15 5 7 2" xfId="7492"/>
    <cellStyle name="Comma 15 5 7 2 2" xfId="7493"/>
    <cellStyle name="Comma 15 5 7 2 2 2" xfId="26866"/>
    <cellStyle name="Comma 15 5 7 2 3" xfId="7494"/>
    <cellStyle name="Comma 15 5 7 2 3 2" xfId="26867"/>
    <cellStyle name="Comma 15 5 7 2 4" xfId="26865"/>
    <cellStyle name="Comma 15 5 7 3" xfId="7495"/>
    <cellStyle name="Comma 15 5 7 3 2" xfId="26868"/>
    <cellStyle name="Comma 15 5 7 4" xfId="7496"/>
    <cellStyle name="Comma 15 5 7 4 2" xfId="26869"/>
    <cellStyle name="Comma 15 5 7 5" xfId="7497"/>
    <cellStyle name="Comma 15 5 7 5 2" xfId="26870"/>
    <cellStyle name="Comma 15 5 7 6" xfId="26864"/>
    <cellStyle name="Comma 15 5 8" xfId="7498"/>
    <cellStyle name="Comma 15 5 8 2" xfId="7499"/>
    <cellStyle name="Comma 15 5 8 2 2" xfId="26872"/>
    <cellStyle name="Comma 15 5 8 3" xfId="7500"/>
    <cellStyle name="Comma 15 5 8 3 2" xfId="26873"/>
    <cellStyle name="Comma 15 5 8 4" xfId="26871"/>
    <cellStyle name="Comma 15 5 9" xfId="7501"/>
    <cellStyle name="Comma 15 5 9 2" xfId="26874"/>
    <cellStyle name="Comma 15 6" xfId="7502"/>
    <cellStyle name="Comma 15 6 10" xfId="7503"/>
    <cellStyle name="Comma 15 6 10 2" xfId="26876"/>
    <cellStyle name="Comma 15 6 11" xfId="7504"/>
    <cellStyle name="Comma 15 6 11 2" xfId="26877"/>
    <cellStyle name="Comma 15 6 12" xfId="26875"/>
    <cellStyle name="Comma 15 6 2" xfId="7505"/>
    <cellStyle name="Comma 15 6 2 2" xfId="7506"/>
    <cellStyle name="Comma 15 6 2 2 2" xfId="7507"/>
    <cellStyle name="Comma 15 6 2 2 2 2" xfId="7508"/>
    <cellStyle name="Comma 15 6 2 2 2 2 2" xfId="7509"/>
    <cellStyle name="Comma 15 6 2 2 2 2 2 2" xfId="26882"/>
    <cellStyle name="Comma 15 6 2 2 2 2 3" xfId="7510"/>
    <cellStyle name="Comma 15 6 2 2 2 2 3 2" xfId="26883"/>
    <cellStyle name="Comma 15 6 2 2 2 2 4" xfId="26881"/>
    <cellStyle name="Comma 15 6 2 2 2 3" xfId="7511"/>
    <cellStyle name="Comma 15 6 2 2 2 3 2" xfId="26884"/>
    <cellStyle name="Comma 15 6 2 2 2 4" xfId="7512"/>
    <cellStyle name="Comma 15 6 2 2 2 4 2" xfId="26885"/>
    <cellStyle name="Comma 15 6 2 2 2 5" xfId="7513"/>
    <cellStyle name="Comma 15 6 2 2 2 5 2" xfId="26886"/>
    <cellStyle name="Comma 15 6 2 2 2 6" xfId="26880"/>
    <cellStyle name="Comma 15 6 2 2 3" xfId="7514"/>
    <cellStyle name="Comma 15 6 2 2 3 2" xfId="7515"/>
    <cellStyle name="Comma 15 6 2 2 3 2 2" xfId="26888"/>
    <cellStyle name="Comma 15 6 2 2 3 3" xfId="7516"/>
    <cellStyle name="Comma 15 6 2 2 3 3 2" xfId="26889"/>
    <cellStyle name="Comma 15 6 2 2 3 4" xfId="26887"/>
    <cellStyle name="Comma 15 6 2 2 4" xfId="7517"/>
    <cellStyle name="Comma 15 6 2 2 4 2" xfId="26890"/>
    <cellStyle name="Comma 15 6 2 2 5" xfId="7518"/>
    <cellStyle name="Comma 15 6 2 2 5 2" xfId="26891"/>
    <cellStyle name="Comma 15 6 2 2 6" xfId="7519"/>
    <cellStyle name="Comma 15 6 2 2 6 2" xfId="26892"/>
    <cellStyle name="Comma 15 6 2 2 7" xfId="26879"/>
    <cellStyle name="Comma 15 6 2 3" xfId="7520"/>
    <cellStyle name="Comma 15 6 2 3 2" xfId="7521"/>
    <cellStyle name="Comma 15 6 2 3 2 2" xfId="7522"/>
    <cellStyle name="Comma 15 6 2 3 2 2 2" xfId="7523"/>
    <cellStyle name="Comma 15 6 2 3 2 2 2 2" xfId="26896"/>
    <cellStyle name="Comma 15 6 2 3 2 2 3" xfId="7524"/>
    <cellStyle name="Comma 15 6 2 3 2 2 3 2" xfId="26897"/>
    <cellStyle name="Comma 15 6 2 3 2 2 4" xfId="26895"/>
    <cellStyle name="Comma 15 6 2 3 2 3" xfId="7525"/>
    <cellStyle name="Comma 15 6 2 3 2 3 2" xfId="26898"/>
    <cellStyle name="Comma 15 6 2 3 2 4" xfId="7526"/>
    <cellStyle name="Comma 15 6 2 3 2 4 2" xfId="26899"/>
    <cellStyle name="Comma 15 6 2 3 2 5" xfId="7527"/>
    <cellStyle name="Comma 15 6 2 3 2 5 2" xfId="26900"/>
    <cellStyle name="Comma 15 6 2 3 2 6" xfId="26894"/>
    <cellStyle name="Comma 15 6 2 3 3" xfId="7528"/>
    <cellStyle name="Comma 15 6 2 3 3 2" xfId="7529"/>
    <cellStyle name="Comma 15 6 2 3 3 2 2" xfId="26902"/>
    <cellStyle name="Comma 15 6 2 3 3 3" xfId="7530"/>
    <cellStyle name="Comma 15 6 2 3 3 3 2" xfId="26903"/>
    <cellStyle name="Comma 15 6 2 3 3 4" xfId="26901"/>
    <cellStyle name="Comma 15 6 2 3 4" xfId="7531"/>
    <cellStyle name="Comma 15 6 2 3 4 2" xfId="26904"/>
    <cellStyle name="Comma 15 6 2 3 5" xfId="7532"/>
    <cellStyle name="Comma 15 6 2 3 5 2" xfId="26905"/>
    <cellStyle name="Comma 15 6 2 3 6" xfId="7533"/>
    <cellStyle name="Comma 15 6 2 3 6 2" xfId="26906"/>
    <cellStyle name="Comma 15 6 2 3 7" xfId="26893"/>
    <cellStyle name="Comma 15 6 2 4" xfId="7534"/>
    <cellStyle name="Comma 15 6 2 4 2" xfId="7535"/>
    <cellStyle name="Comma 15 6 2 4 2 2" xfId="7536"/>
    <cellStyle name="Comma 15 6 2 4 2 2 2" xfId="26909"/>
    <cellStyle name="Comma 15 6 2 4 2 3" xfId="7537"/>
    <cellStyle name="Comma 15 6 2 4 2 3 2" xfId="26910"/>
    <cellStyle name="Comma 15 6 2 4 2 4" xfId="26908"/>
    <cellStyle name="Comma 15 6 2 4 3" xfId="7538"/>
    <cellStyle name="Comma 15 6 2 4 3 2" xfId="26911"/>
    <cellStyle name="Comma 15 6 2 4 4" xfId="7539"/>
    <cellStyle name="Comma 15 6 2 4 4 2" xfId="26912"/>
    <cellStyle name="Comma 15 6 2 4 5" xfId="7540"/>
    <cellStyle name="Comma 15 6 2 4 5 2" xfId="26913"/>
    <cellStyle name="Comma 15 6 2 4 6" xfId="26907"/>
    <cellStyle name="Comma 15 6 2 5" xfId="7541"/>
    <cellStyle name="Comma 15 6 2 5 2" xfId="7542"/>
    <cellStyle name="Comma 15 6 2 5 2 2" xfId="26915"/>
    <cellStyle name="Comma 15 6 2 5 3" xfId="7543"/>
    <cellStyle name="Comma 15 6 2 5 3 2" xfId="26916"/>
    <cellStyle name="Comma 15 6 2 5 4" xfId="26914"/>
    <cellStyle name="Comma 15 6 2 6" xfId="7544"/>
    <cellStyle name="Comma 15 6 2 6 2" xfId="26917"/>
    <cellStyle name="Comma 15 6 2 7" xfId="7545"/>
    <cellStyle name="Comma 15 6 2 7 2" xfId="26918"/>
    <cellStyle name="Comma 15 6 2 8" xfId="7546"/>
    <cellStyle name="Comma 15 6 2 8 2" xfId="26919"/>
    <cellStyle name="Comma 15 6 2 9" xfId="26878"/>
    <cellStyle name="Comma 15 6 3" xfId="7547"/>
    <cellStyle name="Comma 15 6 3 2" xfId="7548"/>
    <cellStyle name="Comma 15 6 3 2 2" xfId="7549"/>
    <cellStyle name="Comma 15 6 3 2 2 2" xfId="7550"/>
    <cellStyle name="Comma 15 6 3 2 2 2 2" xfId="7551"/>
    <cellStyle name="Comma 15 6 3 2 2 2 2 2" xfId="26924"/>
    <cellStyle name="Comma 15 6 3 2 2 2 3" xfId="7552"/>
    <cellStyle name="Comma 15 6 3 2 2 2 3 2" xfId="26925"/>
    <cellStyle name="Comma 15 6 3 2 2 2 4" xfId="26923"/>
    <cellStyle name="Comma 15 6 3 2 2 3" xfId="7553"/>
    <cellStyle name="Comma 15 6 3 2 2 3 2" xfId="26926"/>
    <cellStyle name="Comma 15 6 3 2 2 4" xfId="7554"/>
    <cellStyle name="Comma 15 6 3 2 2 4 2" xfId="26927"/>
    <cellStyle name="Comma 15 6 3 2 2 5" xfId="7555"/>
    <cellStyle name="Comma 15 6 3 2 2 5 2" xfId="26928"/>
    <cellStyle name="Comma 15 6 3 2 2 6" xfId="26922"/>
    <cellStyle name="Comma 15 6 3 2 3" xfId="7556"/>
    <cellStyle name="Comma 15 6 3 2 3 2" xfId="7557"/>
    <cellStyle name="Comma 15 6 3 2 3 2 2" xfId="26930"/>
    <cellStyle name="Comma 15 6 3 2 3 3" xfId="7558"/>
    <cellStyle name="Comma 15 6 3 2 3 3 2" xfId="26931"/>
    <cellStyle name="Comma 15 6 3 2 3 4" xfId="26929"/>
    <cellStyle name="Comma 15 6 3 2 4" xfId="7559"/>
    <cellStyle name="Comma 15 6 3 2 4 2" xfId="26932"/>
    <cellStyle name="Comma 15 6 3 2 5" xfId="7560"/>
    <cellStyle name="Comma 15 6 3 2 5 2" xfId="26933"/>
    <cellStyle name="Comma 15 6 3 2 6" xfId="7561"/>
    <cellStyle name="Comma 15 6 3 2 6 2" xfId="26934"/>
    <cellStyle name="Comma 15 6 3 2 7" xfId="26921"/>
    <cellStyle name="Comma 15 6 3 3" xfId="7562"/>
    <cellStyle name="Comma 15 6 3 3 2" xfId="7563"/>
    <cellStyle name="Comma 15 6 3 3 2 2" xfId="7564"/>
    <cellStyle name="Comma 15 6 3 3 2 2 2" xfId="7565"/>
    <cellStyle name="Comma 15 6 3 3 2 2 2 2" xfId="26938"/>
    <cellStyle name="Comma 15 6 3 3 2 2 3" xfId="7566"/>
    <cellStyle name="Comma 15 6 3 3 2 2 3 2" xfId="26939"/>
    <cellStyle name="Comma 15 6 3 3 2 2 4" xfId="26937"/>
    <cellStyle name="Comma 15 6 3 3 2 3" xfId="7567"/>
    <cellStyle name="Comma 15 6 3 3 2 3 2" xfId="26940"/>
    <cellStyle name="Comma 15 6 3 3 2 4" xfId="7568"/>
    <cellStyle name="Comma 15 6 3 3 2 4 2" xfId="26941"/>
    <cellStyle name="Comma 15 6 3 3 2 5" xfId="7569"/>
    <cellStyle name="Comma 15 6 3 3 2 5 2" xfId="26942"/>
    <cellStyle name="Comma 15 6 3 3 2 6" xfId="26936"/>
    <cellStyle name="Comma 15 6 3 3 3" xfId="7570"/>
    <cellStyle name="Comma 15 6 3 3 3 2" xfId="7571"/>
    <cellStyle name="Comma 15 6 3 3 3 2 2" xfId="26944"/>
    <cellStyle name="Comma 15 6 3 3 3 3" xfId="7572"/>
    <cellStyle name="Comma 15 6 3 3 3 3 2" xfId="26945"/>
    <cellStyle name="Comma 15 6 3 3 3 4" xfId="26943"/>
    <cellStyle name="Comma 15 6 3 3 4" xfId="7573"/>
    <cellStyle name="Comma 15 6 3 3 4 2" xfId="26946"/>
    <cellStyle name="Comma 15 6 3 3 5" xfId="7574"/>
    <cellStyle name="Comma 15 6 3 3 5 2" xfId="26947"/>
    <cellStyle name="Comma 15 6 3 3 6" xfId="7575"/>
    <cellStyle name="Comma 15 6 3 3 6 2" xfId="26948"/>
    <cellStyle name="Comma 15 6 3 3 7" xfId="26935"/>
    <cellStyle name="Comma 15 6 3 4" xfId="7576"/>
    <cellStyle name="Comma 15 6 3 4 2" xfId="7577"/>
    <cellStyle name="Comma 15 6 3 4 2 2" xfId="7578"/>
    <cellStyle name="Comma 15 6 3 4 2 2 2" xfId="26951"/>
    <cellStyle name="Comma 15 6 3 4 2 3" xfId="7579"/>
    <cellStyle name="Comma 15 6 3 4 2 3 2" xfId="26952"/>
    <cellStyle name="Comma 15 6 3 4 2 4" xfId="26950"/>
    <cellStyle name="Comma 15 6 3 4 3" xfId="7580"/>
    <cellStyle name="Comma 15 6 3 4 3 2" xfId="26953"/>
    <cellStyle name="Comma 15 6 3 4 4" xfId="7581"/>
    <cellStyle name="Comma 15 6 3 4 4 2" xfId="26954"/>
    <cellStyle name="Comma 15 6 3 4 5" xfId="7582"/>
    <cellStyle name="Comma 15 6 3 4 5 2" xfId="26955"/>
    <cellStyle name="Comma 15 6 3 4 6" xfId="26949"/>
    <cellStyle name="Comma 15 6 3 5" xfId="7583"/>
    <cellStyle name="Comma 15 6 3 5 2" xfId="7584"/>
    <cellStyle name="Comma 15 6 3 5 2 2" xfId="26957"/>
    <cellStyle name="Comma 15 6 3 5 3" xfId="7585"/>
    <cellStyle name="Comma 15 6 3 5 3 2" xfId="26958"/>
    <cellStyle name="Comma 15 6 3 5 4" xfId="26956"/>
    <cellStyle name="Comma 15 6 3 6" xfId="7586"/>
    <cellStyle name="Comma 15 6 3 6 2" xfId="26959"/>
    <cellStyle name="Comma 15 6 3 7" xfId="7587"/>
    <cellStyle name="Comma 15 6 3 7 2" xfId="26960"/>
    <cellStyle name="Comma 15 6 3 8" xfId="7588"/>
    <cellStyle name="Comma 15 6 3 8 2" xfId="26961"/>
    <cellStyle name="Comma 15 6 3 9" xfId="26920"/>
    <cellStyle name="Comma 15 6 4" xfId="7589"/>
    <cellStyle name="Comma 15 6 4 2" xfId="7590"/>
    <cellStyle name="Comma 15 6 4 2 2" xfId="7591"/>
    <cellStyle name="Comma 15 6 4 2 2 2" xfId="7592"/>
    <cellStyle name="Comma 15 6 4 2 2 2 2" xfId="7593"/>
    <cellStyle name="Comma 15 6 4 2 2 2 2 2" xfId="26966"/>
    <cellStyle name="Comma 15 6 4 2 2 2 3" xfId="7594"/>
    <cellStyle name="Comma 15 6 4 2 2 2 3 2" xfId="26967"/>
    <cellStyle name="Comma 15 6 4 2 2 2 4" xfId="26965"/>
    <cellStyle name="Comma 15 6 4 2 2 3" xfId="7595"/>
    <cellStyle name="Comma 15 6 4 2 2 3 2" xfId="26968"/>
    <cellStyle name="Comma 15 6 4 2 2 4" xfId="7596"/>
    <cellStyle name="Comma 15 6 4 2 2 4 2" xfId="26969"/>
    <cellStyle name="Comma 15 6 4 2 2 5" xfId="7597"/>
    <cellStyle name="Comma 15 6 4 2 2 5 2" xfId="26970"/>
    <cellStyle name="Comma 15 6 4 2 2 6" xfId="26964"/>
    <cellStyle name="Comma 15 6 4 2 3" xfId="7598"/>
    <cellStyle name="Comma 15 6 4 2 3 2" xfId="7599"/>
    <cellStyle name="Comma 15 6 4 2 3 2 2" xfId="26972"/>
    <cellStyle name="Comma 15 6 4 2 3 3" xfId="7600"/>
    <cellStyle name="Comma 15 6 4 2 3 3 2" xfId="26973"/>
    <cellStyle name="Comma 15 6 4 2 3 4" xfId="26971"/>
    <cellStyle name="Comma 15 6 4 2 4" xfId="7601"/>
    <cellStyle name="Comma 15 6 4 2 4 2" xfId="26974"/>
    <cellStyle name="Comma 15 6 4 2 5" xfId="7602"/>
    <cellStyle name="Comma 15 6 4 2 5 2" xfId="26975"/>
    <cellStyle name="Comma 15 6 4 2 6" xfId="7603"/>
    <cellStyle name="Comma 15 6 4 2 6 2" xfId="26976"/>
    <cellStyle name="Comma 15 6 4 2 7" xfId="26963"/>
    <cellStyle name="Comma 15 6 4 3" xfId="7604"/>
    <cellStyle name="Comma 15 6 4 3 2" xfId="7605"/>
    <cellStyle name="Comma 15 6 4 3 2 2" xfId="7606"/>
    <cellStyle name="Comma 15 6 4 3 2 2 2" xfId="7607"/>
    <cellStyle name="Comma 15 6 4 3 2 2 2 2" xfId="26980"/>
    <cellStyle name="Comma 15 6 4 3 2 2 3" xfId="7608"/>
    <cellStyle name="Comma 15 6 4 3 2 2 3 2" xfId="26981"/>
    <cellStyle name="Comma 15 6 4 3 2 2 4" xfId="26979"/>
    <cellStyle name="Comma 15 6 4 3 2 3" xfId="7609"/>
    <cellStyle name="Comma 15 6 4 3 2 3 2" xfId="26982"/>
    <cellStyle name="Comma 15 6 4 3 2 4" xfId="7610"/>
    <cellStyle name="Comma 15 6 4 3 2 4 2" xfId="26983"/>
    <cellStyle name="Comma 15 6 4 3 2 5" xfId="7611"/>
    <cellStyle name="Comma 15 6 4 3 2 5 2" xfId="26984"/>
    <cellStyle name="Comma 15 6 4 3 2 6" xfId="26978"/>
    <cellStyle name="Comma 15 6 4 3 3" xfId="7612"/>
    <cellStyle name="Comma 15 6 4 3 3 2" xfId="7613"/>
    <cellStyle name="Comma 15 6 4 3 3 2 2" xfId="26986"/>
    <cellStyle name="Comma 15 6 4 3 3 3" xfId="7614"/>
    <cellStyle name="Comma 15 6 4 3 3 3 2" xfId="26987"/>
    <cellStyle name="Comma 15 6 4 3 3 4" xfId="26985"/>
    <cellStyle name="Comma 15 6 4 3 4" xfId="7615"/>
    <cellStyle name="Comma 15 6 4 3 4 2" xfId="26988"/>
    <cellStyle name="Comma 15 6 4 3 5" xfId="7616"/>
    <cellStyle name="Comma 15 6 4 3 5 2" xfId="26989"/>
    <cellStyle name="Comma 15 6 4 3 6" xfId="7617"/>
    <cellStyle name="Comma 15 6 4 3 6 2" xfId="26990"/>
    <cellStyle name="Comma 15 6 4 3 7" xfId="26977"/>
    <cellStyle name="Comma 15 6 4 4" xfId="7618"/>
    <cellStyle name="Comma 15 6 4 4 2" xfId="7619"/>
    <cellStyle name="Comma 15 6 4 4 2 2" xfId="7620"/>
    <cellStyle name="Comma 15 6 4 4 2 2 2" xfId="26993"/>
    <cellStyle name="Comma 15 6 4 4 2 3" xfId="7621"/>
    <cellStyle name="Comma 15 6 4 4 2 3 2" xfId="26994"/>
    <cellStyle name="Comma 15 6 4 4 2 4" xfId="26992"/>
    <cellStyle name="Comma 15 6 4 4 3" xfId="7622"/>
    <cellStyle name="Comma 15 6 4 4 3 2" xfId="26995"/>
    <cellStyle name="Comma 15 6 4 4 4" xfId="7623"/>
    <cellStyle name="Comma 15 6 4 4 4 2" xfId="26996"/>
    <cellStyle name="Comma 15 6 4 4 5" xfId="7624"/>
    <cellStyle name="Comma 15 6 4 4 5 2" xfId="26997"/>
    <cellStyle name="Comma 15 6 4 4 6" xfId="26991"/>
    <cellStyle name="Comma 15 6 4 5" xfId="7625"/>
    <cellStyle name="Comma 15 6 4 5 2" xfId="7626"/>
    <cellStyle name="Comma 15 6 4 5 2 2" xfId="26999"/>
    <cellStyle name="Comma 15 6 4 5 3" xfId="7627"/>
    <cellStyle name="Comma 15 6 4 5 3 2" xfId="27000"/>
    <cellStyle name="Comma 15 6 4 5 4" xfId="26998"/>
    <cellStyle name="Comma 15 6 4 6" xfId="7628"/>
    <cellStyle name="Comma 15 6 4 6 2" xfId="27001"/>
    <cellStyle name="Comma 15 6 4 7" xfId="7629"/>
    <cellStyle name="Comma 15 6 4 7 2" xfId="27002"/>
    <cellStyle name="Comma 15 6 4 8" xfId="7630"/>
    <cellStyle name="Comma 15 6 4 8 2" xfId="27003"/>
    <cellStyle name="Comma 15 6 4 9" xfId="26962"/>
    <cellStyle name="Comma 15 6 5" xfId="7631"/>
    <cellStyle name="Comma 15 6 5 2" xfId="7632"/>
    <cellStyle name="Comma 15 6 5 2 2" xfId="7633"/>
    <cellStyle name="Comma 15 6 5 2 2 2" xfId="7634"/>
    <cellStyle name="Comma 15 6 5 2 2 2 2" xfId="27007"/>
    <cellStyle name="Comma 15 6 5 2 2 3" xfId="7635"/>
    <cellStyle name="Comma 15 6 5 2 2 3 2" xfId="27008"/>
    <cellStyle name="Comma 15 6 5 2 2 4" xfId="27006"/>
    <cellStyle name="Comma 15 6 5 2 3" xfId="7636"/>
    <cellStyle name="Comma 15 6 5 2 3 2" xfId="27009"/>
    <cellStyle name="Comma 15 6 5 2 4" xfId="7637"/>
    <cellStyle name="Comma 15 6 5 2 4 2" xfId="27010"/>
    <cellStyle name="Comma 15 6 5 2 5" xfId="7638"/>
    <cellStyle name="Comma 15 6 5 2 5 2" xfId="27011"/>
    <cellStyle name="Comma 15 6 5 2 6" xfId="27005"/>
    <cellStyle name="Comma 15 6 5 3" xfId="7639"/>
    <cellStyle name="Comma 15 6 5 3 2" xfId="7640"/>
    <cellStyle name="Comma 15 6 5 3 2 2" xfId="27013"/>
    <cellStyle name="Comma 15 6 5 3 3" xfId="7641"/>
    <cellStyle name="Comma 15 6 5 3 3 2" xfId="27014"/>
    <cellStyle name="Comma 15 6 5 3 4" xfId="27012"/>
    <cellStyle name="Comma 15 6 5 4" xfId="7642"/>
    <cellStyle name="Comma 15 6 5 4 2" xfId="27015"/>
    <cellStyle name="Comma 15 6 5 5" xfId="7643"/>
    <cellStyle name="Comma 15 6 5 5 2" xfId="27016"/>
    <cellStyle name="Comma 15 6 5 6" xfId="7644"/>
    <cellStyle name="Comma 15 6 5 6 2" xfId="27017"/>
    <cellStyle name="Comma 15 6 5 7" xfId="27004"/>
    <cellStyle name="Comma 15 6 6" xfId="7645"/>
    <cellStyle name="Comma 15 6 6 2" xfId="7646"/>
    <cellStyle name="Comma 15 6 6 2 2" xfId="7647"/>
    <cellStyle name="Comma 15 6 6 2 2 2" xfId="7648"/>
    <cellStyle name="Comma 15 6 6 2 2 2 2" xfId="27021"/>
    <cellStyle name="Comma 15 6 6 2 2 3" xfId="7649"/>
    <cellStyle name="Comma 15 6 6 2 2 3 2" xfId="27022"/>
    <cellStyle name="Comma 15 6 6 2 2 4" xfId="27020"/>
    <cellStyle name="Comma 15 6 6 2 3" xfId="7650"/>
    <cellStyle name="Comma 15 6 6 2 3 2" xfId="27023"/>
    <cellStyle name="Comma 15 6 6 2 4" xfId="7651"/>
    <cellStyle name="Comma 15 6 6 2 4 2" xfId="27024"/>
    <cellStyle name="Comma 15 6 6 2 5" xfId="7652"/>
    <cellStyle name="Comma 15 6 6 2 5 2" xfId="27025"/>
    <cellStyle name="Comma 15 6 6 2 6" xfId="27019"/>
    <cellStyle name="Comma 15 6 6 3" xfId="7653"/>
    <cellStyle name="Comma 15 6 6 3 2" xfId="7654"/>
    <cellStyle name="Comma 15 6 6 3 2 2" xfId="27027"/>
    <cellStyle name="Comma 15 6 6 3 3" xfId="7655"/>
    <cellStyle name="Comma 15 6 6 3 3 2" xfId="27028"/>
    <cellStyle name="Comma 15 6 6 3 4" xfId="27026"/>
    <cellStyle name="Comma 15 6 6 4" xfId="7656"/>
    <cellStyle name="Comma 15 6 6 4 2" xfId="27029"/>
    <cellStyle name="Comma 15 6 6 5" xfId="7657"/>
    <cellStyle name="Comma 15 6 6 5 2" xfId="27030"/>
    <cellStyle name="Comma 15 6 6 6" xfId="7658"/>
    <cellStyle name="Comma 15 6 6 6 2" xfId="27031"/>
    <cellStyle name="Comma 15 6 6 7" xfId="27018"/>
    <cellStyle name="Comma 15 6 7" xfId="7659"/>
    <cellStyle name="Comma 15 6 7 2" xfId="7660"/>
    <cellStyle name="Comma 15 6 7 2 2" xfId="7661"/>
    <cellStyle name="Comma 15 6 7 2 2 2" xfId="27034"/>
    <cellStyle name="Comma 15 6 7 2 3" xfId="7662"/>
    <cellStyle name="Comma 15 6 7 2 3 2" xfId="27035"/>
    <cellStyle name="Comma 15 6 7 2 4" xfId="27033"/>
    <cellStyle name="Comma 15 6 7 3" xfId="7663"/>
    <cellStyle name="Comma 15 6 7 3 2" xfId="27036"/>
    <cellStyle name="Comma 15 6 7 4" xfId="7664"/>
    <cellStyle name="Comma 15 6 7 4 2" xfId="27037"/>
    <cellStyle name="Comma 15 6 7 5" xfId="7665"/>
    <cellStyle name="Comma 15 6 7 5 2" xfId="27038"/>
    <cellStyle name="Comma 15 6 7 6" xfId="27032"/>
    <cellStyle name="Comma 15 6 8" xfId="7666"/>
    <cellStyle name="Comma 15 6 8 2" xfId="7667"/>
    <cellStyle name="Comma 15 6 8 2 2" xfId="27040"/>
    <cellStyle name="Comma 15 6 8 3" xfId="7668"/>
    <cellStyle name="Comma 15 6 8 3 2" xfId="27041"/>
    <cellStyle name="Comma 15 6 8 4" xfId="27039"/>
    <cellStyle name="Comma 15 6 9" xfId="7669"/>
    <cellStyle name="Comma 15 6 9 2" xfId="27042"/>
    <cellStyle name="Comma 15 7" xfId="7670"/>
    <cellStyle name="Comma 15 7 10" xfId="7671"/>
    <cellStyle name="Comma 15 7 10 2" xfId="27044"/>
    <cellStyle name="Comma 15 7 11" xfId="7672"/>
    <cellStyle name="Comma 15 7 11 2" xfId="27045"/>
    <cellStyle name="Comma 15 7 12" xfId="27043"/>
    <cellStyle name="Comma 15 7 2" xfId="7673"/>
    <cellStyle name="Comma 15 7 2 2" xfId="7674"/>
    <cellStyle name="Comma 15 7 2 2 2" xfId="7675"/>
    <cellStyle name="Comma 15 7 2 2 2 2" xfId="7676"/>
    <cellStyle name="Comma 15 7 2 2 2 2 2" xfId="7677"/>
    <cellStyle name="Comma 15 7 2 2 2 2 2 2" xfId="27050"/>
    <cellStyle name="Comma 15 7 2 2 2 2 3" xfId="7678"/>
    <cellStyle name="Comma 15 7 2 2 2 2 3 2" xfId="27051"/>
    <cellStyle name="Comma 15 7 2 2 2 2 4" xfId="27049"/>
    <cellStyle name="Comma 15 7 2 2 2 3" xfId="7679"/>
    <cellStyle name="Comma 15 7 2 2 2 3 2" xfId="27052"/>
    <cellStyle name="Comma 15 7 2 2 2 4" xfId="7680"/>
    <cellStyle name="Comma 15 7 2 2 2 4 2" xfId="27053"/>
    <cellStyle name="Comma 15 7 2 2 2 5" xfId="7681"/>
    <cellStyle name="Comma 15 7 2 2 2 5 2" xfId="27054"/>
    <cellStyle name="Comma 15 7 2 2 2 6" xfId="27048"/>
    <cellStyle name="Comma 15 7 2 2 3" xfId="7682"/>
    <cellStyle name="Comma 15 7 2 2 3 2" xfId="7683"/>
    <cellStyle name="Comma 15 7 2 2 3 2 2" xfId="27056"/>
    <cellStyle name="Comma 15 7 2 2 3 3" xfId="7684"/>
    <cellStyle name="Comma 15 7 2 2 3 3 2" xfId="27057"/>
    <cellStyle name="Comma 15 7 2 2 3 4" xfId="27055"/>
    <cellStyle name="Comma 15 7 2 2 4" xfId="7685"/>
    <cellStyle name="Comma 15 7 2 2 4 2" xfId="27058"/>
    <cellStyle name="Comma 15 7 2 2 5" xfId="7686"/>
    <cellStyle name="Comma 15 7 2 2 5 2" xfId="27059"/>
    <cellStyle name="Comma 15 7 2 2 6" xfId="7687"/>
    <cellStyle name="Comma 15 7 2 2 6 2" xfId="27060"/>
    <cellStyle name="Comma 15 7 2 2 7" xfId="27047"/>
    <cellStyle name="Comma 15 7 2 3" xfId="7688"/>
    <cellStyle name="Comma 15 7 2 3 2" xfId="7689"/>
    <cellStyle name="Comma 15 7 2 3 2 2" xfId="7690"/>
    <cellStyle name="Comma 15 7 2 3 2 2 2" xfId="7691"/>
    <cellStyle name="Comma 15 7 2 3 2 2 2 2" xfId="27064"/>
    <cellStyle name="Comma 15 7 2 3 2 2 3" xfId="7692"/>
    <cellStyle name="Comma 15 7 2 3 2 2 3 2" xfId="27065"/>
    <cellStyle name="Comma 15 7 2 3 2 2 4" xfId="27063"/>
    <cellStyle name="Comma 15 7 2 3 2 3" xfId="7693"/>
    <cellStyle name="Comma 15 7 2 3 2 3 2" xfId="27066"/>
    <cellStyle name="Comma 15 7 2 3 2 4" xfId="7694"/>
    <cellStyle name="Comma 15 7 2 3 2 4 2" xfId="27067"/>
    <cellStyle name="Comma 15 7 2 3 2 5" xfId="7695"/>
    <cellStyle name="Comma 15 7 2 3 2 5 2" xfId="27068"/>
    <cellStyle name="Comma 15 7 2 3 2 6" xfId="27062"/>
    <cellStyle name="Comma 15 7 2 3 3" xfId="7696"/>
    <cellStyle name="Comma 15 7 2 3 3 2" xfId="7697"/>
    <cellStyle name="Comma 15 7 2 3 3 2 2" xfId="27070"/>
    <cellStyle name="Comma 15 7 2 3 3 3" xfId="7698"/>
    <cellStyle name="Comma 15 7 2 3 3 3 2" xfId="27071"/>
    <cellStyle name="Comma 15 7 2 3 3 4" xfId="27069"/>
    <cellStyle name="Comma 15 7 2 3 4" xfId="7699"/>
    <cellStyle name="Comma 15 7 2 3 4 2" xfId="27072"/>
    <cellStyle name="Comma 15 7 2 3 5" xfId="7700"/>
    <cellStyle name="Comma 15 7 2 3 5 2" xfId="27073"/>
    <cellStyle name="Comma 15 7 2 3 6" xfId="7701"/>
    <cellStyle name="Comma 15 7 2 3 6 2" xfId="27074"/>
    <cellStyle name="Comma 15 7 2 3 7" xfId="27061"/>
    <cellStyle name="Comma 15 7 2 4" xfId="7702"/>
    <cellStyle name="Comma 15 7 2 4 2" xfId="7703"/>
    <cellStyle name="Comma 15 7 2 4 2 2" xfId="7704"/>
    <cellStyle name="Comma 15 7 2 4 2 2 2" xfId="27077"/>
    <cellStyle name="Comma 15 7 2 4 2 3" xfId="7705"/>
    <cellStyle name="Comma 15 7 2 4 2 3 2" xfId="27078"/>
    <cellStyle name="Comma 15 7 2 4 2 4" xfId="27076"/>
    <cellStyle name="Comma 15 7 2 4 3" xfId="7706"/>
    <cellStyle name="Comma 15 7 2 4 3 2" xfId="27079"/>
    <cellStyle name="Comma 15 7 2 4 4" xfId="7707"/>
    <cellStyle name="Comma 15 7 2 4 4 2" xfId="27080"/>
    <cellStyle name="Comma 15 7 2 4 5" xfId="7708"/>
    <cellStyle name="Comma 15 7 2 4 5 2" xfId="27081"/>
    <cellStyle name="Comma 15 7 2 4 6" xfId="27075"/>
    <cellStyle name="Comma 15 7 2 5" xfId="7709"/>
    <cellStyle name="Comma 15 7 2 5 2" xfId="7710"/>
    <cellStyle name="Comma 15 7 2 5 2 2" xfId="27083"/>
    <cellStyle name="Comma 15 7 2 5 3" xfId="7711"/>
    <cellStyle name="Comma 15 7 2 5 3 2" xfId="27084"/>
    <cellStyle name="Comma 15 7 2 5 4" xfId="27082"/>
    <cellStyle name="Comma 15 7 2 6" xfId="7712"/>
    <cellStyle name="Comma 15 7 2 6 2" xfId="27085"/>
    <cellStyle name="Comma 15 7 2 7" xfId="7713"/>
    <cellStyle name="Comma 15 7 2 7 2" xfId="27086"/>
    <cellStyle name="Comma 15 7 2 8" xfId="7714"/>
    <cellStyle name="Comma 15 7 2 8 2" xfId="27087"/>
    <cellStyle name="Comma 15 7 2 9" xfId="27046"/>
    <cellStyle name="Comma 15 7 3" xfId="7715"/>
    <cellStyle name="Comma 15 7 3 2" xfId="7716"/>
    <cellStyle name="Comma 15 7 3 2 2" xfId="7717"/>
    <cellStyle name="Comma 15 7 3 2 2 2" xfId="7718"/>
    <cellStyle name="Comma 15 7 3 2 2 2 2" xfId="7719"/>
    <cellStyle name="Comma 15 7 3 2 2 2 2 2" xfId="27092"/>
    <cellStyle name="Comma 15 7 3 2 2 2 3" xfId="7720"/>
    <cellStyle name="Comma 15 7 3 2 2 2 3 2" xfId="27093"/>
    <cellStyle name="Comma 15 7 3 2 2 2 4" xfId="27091"/>
    <cellStyle name="Comma 15 7 3 2 2 3" xfId="7721"/>
    <cellStyle name="Comma 15 7 3 2 2 3 2" xfId="27094"/>
    <cellStyle name="Comma 15 7 3 2 2 4" xfId="7722"/>
    <cellStyle name="Comma 15 7 3 2 2 4 2" xfId="27095"/>
    <cellStyle name="Comma 15 7 3 2 2 5" xfId="7723"/>
    <cellStyle name="Comma 15 7 3 2 2 5 2" xfId="27096"/>
    <cellStyle name="Comma 15 7 3 2 2 6" xfId="27090"/>
    <cellStyle name="Comma 15 7 3 2 3" xfId="7724"/>
    <cellStyle name="Comma 15 7 3 2 3 2" xfId="7725"/>
    <cellStyle name="Comma 15 7 3 2 3 2 2" xfId="27098"/>
    <cellStyle name="Comma 15 7 3 2 3 3" xfId="7726"/>
    <cellStyle name="Comma 15 7 3 2 3 3 2" xfId="27099"/>
    <cellStyle name="Comma 15 7 3 2 3 4" xfId="27097"/>
    <cellStyle name="Comma 15 7 3 2 4" xfId="7727"/>
    <cellStyle name="Comma 15 7 3 2 4 2" xfId="27100"/>
    <cellStyle name="Comma 15 7 3 2 5" xfId="7728"/>
    <cellStyle name="Comma 15 7 3 2 5 2" xfId="27101"/>
    <cellStyle name="Comma 15 7 3 2 6" xfId="7729"/>
    <cellStyle name="Comma 15 7 3 2 6 2" xfId="27102"/>
    <cellStyle name="Comma 15 7 3 2 7" xfId="27089"/>
    <cellStyle name="Comma 15 7 3 3" xfId="7730"/>
    <cellStyle name="Comma 15 7 3 3 2" xfId="7731"/>
    <cellStyle name="Comma 15 7 3 3 2 2" xfId="7732"/>
    <cellStyle name="Comma 15 7 3 3 2 2 2" xfId="7733"/>
    <cellStyle name="Comma 15 7 3 3 2 2 2 2" xfId="27106"/>
    <cellStyle name="Comma 15 7 3 3 2 2 3" xfId="7734"/>
    <cellStyle name="Comma 15 7 3 3 2 2 3 2" xfId="27107"/>
    <cellStyle name="Comma 15 7 3 3 2 2 4" xfId="27105"/>
    <cellStyle name="Comma 15 7 3 3 2 3" xfId="7735"/>
    <cellStyle name="Comma 15 7 3 3 2 3 2" xfId="27108"/>
    <cellStyle name="Comma 15 7 3 3 2 4" xfId="7736"/>
    <cellStyle name="Comma 15 7 3 3 2 4 2" xfId="27109"/>
    <cellStyle name="Comma 15 7 3 3 2 5" xfId="7737"/>
    <cellStyle name="Comma 15 7 3 3 2 5 2" xfId="27110"/>
    <cellStyle name="Comma 15 7 3 3 2 6" xfId="27104"/>
    <cellStyle name="Comma 15 7 3 3 3" xfId="7738"/>
    <cellStyle name="Comma 15 7 3 3 3 2" xfId="7739"/>
    <cellStyle name="Comma 15 7 3 3 3 2 2" xfId="27112"/>
    <cellStyle name="Comma 15 7 3 3 3 3" xfId="7740"/>
    <cellStyle name="Comma 15 7 3 3 3 3 2" xfId="27113"/>
    <cellStyle name="Comma 15 7 3 3 3 4" xfId="27111"/>
    <cellStyle name="Comma 15 7 3 3 4" xfId="7741"/>
    <cellStyle name="Comma 15 7 3 3 4 2" xfId="27114"/>
    <cellStyle name="Comma 15 7 3 3 5" xfId="7742"/>
    <cellStyle name="Comma 15 7 3 3 5 2" xfId="27115"/>
    <cellStyle name="Comma 15 7 3 3 6" xfId="7743"/>
    <cellStyle name="Comma 15 7 3 3 6 2" xfId="27116"/>
    <cellStyle name="Comma 15 7 3 3 7" xfId="27103"/>
    <cellStyle name="Comma 15 7 3 4" xfId="7744"/>
    <cellStyle name="Comma 15 7 3 4 2" xfId="7745"/>
    <cellStyle name="Comma 15 7 3 4 2 2" xfId="7746"/>
    <cellStyle name="Comma 15 7 3 4 2 2 2" xfId="27119"/>
    <cellStyle name="Comma 15 7 3 4 2 3" xfId="7747"/>
    <cellStyle name="Comma 15 7 3 4 2 3 2" xfId="27120"/>
    <cellStyle name="Comma 15 7 3 4 2 4" xfId="27118"/>
    <cellStyle name="Comma 15 7 3 4 3" xfId="7748"/>
    <cellStyle name="Comma 15 7 3 4 3 2" xfId="27121"/>
    <cellStyle name="Comma 15 7 3 4 4" xfId="7749"/>
    <cellStyle name="Comma 15 7 3 4 4 2" xfId="27122"/>
    <cellStyle name="Comma 15 7 3 4 5" xfId="7750"/>
    <cellStyle name="Comma 15 7 3 4 5 2" xfId="27123"/>
    <cellStyle name="Comma 15 7 3 4 6" xfId="27117"/>
    <cellStyle name="Comma 15 7 3 5" xfId="7751"/>
    <cellStyle name="Comma 15 7 3 5 2" xfId="7752"/>
    <cellStyle name="Comma 15 7 3 5 2 2" xfId="27125"/>
    <cellStyle name="Comma 15 7 3 5 3" xfId="7753"/>
    <cellStyle name="Comma 15 7 3 5 3 2" xfId="27126"/>
    <cellStyle name="Comma 15 7 3 5 4" xfId="27124"/>
    <cellStyle name="Comma 15 7 3 6" xfId="7754"/>
    <cellStyle name="Comma 15 7 3 6 2" xfId="27127"/>
    <cellStyle name="Comma 15 7 3 7" xfId="7755"/>
    <cellStyle name="Comma 15 7 3 7 2" xfId="27128"/>
    <cellStyle name="Comma 15 7 3 8" xfId="7756"/>
    <cellStyle name="Comma 15 7 3 8 2" xfId="27129"/>
    <cellStyle name="Comma 15 7 3 9" xfId="27088"/>
    <cellStyle name="Comma 15 7 4" xfId="7757"/>
    <cellStyle name="Comma 15 7 4 2" xfId="7758"/>
    <cellStyle name="Comma 15 7 4 2 2" xfId="7759"/>
    <cellStyle name="Comma 15 7 4 2 2 2" xfId="7760"/>
    <cellStyle name="Comma 15 7 4 2 2 2 2" xfId="7761"/>
    <cellStyle name="Comma 15 7 4 2 2 2 2 2" xfId="27134"/>
    <cellStyle name="Comma 15 7 4 2 2 2 3" xfId="7762"/>
    <cellStyle name="Comma 15 7 4 2 2 2 3 2" xfId="27135"/>
    <cellStyle name="Comma 15 7 4 2 2 2 4" xfId="27133"/>
    <cellStyle name="Comma 15 7 4 2 2 3" xfId="7763"/>
    <cellStyle name="Comma 15 7 4 2 2 3 2" xfId="27136"/>
    <cellStyle name="Comma 15 7 4 2 2 4" xfId="7764"/>
    <cellStyle name="Comma 15 7 4 2 2 4 2" xfId="27137"/>
    <cellStyle name="Comma 15 7 4 2 2 5" xfId="7765"/>
    <cellStyle name="Comma 15 7 4 2 2 5 2" xfId="27138"/>
    <cellStyle name="Comma 15 7 4 2 2 6" xfId="27132"/>
    <cellStyle name="Comma 15 7 4 2 3" xfId="7766"/>
    <cellStyle name="Comma 15 7 4 2 3 2" xfId="7767"/>
    <cellStyle name="Comma 15 7 4 2 3 2 2" xfId="27140"/>
    <cellStyle name="Comma 15 7 4 2 3 3" xfId="7768"/>
    <cellStyle name="Comma 15 7 4 2 3 3 2" xfId="27141"/>
    <cellStyle name="Comma 15 7 4 2 3 4" xfId="27139"/>
    <cellStyle name="Comma 15 7 4 2 4" xfId="7769"/>
    <cellStyle name="Comma 15 7 4 2 4 2" xfId="27142"/>
    <cellStyle name="Comma 15 7 4 2 5" xfId="7770"/>
    <cellStyle name="Comma 15 7 4 2 5 2" xfId="27143"/>
    <cellStyle name="Comma 15 7 4 2 6" xfId="7771"/>
    <cellStyle name="Comma 15 7 4 2 6 2" xfId="27144"/>
    <cellStyle name="Comma 15 7 4 2 7" xfId="27131"/>
    <cellStyle name="Comma 15 7 4 3" xfId="7772"/>
    <cellStyle name="Comma 15 7 4 3 2" xfId="7773"/>
    <cellStyle name="Comma 15 7 4 3 2 2" xfId="7774"/>
    <cellStyle name="Comma 15 7 4 3 2 2 2" xfId="7775"/>
    <cellStyle name="Comma 15 7 4 3 2 2 2 2" xfId="27148"/>
    <cellStyle name="Comma 15 7 4 3 2 2 3" xfId="7776"/>
    <cellStyle name="Comma 15 7 4 3 2 2 3 2" xfId="27149"/>
    <cellStyle name="Comma 15 7 4 3 2 2 4" xfId="27147"/>
    <cellStyle name="Comma 15 7 4 3 2 3" xfId="7777"/>
    <cellStyle name="Comma 15 7 4 3 2 3 2" xfId="27150"/>
    <cellStyle name="Comma 15 7 4 3 2 4" xfId="7778"/>
    <cellStyle name="Comma 15 7 4 3 2 4 2" xfId="27151"/>
    <cellStyle name="Comma 15 7 4 3 2 5" xfId="7779"/>
    <cellStyle name="Comma 15 7 4 3 2 5 2" xfId="27152"/>
    <cellStyle name="Comma 15 7 4 3 2 6" xfId="27146"/>
    <cellStyle name="Comma 15 7 4 3 3" xfId="7780"/>
    <cellStyle name="Comma 15 7 4 3 3 2" xfId="7781"/>
    <cellStyle name="Comma 15 7 4 3 3 2 2" xfId="27154"/>
    <cellStyle name="Comma 15 7 4 3 3 3" xfId="7782"/>
    <cellStyle name="Comma 15 7 4 3 3 3 2" xfId="27155"/>
    <cellStyle name="Comma 15 7 4 3 3 4" xfId="27153"/>
    <cellStyle name="Comma 15 7 4 3 4" xfId="7783"/>
    <cellStyle name="Comma 15 7 4 3 4 2" xfId="27156"/>
    <cellStyle name="Comma 15 7 4 3 5" xfId="7784"/>
    <cellStyle name="Comma 15 7 4 3 5 2" xfId="27157"/>
    <cellStyle name="Comma 15 7 4 3 6" xfId="7785"/>
    <cellStyle name="Comma 15 7 4 3 6 2" xfId="27158"/>
    <cellStyle name="Comma 15 7 4 3 7" xfId="27145"/>
    <cellStyle name="Comma 15 7 4 4" xfId="7786"/>
    <cellStyle name="Comma 15 7 4 4 2" xfId="7787"/>
    <cellStyle name="Comma 15 7 4 4 2 2" xfId="7788"/>
    <cellStyle name="Comma 15 7 4 4 2 2 2" xfId="27161"/>
    <cellStyle name="Comma 15 7 4 4 2 3" xfId="7789"/>
    <cellStyle name="Comma 15 7 4 4 2 3 2" xfId="27162"/>
    <cellStyle name="Comma 15 7 4 4 2 4" xfId="27160"/>
    <cellStyle name="Comma 15 7 4 4 3" xfId="7790"/>
    <cellStyle name="Comma 15 7 4 4 3 2" xfId="27163"/>
    <cellStyle name="Comma 15 7 4 4 4" xfId="7791"/>
    <cellStyle name="Comma 15 7 4 4 4 2" xfId="27164"/>
    <cellStyle name="Comma 15 7 4 4 5" xfId="7792"/>
    <cellStyle name="Comma 15 7 4 4 5 2" xfId="27165"/>
    <cellStyle name="Comma 15 7 4 4 6" xfId="27159"/>
    <cellStyle name="Comma 15 7 4 5" xfId="7793"/>
    <cellStyle name="Comma 15 7 4 5 2" xfId="7794"/>
    <cellStyle name="Comma 15 7 4 5 2 2" xfId="27167"/>
    <cellStyle name="Comma 15 7 4 5 3" xfId="7795"/>
    <cellStyle name="Comma 15 7 4 5 3 2" xfId="27168"/>
    <cellStyle name="Comma 15 7 4 5 4" xfId="27166"/>
    <cellStyle name="Comma 15 7 4 6" xfId="7796"/>
    <cellStyle name="Comma 15 7 4 6 2" xfId="27169"/>
    <cellStyle name="Comma 15 7 4 7" xfId="7797"/>
    <cellStyle name="Comma 15 7 4 7 2" xfId="27170"/>
    <cellStyle name="Comma 15 7 4 8" xfId="7798"/>
    <cellStyle name="Comma 15 7 4 8 2" xfId="27171"/>
    <cellStyle name="Comma 15 7 4 9" xfId="27130"/>
    <cellStyle name="Comma 15 7 5" xfId="7799"/>
    <cellStyle name="Comma 15 7 5 2" xfId="7800"/>
    <cellStyle name="Comma 15 7 5 2 2" xfId="7801"/>
    <cellStyle name="Comma 15 7 5 2 2 2" xfId="7802"/>
    <cellStyle name="Comma 15 7 5 2 2 2 2" xfId="27175"/>
    <cellStyle name="Comma 15 7 5 2 2 3" xfId="7803"/>
    <cellStyle name="Comma 15 7 5 2 2 3 2" xfId="27176"/>
    <cellStyle name="Comma 15 7 5 2 2 4" xfId="27174"/>
    <cellStyle name="Comma 15 7 5 2 3" xfId="7804"/>
    <cellStyle name="Comma 15 7 5 2 3 2" xfId="27177"/>
    <cellStyle name="Comma 15 7 5 2 4" xfId="7805"/>
    <cellStyle name="Comma 15 7 5 2 4 2" xfId="27178"/>
    <cellStyle name="Comma 15 7 5 2 5" xfId="7806"/>
    <cellStyle name="Comma 15 7 5 2 5 2" xfId="27179"/>
    <cellStyle name="Comma 15 7 5 2 6" xfId="27173"/>
    <cellStyle name="Comma 15 7 5 3" xfId="7807"/>
    <cellStyle name="Comma 15 7 5 3 2" xfId="7808"/>
    <cellStyle name="Comma 15 7 5 3 2 2" xfId="27181"/>
    <cellStyle name="Comma 15 7 5 3 3" xfId="7809"/>
    <cellStyle name="Comma 15 7 5 3 3 2" xfId="27182"/>
    <cellStyle name="Comma 15 7 5 3 4" xfId="27180"/>
    <cellStyle name="Comma 15 7 5 4" xfId="7810"/>
    <cellStyle name="Comma 15 7 5 4 2" xfId="27183"/>
    <cellStyle name="Comma 15 7 5 5" xfId="7811"/>
    <cellStyle name="Comma 15 7 5 5 2" xfId="27184"/>
    <cellStyle name="Comma 15 7 5 6" xfId="7812"/>
    <cellStyle name="Comma 15 7 5 6 2" xfId="27185"/>
    <cellStyle name="Comma 15 7 5 7" xfId="27172"/>
    <cellStyle name="Comma 15 7 6" xfId="7813"/>
    <cellStyle name="Comma 15 7 6 2" xfId="7814"/>
    <cellStyle name="Comma 15 7 6 2 2" xfId="7815"/>
    <cellStyle name="Comma 15 7 6 2 2 2" xfId="7816"/>
    <cellStyle name="Comma 15 7 6 2 2 2 2" xfId="27189"/>
    <cellStyle name="Comma 15 7 6 2 2 3" xfId="7817"/>
    <cellStyle name="Comma 15 7 6 2 2 3 2" xfId="27190"/>
    <cellStyle name="Comma 15 7 6 2 2 4" xfId="27188"/>
    <cellStyle name="Comma 15 7 6 2 3" xfId="7818"/>
    <cellStyle name="Comma 15 7 6 2 3 2" xfId="27191"/>
    <cellStyle name="Comma 15 7 6 2 4" xfId="7819"/>
    <cellStyle name="Comma 15 7 6 2 4 2" xfId="27192"/>
    <cellStyle name="Comma 15 7 6 2 5" xfId="7820"/>
    <cellStyle name="Comma 15 7 6 2 5 2" xfId="27193"/>
    <cellStyle name="Comma 15 7 6 2 6" xfId="27187"/>
    <cellStyle name="Comma 15 7 6 3" xfId="7821"/>
    <cellStyle name="Comma 15 7 6 3 2" xfId="7822"/>
    <cellStyle name="Comma 15 7 6 3 2 2" xfId="27195"/>
    <cellStyle name="Comma 15 7 6 3 3" xfId="7823"/>
    <cellStyle name="Comma 15 7 6 3 3 2" xfId="27196"/>
    <cellStyle name="Comma 15 7 6 3 4" xfId="27194"/>
    <cellStyle name="Comma 15 7 6 4" xfId="7824"/>
    <cellStyle name="Comma 15 7 6 4 2" xfId="27197"/>
    <cellStyle name="Comma 15 7 6 5" xfId="7825"/>
    <cellStyle name="Comma 15 7 6 5 2" xfId="27198"/>
    <cellStyle name="Comma 15 7 6 6" xfId="7826"/>
    <cellStyle name="Comma 15 7 6 6 2" xfId="27199"/>
    <cellStyle name="Comma 15 7 6 7" xfId="27186"/>
    <cellStyle name="Comma 15 7 7" xfId="7827"/>
    <cellStyle name="Comma 15 7 7 2" xfId="7828"/>
    <cellStyle name="Comma 15 7 7 2 2" xfId="7829"/>
    <cellStyle name="Comma 15 7 7 2 2 2" xfId="27202"/>
    <cellStyle name="Comma 15 7 7 2 3" xfId="7830"/>
    <cellStyle name="Comma 15 7 7 2 3 2" xfId="27203"/>
    <cellStyle name="Comma 15 7 7 2 4" xfId="27201"/>
    <cellStyle name="Comma 15 7 7 3" xfId="7831"/>
    <cellStyle name="Comma 15 7 7 3 2" xfId="27204"/>
    <cellStyle name="Comma 15 7 7 4" xfId="7832"/>
    <cellStyle name="Comma 15 7 7 4 2" xfId="27205"/>
    <cellStyle name="Comma 15 7 7 5" xfId="7833"/>
    <cellStyle name="Comma 15 7 7 5 2" xfId="27206"/>
    <cellStyle name="Comma 15 7 7 6" xfId="27200"/>
    <cellStyle name="Comma 15 7 8" xfId="7834"/>
    <cellStyle name="Comma 15 7 8 2" xfId="7835"/>
    <cellStyle name="Comma 15 7 8 2 2" xfId="27208"/>
    <cellStyle name="Comma 15 7 8 3" xfId="7836"/>
    <cellStyle name="Comma 15 7 8 3 2" xfId="27209"/>
    <cellStyle name="Comma 15 7 8 4" xfId="27207"/>
    <cellStyle name="Comma 15 7 9" xfId="7837"/>
    <cellStyle name="Comma 15 7 9 2" xfId="27210"/>
    <cellStyle name="Comma 15 8" xfId="7838"/>
    <cellStyle name="Comma 15 8 2" xfId="7839"/>
    <cellStyle name="Comma 15 8 2 2" xfId="7840"/>
    <cellStyle name="Comma 15 8 2 2 2" xfId="7841"/>
    <cellStyle name="Comma 15 8 2 2 2 2" xfId="7842"/>
    <cellStyle name="Comma 15 8 2 2 2 2 2" xfId="27215"/>
    <cellStyle name="Comma 15 8 2 2 2 3" xfId="7843"/>
    <cellStyle name="Comma 15 8 2 2 2 3 2" xfId="27216"/>
    <cellStyle name="Comma 15 8 2 2 2 4" xfId="27214"/>
    <cellStyle name="Comma 15 8 2 2 3" xfId="7844"/>
    <cellStyle name="Comma 15 8 2 2 3 2" xfId="27217"/>
    <cellStyle name="Comma 15 8 2 2 4" xfId="7845"/>
    <cellStyle name="Comma 15 8 2 2 4 2" xfId="27218"/>
    <cellStyle name="Comma 15 8 2 2 5" xfId="7846"/>
    <cellStyle name="Comma 15 8 2 2 5 2" xfId="27219"/>
    <cellStyle name="Comma 15 8 2 2 6" xfId="27213"/>
    <cellStyle name="Comma 15 8 2 3" xfId="7847"/>
    <cellStyle name="Comma 15 8 2 3 2" xfId="7848"/>
    <cellStyle name="Comma 15 8 2 3 2 2" xfId="27221"/>
    <cellStyle name="Comma 15 8 2 3 3" xfId="7849"/>
    <cellStyle name="Comma 15 8 2 3 3 2" xfId="27222"/>
    <cellStyle name="Comma 15 8 2 3 4" xfId="27220"/>
    <cellStyle name="Comma 15 8 2 4" xfId="7850"/>
    <cellStyle name="Comma 15 8 2 4 2" xfId="27223"/>
    <cellStyle name="Comma 15 8 2 5" xfId="7851"/>
    <cellStyle name="Comma 15 8 2 5 2" xfId="27224"/>
    <cellStyle name="Comma 15 8 2 6" xfId="7852"/>
    <cellStyle name="Comma 15 8 2 6 2" xfId="27225"/>
    <cellStyle name="Comma 15 8 2 7" xfId="27212"/>
    <cellStyle name="Comma 15 8 3" xfId="7853"/>
    <cellStyle name="Comma 15 8 3 2" xfId="7854"/>
    <cellStyle name="Comma 15 8 3 2 2" xfId="7855"/>
    <cellStyle name="Comma 15 8 3 2 2 2" xfId="7856"/>
    <cellStyle name="Comma 15 8 3 2 2 2 2" xfId="27229"/>
    <cellStyle name="Comma 15 8 3 2 2 3" xfId="7857"/>
    <cellStyle name="Comma 15 8 3 2 2 3 2" xfId="27230"/>
    <cellStyle name="Comma 15 8 3 2 2 4" xfId="27228"/>
    <cellStyle name="Comma 15 8 3 2 3" xfId="7858"/>
    <cellStyle name="Comma 15 8 3 2 3 2" xfId="27231"/>
    <cellStyle name="Comma 15 8 3 2 4" xfId="7859"/>
    <cellStyle name="Comma 15 8 3 2 4 2" xfId="27232"/>
    <cellStyle name="Comma 15 8 3 2 5" xfId="7860"/>
    <cellStyle name="Comma 15 8 3 2 5 2" xfId="27233"/>
    <cellStyle name="Comma 15 8 3 2 6" xfId="27227"/>
    <cellStyle name="Comma 15 8 3 3" xfId="7861"/>
    <cellStyle name="Comma 15 8 3 3 2" xfId="7862"/>
    <cellStyle name="Comma 15 8 3 3 2 2" xfId="27235"/>
    <cellStyle name="Comma 15 8 3 3 3" xfId="7863"/>
    <cellStyle name="Comma 15 8 3 3 3 2" xfId="27236"/>
    <cellStyle name="Comma 15 8 3 3 4" xfId="27234"/>
    <cellStyle name="Comma 15 8 3 4" xfId="7864"/>
    <cellStyle name="Comma 15 8 3 4 2" xfId="27237"/>
    <cellStyle name="Comma 15 8 3 5" xfId="7865"/>
    <cellStyle name="Comma 15 8 3 5 2" xfId="27238"/>
    <cellStyle name="Comma 15 8 3 6" xfId="7866"/>
    <cellStyle name="Comma 15 8 3 6 2" xfId="27239"/>
    <cellStyle name="Comma 15 8 3 7" xfId="27226"/>
    <cellStyle name="Comma 15 8 4" xfId="7867"/>
    <cellStyle name="Comma 15 8 4 2" xfId="7868"/>
    <cellStyle name="Comma 15 8 4 2 2" xfId="7869"/>
    <cellStyle name="Comma 15 8 4 2 2 2" xfId="27242"/>
    <cellStyle name="Comma 15 8 4 2 3" xfId="7870"/>
    <cellStyle name="Comma 15 8 4 2 3 2" xfId="27243"/>
    <cellStyle name="Comma 15 8 4 2 4" xfId="27241"/>
    <cellStyle name="Comma 15 8 4 3" xfId="7871"/>
    <cellStyle name="Comma 15 8 4 3 2" xfId="27244"/>
    <cellStyle name="Comma 15 8 4 4" xfId="7872"/>
    <cellStyle name="Comma 15 8 4 4 2" xfId="27245"/>
    <cellStyle name="Comma 15 8 4 5" xfId="7873"/>
    <cellStyle name="Comma 15 8 4 5 2" xfId="27246"/>
    <cellStyle name="Comma 15 8 4 6" xfId="27240"/>
    <cellStyle name="Comma 15 8 5" xfId="7874"/>
    <cellStyle name="Comma 15 8 5 2" xfId="7875"/>
    <cellStyle name="Comma 15 8 5 2 2" xfId="27248"/>
    <cellStyle name="Comma 15 8 5 3" xfId="7876"/>
    <cellStyle name="Comma 15 8 5 3 2" xfId="27249"/>
    <cellStyle name="Comma 15 8 5 4" xfId="27247"/>
    <cellStyle name="Comma 15 8 6" xfId="7877"/>
    <cellStyle name="Comma 15 8 6 2" xfId="27250"/>
    <cellStyle name="Comma 15 8 7" xfId="7878"/>
    <cellStyle name="Comma 15 8 7 2" xfId="27251"/>
    <cellStyle name="Comma 15 8 8" xfId="7879"/>
    <cellStyle name="Comma 15 8 8 2" xfId="27252"/>
    <cellStyle name="Comma 15 8 9" xfId="27211"/>
    <cellStyle name="Comma 15 9" xfId="7880"/>
    <cellStyle name="Comma 15 9 2" xfId="7881"/>
    <cellStyle name="Comma 15 9 2 2" xfId="7882"/>
    <cellStyle name="Comma 15 9 2 2 2" xfId="7883"/>
    <cellStyle name="Comma 15 9 2 2 2 2" xfId="7884"/>
    <cellStyle name="Comma 15 9 2 2 2 2 2" xfId="27257"/>
    <cellStyle name="Comma 15 9 2 2 2 3" xfId="7885"/>
    <cellStyle name="Comma 15 9 2 2 2 3 2" xfId="27258"/>
    <cellStyle name="Comma 15 9 2 2 2 4" xfId="27256"/>
    <cellStyle name="Comma 15 9 2 2 3" xfId="7886"/>
    <cellStyle name="Comma 15 9 2 2 3 2" xfId="27259"/>
    <cellStyle name="Comma 15 9 2 2 4" xfId="7887"/>
    <cellStyle name="Comma 15 9 2 2 4 2" xfId="27260"/>
    <cellStyle name="Comma 15 9 2 2 5" xfId="7888"/>
    <cellStyle name="Comma 15 9 2 2 5 2" xfId="27261"/>
    <cellStyle name="Comma 15 9 2 2 6" xfId="27255"/>
    <cellStyle name="Comma 15 9 2 3" xfId="7889"/>
    <cellStyle name="Comma 15 9 2 3 2" xfId="7890"/>
    <cellStyle name="Comma 15 9 2 3 2 2" xfId="27263"/>
    <cellStyle name="Comma 15 9 2 3 3" xfId="7891"/>
    <cellStyle name="Comma 15 9 2 3 3 2" xfId="27264"/>
    <cellStyle name="Comma 15 9 2 3 4" xfId="27262"/>
    <cellStyle name="Comma 15 9 2 4" xfId="7892"/>
    <cellStyle name="Comma 15 9 2 4 2" xfId="27265"/>
    <cellStyle name="Comma 15 9 2 5" xfId="7893"/>
    <cellStyle name="Comma 15 9 2 5 2" xfId="27266"/>
    <cellStyle name="Comma 15 9 2 6" xfId="7894"/>
    <cellStyle name="Comma 15 9 2 6 2" xfId="27267"/>
    <cellStyle name="Comma 15 9 2 7" xfId="27254"/>
    <cellStyle name="Comma 15 9 3" xfId="7895"/>
    <cellStyle name="Comma 15 9 3 2" xfId="7896"/>
    <cellStyle name="Comma 15 9 3 2 2" xfId="7897"/>
    <cellStyle name="Comma 15 9 3 2 2 2" xfId="7898"/>
    <cellStyle name="Comma 15 9 3 2 2 2 2" xfId="27271"/>
    <cellStyle name="Comma 15 9 3 2 2 3" xfId="7899"/>
    <cellStyle name="Comma 15 9 3 2 2 3 2" xfId="27272"/>
    <cellStyle name="Comma 15 9 3 2 2 4" xfId="27270"/>
    <cellStyle name="Comma 15 9 3 2 3" xfId="7900"/>
    <cellStyle name="Comma 15 9 3 2 3 2" xfId="27273"/>
    <cellStyle name="Comma 15 9 3 2 4" xfId="7901"/>
    <cellStyle name="Comma 15 9 3 2 4 2" xfId="27274"/>
    <cellStyle name="Comma 15 9 3 2 5" xfId="7902"/>
    <cellStyle name="Comma 15 9 3 2 5 2" xfId="27275"/>
    <cellStyle name="Comma 15 9 3 2 6" xfId="27269"/>
    <cellStyle name="Comma 15 9 3 3" xfId="7903"/>
    <cellStyle name="Comma 15 9 3 3 2" xfId="7904"/>
    <cellStyle name="Comma 15 9 3 3 2 2" xfId="27277"/>
    <cellStyle name="Comma 15 9 3 3 3" xfId="7905"/>
    <cellStyle name="Comma 15 9 3 3 3 2" xfId="27278"/>
    <cellStyle name="Comma 15 9 3 3 4" xfId="27276"/>
    <cellStyle name="Comma 15 9 3 4" xfId="7906"/>
    <cellStyle name="Comma 15 9 3 4 2" xfId="27279"/>
    <cellStyle name="Comma 15 9 3 5" xfId="7907"/>
    <cellStyle name="Comma 15 9 3 5 2" xfId="27280"/>
    <cellStyle name="Comma 15 9 3 6" xfId="7908"/>
    <cellStyle name="Comma 15 9 3 6 2" xfId="27281"/>
    <cellStyle name="Comma 15 9 3 7" xfId="27268"/>
    <cellStyle name="Comma 15 9 4" xfId="7909"/>
    <cellStyle name="Comma 15 9 4 2" xfId="7910"/>
    <cellStyle name="Comma 15 9 4 2 2" xfId="7911"/>
    <cellStyle name="Comma 15 9 4 2 2 2" xfId="27284"/>
    <cellStyle name="Comma 15 9 4 2 3" xfId="7912"/>
    <cellStyle name="Comma 15 9 4 2 3 2" xfId="27285"/>
    <cellStyle name="Comma 15 9 4 2 4" xfId="27283"/>
    <cellStyle name="Comma 15 9 4 3" xfId="7913"/>
    <cellStyle name="Comma 15 9 4 3 2" xfId="27286"/>
    <cellStyle name="Comma 15 9 4 4" xfId="7914"/>
    <cellStyle name="Comma 15 9 4 4 2" xfId="27287"/>
    <cellStyle name="Comma 15 9 4 5" xfId="7915"/>
    <cellStyle name="Comma 15 9 4 5 2" xfId="27288"/>
    <cellStyle name="Comma 15 9 4 6" xfId="27282"/>
    <cellStyle name="Comma 15 9 5" xfId="7916"/>
    <cellStyle name="Comma 15 9 5 2" xfId="7917"/>
    <cellStyle name="Comma 15 9 5 2 2" xfId="27290"/>
    <cellStyle name="Comma 15 9 5 3" xfId="7918"/>
    <cellStyle name="Comma 15 9 5 3 2" xfId="27291"/>
    <cellStyle name="Comma 15 9 5 4" xfId="27289"/>
    <cellStyle name="Comma 15 9 6" xfId="7919"/>
    <cellStyle name="Comma 15 9 6 2" xfId="27292"/>
    <cellStyle name="Comma 15 9 7" xfId="7920"/>
    <cellStyle name="Comma 15 9 7 2" xfId="27293"/>
    <cellStyle name="Comma 15 9 8" xfId="7921"/>
    <cellStyle name="Comma 15 9 8 2" xfId="27294"/>
    <cellStyle name="Comma 15 9 9" xfId="27253"/>
    <cellStyle name="Comma 150" xfId="38982"/>
    <cellStyle name="Comma 151" xfId="38984"/>
    <cellStyle name="Comma 152" xfId="38986"/>
    <cellStyle name="Comma 153" xfId="38988"/>
    <cellStyle name="Comma 154" xfId="38990"/>
    <cellStyle name="Comma 155" xfId="38992"/>
    <cellStyle name="Comma 156" xfId="38995"/>
    <cellStyle name="Comma 157" xfId="38997"/>
    <cellStyle name="Comma 158" xfId="38999"/>
    <cellStyle name="Comma 159" xfId="39001"/>
    <cellStyle name="Comma 16" xfId="7922"/>
    <cellStyle name="Comma 16 10" xfId="7923"/>
    <cellStyle name="Comma 16 10 2" xfId="7924"/>
    <cellStyle name="Comma 16 10 2 2" xfId="7925"/>
    <cellStyle name="Comma 16 10 2 2 2" xfId="7926"/>
    <cellStyle name="Comma 16 10 2 2 2 2" xfId="7927"/>
    <cellStyle name="Comma 16 10 2 2 2 2 2" xfId="27300"/>
    <cellStyle name="Comma 16 10 2 2 2 3" xfId="7928"/>
    <cellStyle name="Comma 16 10 2 2 2 3 2" xfId="27301"/>
    <cellStyle name="Comma 16 10 2 2 2 4" xfId="27299"/>
    <cellStyle name="Comma 16 10 2 2 3" xfId="7929"/>
    <cellStyle name="Comma 16 10 2 2 3 2" xfId="27302"/>
    <cellStyle name="Comma 16 10 2 2 4" xfId="7930"/>
    <cellStyle name="Comma 16 10 2 2 4 2" xfId="27303"/>
    <cellStyle name="Comma 16 10 2 2 5" xfId="7931"/>
    <cellStyle name="Comma 16 10 2 2 5 2" xfId="27304"/>
    <cellStyle name="Comma 16 10 2 2 6" xfId="27298"/>
    <cellStyle name="Comma 16 10 2 3" xfId="7932"/>
    <cellStyle name="Comma 16 10 2 3 2" xfId="7933"/>
    <cellStyle name="Comma 16 10 2 3 2 2" xfId="27306"/>
    <cellStyle name="Comma 16 10 2 3 3" xfId="7934"/>
    <cellStyle name="Comma 16 10 2 3 3 2" xfId="27307"/>
    <cellStyle name="Comma 16 10 2 3 4" xfId="27305"/>
    <cellStyle name="Comma 16 10 2 4" xfId="7935"/>
    <cellStyle name="Comma 16 10 2 4 2" xfId="27308"/>
    <cellStyle name="Comma 16 10 2 5" xfId="7936"/>
    <cellStyle name="Comma 16 10 2 5 2" xfId="27309"/>
    <cellStyle name="Comma 16 10 2 6" xfId="7937"/>
    <cellStyle name="Comma 16 10 2 6 2" xfId="27310"/>
    <cellStyle name="Comma 16 10 2 7" xfId="27297"/>
    <cellStyle name="Comma 16 10 3" xfId="7938"/>
    <cellStyle name="Comma 16 10 3 2" xfId="7939"/>
    <cellStyle name="Comma 16 10 3 2 2" xfId="7940"/>
    <cellStyle name="Comma 16 10 3 2 2 2" xfId="7941"/>
    <cellStyle name="Comma 16 10 3 2 2 2 2" xfId="27314"/>
    <cellStyle name="Comma 16 10 3 2 2 3" xfId="7942"/>
    <cellStyle name="Comma 16 10 3 2 2 3 2" xfId="27315"/>
    <cellStyle name="Comma 16 10 3 2 2 4" xfId="27313"/>
    <cellStyle name="Comma 16 10 3 2 3" xfId="7943"/>
    <cellStyle name="Comma 16 10 3 2 3 2" xfId="27316"/>
    <cellStyle name="Comma 16 10 3 2 4" xfId="7944"/>
    <cellStyle name="Comma 16 10 3 2 4 2" xfId="27317"/>
    <cellStyle name="Comma 16 10 3 2 5" xfId="7945"/>
    <cellStyle name="Comma 16 10 3 2 5 2" xfId="27318"/>
    <cellStyle name="Comma 16 10 3 2 6" xfId="27312"/>
    <cellStyle name="Comma 16 10 3 3" xfId="7946"/>
    <cellStyle name="Comma 16 10 3 3 2" xfId="7947"/>
    <cellStyle name="Comma 16 10 3 3 2 2" xfId="27320"/>
    <cellStyle name="Comma 16 10 3 3 3" xfId="7948"/>
    <cellStyle name="Comma 16 10 3 3 3 2" xfId="27321"/>
    <cellStyle name="Comma 16 10 3 3 4" xfId="27319"/>
    <cellStyle name="Comma 16 10 3 4" xfId="7949"/>
    <cellStyle name="Comma 16 10 3 4 2" xfId="27322"/>
    <cellStyle name="Comma 16 10 3 5" xfId="7950"/>
    <cellStyle name="Comma 16 10 3 5 2" xfId="27323"/>
    <cellStyle name="Comma 16 10 3 6" xfId="7951"/>
    <cellStyle name="Comma 16 10 3 6 2" xfId="27324"/>
    <cellStyle name="Comma 16 10 3 7" xfId="27311"/>
    <cellStyle name="Comma 16 10 4" xfId="7952"/>
    <cellStyle name="Comma 16 10 4 2" xfId="7953"/>
    <cellStyle name="Comma 16 10 4 2 2" xfId="7954"/>
    <cellStyle name="Comma 16 10 4 2 2 2" xfId="27327"/>
    <cellStyle name="Comma 16 10 4 2 3" xfId="7955"/>
    <cellStyle name="Comma 16 10 4 2 3 2" xfId="27328"/>
    <cellStyle name="Comma 16 10 4 2 4" xfId="27326"/>
    <cellStyle name="Comma 16 10 4 3" xfId="7956"/>
    <cellStyle name="Comma 16 10 4 3 2" xfId="27329"/>
    <cellStyle name="Comma 16 10 4 4" xfId="7957"/>
    <cellStyle name="Comma 16 10 4 4 2" xfId="27330"/>
    <cellStyle name="Comma 16 10 4 5" xfId="7958"/>
    <cellStyle name="Comma 16 10 4 5 2" xfId="27331"/>
    <cellStyle name="Comma 16 10 4 6" xfId="27325"/>
    <cellStyle name="Comma 16 10 5" xfId="7959"/>
    <cellStyle name="Comma 16 10 5 2" xfId="7960"/>
    <cellStyle name="Comma 16 10 5 2 2" xfId="27333"/>
    <cellStyle name="Comma 16 10 5 3" xfId="7961"/>
    <cellStyle name="Comma 16 10 5 3 2" xfId="27334"/>
    <cellStyle name="Comma 16 10 5 4" xfId="27332"/>
    <cellStyle name="Comma 16 10 6" xfId="7962"/>
    <cellStyle name="Comma 16 10 6 2" xfId="27335"/>
    <cellStyle name="Comma 16 10 7" xfId="7963"/>
    <cellStyle name="Comma 16 10 7 2" xfId="27336"/>
    <cellStyle name="Comma 16 10 8" xfId="7964"/>
    <cellStyle name="Comma 16 10 8 2" xfId="27337"/>
    <cellStyle name="Comma 16 10 9" xfId="27296"/>
    <cellStyle name="Comma 16 11" xfId="7965"/>
    <cellStyle name="Comma 16 11 2" xfId="7966"/>
    <cellStyle name="Comma 16 11 2 2" xfId="7967"/>
    <cellStyle name="Comma 16 11 2 2 2" xfId="7968"/>
    <cellStyle name="Comma 16 11 2 2 2 2" xfId="7969"/>
    <cellStyle name="Comma 16 11 2 2 2 2 2" xfId="27342"/>
    <cellStyle name="Comma 16 11 2 2 2 3" xfId="7970"/>
    <cellStyle name="Comma 16 11 2 2 2 3 2" xfId="27343"/>
    <cellStyle name="Comma 16 11 2 2 2 4" xfId="27341"/>
    <cellStyle name="Comma 16 11 2 2 3" xfId="7971"/>
    <cellStyle name="Comma 16 11 2 2 3 2" xfId="27344"/>
    <cellStyle name="Comma 16 11 2 2 4" xfId="7972"/>
    <cellStyle name="Comma 16 11 2 2 4 2" xfId="27345"/>
    <cellStyle name="Comma 16 11 2 2 5" xfId="7973"/>
    <cellStyle name="Comma 16 11 2 2 5 2" xfId="27346"/>
    <cellStyle name="Comma 16 11 2 2 6" xfId="27340"/>
    <cellStyle name="Comma 16 11 2 3" xfId="7974"/>
    <cellStyle name="Comma 16 11 2 3 2" xfId="7975"/>
    <cellStyle name="Comma 16 11 2 3 2 2" xfId="27348"/>
    <cellStyle name="Comma 16 11 2 3 3" xfId="7976"/>
    <cellStyle name="Comma 16 11 2 3 3 2" xfId="27349"/>
    <cellStyle name="Comma 16 11 2 3 4" xfId="27347"/>
    <cellStyle name="Comma 16 11 2 4" xfId="7977"/>
    <cellStyle name="Comma 16 11 2 4 2" xfId="27350"/>
    <cellStyle name="Comma 16 11 2 5" xfId="7978"/>
    <cellStyle name="Comma 16 11 2 5 2" xfId="27351"/>
    <cellStyle name="Comma 16 11 2 6" xfId="7979"/>
    <cellStyle name="Comma 16 11 2 6 2" xfId="27352"/>
    <cellStyle name="Comma 16 11 2 7" xfId="27339"/>
    <cellStyle name="Comma 16 11 3" xfId="7980"/>
    <cellStyle name="Comma 16 11 3 2" xfId="7981"/>
    <cellStyle name="Comma 16 11 3 2 2" xfId="7982"/>
    <cellStyle name="Comma 16 11 3 2 2 2" xfId="7983"/>
    <cellStyle name="Comma 16 11 3 2 2 2 2" xfId="27356"/>
    <cellStyle name="Comma 16 11 3 2 2 3" xfId="7984"/>
    <cellStyle name="Comma 16 11 3 2 2 3 2" xfId="27357"/>
    <cellStyle name="Comma 16 11 3 2 2 4" xfId="27355"/>
    <cellStyle name="Comma 16 11 3 2 3" xfId="7985"/>
    <cellStyle name="Comma 16 11 3 2 3 2" xfId="27358"/>
    <cellStyle name="Comma 16 11 3 2 4" xfId="7986"/>
    <cellStyle name="Comma 16 11 3 2 4 2" xfId="27359"/>
    <cellStyle name="Comma 16 11 3 2 5" xfId="7987"/>
    <cellStyle name="Comma 16 11 3 2 5 2" xfId="27360"/>
    <cellStyle name="Comma 16 11 3 2 6" xfId="27354"/>
    <cellStyle name="Comma 16 11 3 3" xfId="7988"/>
    <cellStyle name="Comma 16 11 3 3 2" xfId="7989"/>
    <cellStyle name="Comma 16 11 3 3 2 2" xfId="27362"/>
    <cellStyle name="Comma 16 11 3 3 3" xfId="7990"/>
    <cellStyle name="Comma 16 11 3 3 3 2" xfId="27363"/>
    <cellStyle name="Comma 16 11 3 3 4" xfId="27361"/>
    <cellStyle name="Comma 16 11 3 4" xfId="7991"/>
    <cellStyle name="Comma 16 11 3 4 2" xfId="27364"/>
    <cellStyle name="Comma 16 11 3 5" xfId="7992"/>
    <cellStyle name="Comma 16 11 3 5 2" xfId="27365"/>
    <cellStyle name="Comma 16 11 3 6" xfId="7993"/>
    <cellStyle name="Comma 16 11 3 6 2" xfId="27366"/>
    <cellStyle name="Comma 16 11 3 7" xfId="27353"/>
    <cellStyle name="Comma 16 11 4" xfId="7994"/>
    <cellStyle name="Comma 16 11 4 2" xfId="7995"/>
    <cellStyle name="Comma 16 11 4 2 2" xfId="7996"/>
    <cellStyle name="Comma 16 11 4 2 2 2" xfId="27369"/>
    <cellStyle name="Comma 16 11 4 2 3" xfId="7997"/>
    <cellStyle name="Comma 16 11 4 2 3 2" xfId="27370"/>
    <cellStyle name="Comma 16 11 4 2 4" xfId="27368"/>
    <cellStyle name="Comma 16 11 4 3" xfId="7998"/>
    <cellStyle name="Comma 16 11 4 3 2" xfId="27371"/>
    <cellStyle name="Comma 16 11 4 4" xfId="7999"/>
    <cellStyle name="Comma 16 11 4 4 2" xfId="27372"/>
    <cellStyle name="Comma 16 11 4 5" xfId="8000"/>
    <cellStyle name="Comma 16 11 4 5 2" xfId="27373"/>
    <cellStyle name="Comma 16 11 4 6" xfId="27367"/>
    <cellStyle name="Comma 16 11 5" xfId="8001"/>
    <cellStyle name="Comma 16 11 5 2" xfId="8002"/>
    <cellStyle name="Comma 16 11 5 2 2" xfId="27375"/>
    <cellStyle name="Comma 16 11 5 3" xfId="8003"/>
    <cellStyle name="Comma 16 11 5 3 2" xfId="27376"/>
    <cellStyle name="Comma 16 11 5 4" xfId="27374"/>
    <cellStyle name="Comma 16 11 6" xfId="8004"/>
    <cellStyle name="Comma 16 11 6 2" xfId="27377"/>
    <cellStyle name="Comma 16 11 7" xfId="8005"/>
    <cellStyle name="Comma 16 11 7 2" xfId="27378"/>
    <cellStyle name="Comma 16 11 8" xfId="8006"/>
    <cellStyle name="Comma 16 11 8 2" xfId="27379"/>
    <cellStyle name="Comma 16 11 9" xfId="27338"/>
    <cellStyle name="Comma 16 12" xfId="8007"/>
    <cellStyle name="Comma 16 12 2" xfId="8008"/>
    <cellStyle name="Comma 16 12 2 2" xfId="8009"/>
    <cellStyle name="Comma 16 12 2 2 2" xfId="8010"/>
    <cellStyle name="Comma 16 12 2 2 2 2" xfId="27383"/>
    <cellStyle name="Comma 16 12 2 2 3" xfId="8011"/>
    <cellStyle name="Comma 16 12 2 2 3 2" xfId="27384"/>
    <cellStyle name="Comma 16 12 2 2 4" xfId="27382"/>
    <cellStyle name="Comma 16 12 2 3" xfId="8012"/>
    <cellStyle name="Comma 16 12 2 3 2" xfId="27385"/>
    <cellStyle name="Comma 16 12 2 4" xfId="8013"/>
    <cellStyle name="Comma 16 12 2 4 2" xfId="27386"/>
    <cellStyle name="Comma 16 12 2 5" xfId="8014"/>
    <cellStyle name="Comma 16 12 2 5 2" xfId="27387"/>
    <cellStyle name="Comma 16 12 2 6" xfId="27381"/>
    <cellStyle name="Comma 16 12 3" xfId="8015"/>
    <cellStyle name="Comma 16 12 3 2" xfId="8016"/>
    <cellStyle name="Comma 16 12 3 2 2" xfId="27389"/>
    <cellStyle name="Comma 16 12 3 3" xfId="8017"/>
    <cellStyle name="Comma 16 12 3 3 2" xfId="27390"/>
    <cellStyle name="Comma 16 12 3 4" xfId="27388"/>
    <cellStyle name="Comma 16 12 4" xfId="8018"/>
    <cellStyle name="Comma 16 12 4 2" xfId="27391"/>
    <cellStyle name="Comma 16 12 5" xfId="8019"/>
    <cellStyle name="Comma 16 12 5 2" xfId="27392"/>
    <cellStyle name="Comma 16 12 6" xfId="8020"/>
    <cellStyle name="Comma 16 12 6 2" xfId="27393"/>
    <cellStyle name="Comma 16 12 7" xfId="27380"/>
    <cellStyle name="Comma 16 13" xfId="8021"/>
    <cellStyle name="Comma 16 13 2" xfId="8022"/>
    <cellStyle name="Comma 16 13 2 2" xfId="8023"/>
    <cellStyle name="Comma 16 13 2 2 2" xfId="8024"/>
    <cellStyle name="Comma 16 13 2 2 2 2" xfId="27397"/>
    <cellStyle name="Comma 16 13 2 2 3" xfId="8025"/>
    <cellStyle name="Comma 16 13 2 2 3 2" xfId="27398"/>
    <cellStyle name="Comma 16 13 2 2 4" xfId="27396"/>
    <cellStyle name="Comma 16 13 2 3" xfId="8026"/>
    <cellStyle name="Comma 16 13 2 3 2" xfId="27399"/>
    <cellStyle name="Comma 16 13 2 4" xfId="8027"/>
    <cellStyle name="Comma 16 13 2 4 2" xfId="27400"/>
    <cellStyle name="Comma 16 13 2 5" xfId="8028"/>
    <cellStyle name="Comma 16 13 2 5 2" xfId="27401"/>
    <cellStyle name="Comma 16 13 2 6" xfId="27395"/>
    <cellStyle name="Comma 16 13 3" xfId="8029"/>
    <cellStyle name="Comma 16 13 3 2" xfId="8030"/>
    <cellStyle name="Comma 16 13 3 2 2" xfId="27403"/>
    <cellStyle name="Comma 16 13 3 3" xfId="8031"/>
    <cellStyle name="Comma 16 13 3 3 2" xfId="27404"/>
    <cellStyle name="Comma 16 13 3 4" xfId="27402"/>
    <cellStyle name="Comma 16 13 4" xfId="8032"/>
    <cellStyle name="Comma 16 13 4 2" xfId="27405"/>
    <cellStyle name="Comma 16 13 5" xfId="8033"/>
    <cellStyle name="Comma 16 13 5 2" xfId="27406"/>
    <cellStyle name="Comma 16 13 6" xfId="8034"/>
    <cellStyle name="Comma 16 13 6 2" xfId="27407"/>
    <cellStyle name="Comma 16 13 7" xfId="27394"/>
    <cellStyle name="Comma 16 14" xfId="8035"/>
    <cellStyle name="Comma 16 14 2" xfId="8036"/>
    <cellStyle name="Comma 16 14 2 2" xfId="8037"/>
    <cellStyle name="Comma 16 14 2 2 2" xfId="27410"/>
    <cellStyle name="Comma 16 14 2 3" xfId="8038"/>
    <cellStyle name="Comma 16 14 2 3 2" xfId="27411"/>
    <cellStyle name="Comma 16 14 2 4" xfId="27409"/>
    <cellStyle name="Comma 16 14 3" xfId="8039"/>
    <cellStyle name="Comma 16 14 3 2" xfId="27412"/>
    <cellStyle name="Comma 16 14 4" xfId="8040"/>
    <cellStyle name="Comma 16 14 4 2" xfId="27413"/>
    <cellStyle name="Comma 16 14 5" xfId="8041"/>
    <cellStyle name="Comma 16 14 5 2" xfId="27414"/>
    <cellStyle name="Comma 16 14 6" xfId="27408"/>
    <cellStyle name="Comma 16 15" xfId="8042"/>
    <cellStyle name="Comma 16 15 2" xfId="8043"/>
    <cellStyle name="Comma 16 15 2 2" xfId="27416"/>
    <cellStyle name="Comma 16 15 3" xfId="8044"/>
    <cellStyle name="Comma 16 15 3 2" xfId="27417"/>
    <cellStyle name="Comma 16 15 4" xfId="27415"/>
    <cellStyle name="Comma 16 16" xfId="8045"/>
    <cellStyle name="Comma 16 16 2" xfId="27418"/>
    <cellStyle name="Comma 16 17" xfId="8046"/>
    <cellStyle name="Comma 16 17 2" xfId="27419"/>
    <cellStyle name="Comma 16 18" xfId="8047"/>
    <cellStyle name="Comma 16 18 2" xfId="27420"/>
    <cellStyle name="Comma 16 19" xfId="27295"/>
    <cellStyle name="Comma 16 2" xfId="8048"/>
    <cellStyle name="Comma 16 2 10" xfId="8049"/>
    <cellStyle name="Comma 16 2 10 2" xfId="27422"/>
    <cellStyle name="Comma 16 2 11" xfId="8050"/>
    <cellStyle name="Comma 16 2 11 2" xfId="27423"/>
    <cellStyle name="Comma 16 2 12" xfId="27421"/>
    <cellStyle name="Comma 16 2 2" xfId="8051"/>
    <cellStyle name="Comma 16 2 2 2" xfId="8052"/>
    <cellStyle name="Comma 16 2 2 2 2" xfId="8053"/>
    <cellStyle name="Comma 16 2 2 2 2 2" xfId="8054"/>
    <cellStyle name="Comma 16 2 2 2 2 2 2" xfId="8055"/>
    <cellStyle name="Comma 16 2 2 2 2 2 2 2" xfId="27428"/>
    <cellStyle name="Comma 16 2 2 2 2 2 3" xfId="8056"/>
    <cellStyle name="Comma 16 2 2 2 2 2 3 2" xfId="27429"/>
    <cellStyle name="Comma 16 2 2 2 2 2 4" xfId="27427"/>
    <cellStyle name="Comma 16 2 2 2 2 3" xfId="8057"/>
    <cellStyle name="Comma 16 2 2 2 2 3 2" xfId="27430"/>
    <cellStyle name="Comma 16 2 2 2 2 4" xfId="8058"/>
    <cellStyle name="Comma 16 2 2 2 2 4 2" xfId="27431"/>
    <cellStyle name="Comma 16 2 2 2 2 5" xfId="8059"/>
    <cellStyle name="Comma 16 2 2 2 2 5 2" xfId="27432"/>
    <cellStyle name="Comma 16 2 2 2 2 6" xfId="27426"/>
    <cellStyle name="Comma 16 2 2 2 3" xfId="8060"/>
    <cellStyle name="Comma 16 2 2 2 3 2" xfId="8061"/>
    <cellStyle name="Comma 16 2 2 2 3 2 2" xfId="27434"/>
    <cellStyle name="Comma 16 2 2 2 3 3" xfId="8062"/>
    <cellStyle name="Comma 16 2 2 2 3 3 2" xfId="27435"/>
    <cellStyle name="Comma 16 2 2 2 3 4" xfId="27433"/>
    <cellStyle name="Comma 16 2 2 2 4" xfId="8063"/>
    <cellStyle name="Comma 16 2 2 2 4 2" xfId="27436"/>
    <cellStyle name="Comma 16 2 2 2 5" xfId="8064"/>
    <cellStyle name="Comma 16 2 2 2 5 2" xfId="27437"/>
    <cellStyle name="Comma 16 2 2 2 6" xfId="8065"/>
    <cellStyle name="Comma 16 2 2 2 6 2" xfId="27438"/>
    <cellStyle name="Comma 16 2 2 2 7" xfId="27425"/>
    <cellStyle name="Comma 16 2 2 3" xfId="8066"/>
    <cellStyle name="Comma 16 2 2 3 2" xfId="8067"/>
    <cellStyle name="Comma 16 2 2 3 2 2" xfId="8068"/>
    <cellStyle name="Comma 16 2 2 3 2 2 2" xfId="8069"/>
    <cellStyle name="Comma 16 2 2 3 2 2 2 2" xfId="27442"/>
    <cellStyle name="Comma 16 2 2 3 2 2 3" xfId="8070"/>
    <cellStyle name="Comma 16 2 2 3 2 2 3 2" xfId="27443"/>
    <cellStyle name="Comma 16 2 2 3 2 2 4" xfId="27441"/>
    <cellStyle name="Comma 16 2 2 3 2 3" xfId="8071"/>
    <cellStyle name="Comma 16 2 2 3 2 3 2" xfId="27444"/>
    <cellStyle name="Comma 16 2 2 3 2 4" xfId="8072"/>
    <cellStyle name="Comma 16 2 2 3 2 4 2" xfId="27445"/>
    <cellStyle name="Comma 16 2 2 3 2 5" xfId="8073"/>
    <cellStyle name="Comma 16 2 2 3 2 5 2" xfId="27446"/>
    <cellStyle name="Comma 16 2 2 3 2 6" xfId="27440"/>
    <cellStyle name="Comma 16 2 2 3 3" xfId="8074"/>
    <cellStyle name="Comma 16 2 2 3 3 2" xfId="8075"/>
    <cellStyle name="Comma 16 2 2 3 3 2 2" xfId="27448"/>
    <cellStyle name="Comma 16 2 2 3 3 3" xfId="8076"/>
    <cellStyle name="Comma 16 2 2 3 3 3 2" xfId="27449"/>
    <cellStyle name="Comma 16 2 2 3 3 4" xfId="27447"/>
    <cellStyle name="Comma 16 2 2 3 4" xfId="8077"/>
    <cellStyle name="Comma 16 2 2 3 4 2" xfId="27450"/>
    <cellStyle name="Comma 16 2 2 3 5" xfId="8078"/>
    <cellStyle name="Comma 16 2 2 3 5 2" xfId="27451"/>
    <cellStyle name="Comma 16 2 2 3 6" xfId="8079"/>
    <cellStyle name="Comma 16 2 2 3 6 2" xfId="27452"/>
    <cellStyle name="Comma 16 2 2 3 7" xfId="27439"/>
    <cellStyle name="Comma 16 2 2 4" xfId="8080"/>
    <cellStyle name="Comma 16 2 2 4 2" xfId="8081"/>
    <cellStyle name="Comma 16 2 2 4 2 2" xfId="8082"/>
    <cellStyle name="Comma 16 2 2 4 2 2 2" xfId="27455"/>
    <cellStyle name="Comma 16 2 2 4 2 3" xfId="8083"/>
    <cellStyle name="Comma 16 2 2 4 2 3 2" xfId="27456"/>
    <cellStyle name="Comma 16 2 2 4 2 4" xfId="27454"/>
    <cellStyle name="Comma 16 2 2 4 3" xfId="8084"/>
    <cellStyle name="Comma 16 2 2 4 3 2" xfId="27457"/>
    <cellStyle name="Comma 16 2 2 4 4" xfId="8085"/>
    <cellStyle name="Comma 16 2 2 4 4 2" xfId="27458"/>
    <cellStyle name="Comma 16 2 2 4 5" xfId="8086"/>
    <cellStyle name="Comma 16 2 2 4 5 2" xfId="27459"/>
    <cellStyle name="Comma 16 2 2 4 6" xfId="27453"/>
    <cellStyle name="Comma 16 2 2 5" xfId="8087"/>
    <cellStyle name="Comma 16 2 2 5 2" xfId="8088"/>
    <cellStyle name="Comma 16 2 2 5 2 2" xfId="27461"/>
    <cellStyle name="Comma 16 2 2 5 3" xfId="8089"/>
    <cellStyle name="Comma 16 2 2 5 3 2" xfId="27462"/>
    <cellStyle name="Comma 16 2 2 5 4" xfId="27460"/>
    <cellStyle name="Comma 16 2 2 6" xfId="8090"/>
    <cellStyle name="Comma 16 2 2 6 2" xfId="27463"/>
    <cellStyle name="Comma 16 2 2 7" xfId="8091"/>
    <cellStyle name="Comma 16 2 2 7 2" xfId="27464"/>
    <cellStyle name="Comma 16 2 2 8" xfId="8092"/>
    <cellStyle name="Comma 16 2 2 8 2" xfId="27465"/>
    <cellStyle name="Comma 16 2 2 9" xfId="27424"/>
    <cellStyle name="Comma 16 2 3" xfId="8093"/>
    <cellStyle name="Comma 16 2 3 2" xfId="8094"/>
    <cellStyle name="Comma 16 2 3 2 2" xfId="8095"/>
    <cellStyle name="Comma 16 2 3 2 2 2" xfId="8096"/>
    <cellStyle name="Comma 16 2 3 2 2 2 2" xfId="8097"/>
    <cellStyle name="Comma 16 2 3 2 2 2 2 2" xfId="27470"/>
    <cellStyle name="Comma 16 2 3 2 2 2 3" xfId="8098"/>
    <cellStyle name="Comma 16 2 3 2 2 2 3 2" xfId="27471"/>
    <cellStyle name="Comma 16 2 3 2 2 2 4" xfId="27469"/>
    <cellStyle name="Comma 16 2 3 2 2 3" xfId="8099"/>
    <cellStyle name="Comma 16 2 3 2 2 3 2" xfId="27472"/>
    <cellStyle name="Comma 16 2 3 2 2 4" xfId="8100"/>
    <cellStyle name="Comma 16 2 3 2 2 4 2" xfId="27473"/>
    <cellStyle name="Comma 16 2 3 2 2 5" xfId="8101"/>
    <cellStyle name="Comma 16 2 3 2 2 5 2" xfId="27474"/>
    <cellStyle name="Comma 16 2 3 2 2 6" xfId="27468"/>
    <cellStyle name="Comma 16 2 3 2 3" xfId="8102"/>
    <cellStyle name="Comma 16 2 3 2 3 2" xfId="8103"/>
    <cellStyle name="Comma 16 2 3 2 3 2 2" xfId="27476"/>
    <cellStyle name="Comma 16 2 3 2 3 3" xfId="8104"/>
    <cellStyle name="Comma 16 2 3 2 3 3 2" xfId="27477"/>
    <cellStyle name="Comma 16 2 3 2 3 4" xfId="27475"/>
    <cellStyle name="Comma 16 2 3 2 4" xfId="8105"/>
    <cellStyle name="Comma 16 2 3 2 4 2" xfId="27478"/>
    <cellStyle name="Comma 16 2 3 2 5" xfId="8106"/>
    <cellStyle name="Comma 16 2 3 2 5 2" xfId="27479"/>
    <cellStyle name="Comma 16 2 3 2 6" xfId="8107"/>
    <cellStyle name="Comma 16 2 3 2 6 2" xfId="27480"/>
    <cellStyle name="Comma 16 2 3 2 7" xfId="27467"/>
    <cellStyle name="Comma 16 2 3 3" xfId="8108"/>
    <cellStyle name="Comma 16 2 3 3 2" xfId="8109"/>
    <cellStyle name="Comma 16 2 3 3 2 2" xfId="8110"/>
    <cellStyle name="Comma 16 2 3 3 2 2 2" xfId="8111"/>
    <cellStyle name="Comma 16 2 3 3 2 2 2 2" xfId="27484"/>
    <cellStyle name="Comma 16 2 3 3 2 2 3" xfId="8112"/>
    <cellStyle name="Comma 16 2 3 3 2 2 3 2" xfId="27485"/>
    <cellStyle name="Comma 16 2 3 3 2 2 4" xfId="27483"/>
    <cellStyle name="Comma 16 2 3 3 2 3" xfId="8113"/>
    <cellStyle name="Comma 16 2 3 3 2 3 2" xfId="27486"/>
    <cellStyle name="Comma 16 2 3 3 2 4" xfId="8114"/>
    <cellStyle name="Comma 16 2 3 3 2 4 2" xfId="27487"/>
    <cellStyle name="Comma 16 2 3 3 2 5" xfId="8115"/>
    <cellStyle name="Comma 16 2 3 3 2 5 2" xfId="27488"/>
    <cellStyle name="Comma 16 2 3 3 2 6" xfId="27482"/>
    <cellStyle name="Comma 16 2 3 3 3" xfId="8116"/>
    <cellStyle name="Comma 16 2 3 3 3 2" xfId="8117"/>
    <cellStyle name="Comma 16 2 3 3 3 2 2" xfId="27490"/>
    <cellStyle name="Comma 16 2 3 3 3 3" xfId="8118"/>
    <cellStyle name="Comma 16 2 3 3 3 3 2" xfId="27491"/>
    <cellStyle name="Comma 16 2 3 3 3 4" xfId="27489"/>
    <cellStyle name="Comma 16 2 3 3 4" xfId="8119"/>
    <cellStyle name="Comma 16 2 3 3 4 2" xfId="27492"/>
    <cellStyle name="Comma 16 2 3 3 5" xfId="8120"/>
    <cellStyle name="Comma 16 2 3 3 5 2" xfId="27493"/>
    <cellStyle name="Comma 16 2 3 3 6" xfId="8121"/>
    <cellStyle name="Comma 16 2 3 3 6 2" xfId="27494"/>
    <cellStyle name="Comma 16 2 3 3 7" xfId="27481"/>
    <cellStyle name="Comma 16 2 3 4" xfId="8122"/>
    <cellStyle name="Comma 16 2 3 4 2" xfId="8123"/>
    <cellStyle name="Comma 16 2 3 4 2 2" xfId="8124"/>
    <cellStyle name="Comma 16 2 3 4 2 2 2" xfId="27497"/>
    <cellStyle name="Comma 16 2 3 4 2 3" xfId="8125"/>
    <cellStyle name="Comma 16 2 3 4 2 3 2" xfId="27498"/>
    <cellStyle name="Comma 16 2 3 4 2 4" xfId="27496"/>
    <cellStyle name="Comma 16 2 3 4 3" xfId="8126"/>
    <cellStyle name="Comma 16 2 3 4 3 2" xfId="27499"/>
    <cellStyle name="Comma 16 2 3 4 4" xfId="8127"/>
    <cellStyle name="Comma 16 2 3 4 4 2" xfId="27500"/>
    <cellStyle name="Comma 16 2 3 4 5" xfId="8128"/>
    <cellStyle name="Comma 16 2 3 4 5 2" xfId="27501"/>
    <cellStyle name="Comma 16 2 3 4 6" xfId="27495"/>
    <cellStyle name="Comma 16 2 3 5" xfId="8129"/>
    <cellStyle name="Comma 16 2 3 5 2" xfId="8130"/>
    <cellStyle name="Comma 16 2 3 5 2 2" xfId="27503"/>
    <cellStyle name="Comma 16 2 3 5 3" xfId="8131"/>
    <cellStyle name="Comma 16 2 3 5 3 2" xfId="27504"/>
    <cellStyle name="Comma 16 2 3 5 4" xfId="27502"/>
    <cellStyle name="Comma 16 2 3 6" xfId="8132"/>
    <cellStyle name="Comma 16 2 3 6 2" xfId="27505"/>
    <cellStyle name="Comma 16 2 3 7" xfId="8133"/>
    <cellStyle name="Comma 16 2 3 7 2" xfId="27506"/>
    <cellStyle name="Comma 16 2 3 8" xfId="8134"/>
    <cellStyle name="Comma 16 2 3 8 2" xfId="27507"/>
    <cellStyle name="Comma 16 2 3 9" xfId="27466"/>
    <cellStyle name="Comma 16 2 4" xfId="8135"/>
    <cellStyle name="Comma 16 2 4 2" xfId="8136"/>
    <cellStyle name="Comma 16 2 4 2 2" xfId="8137"/>
    <cellStyle name="Comma 16 2 4 2 2 2" xfId="8138"/>
    <cellStyle name="Comma 16 2 4 2 2 2 2" xfId="8139"/>
    <cellStyle name="Comma 16 2 4 2 2 2 2 2" xfId="27512"/>
    <cellStyle name="Comma 16 2 4 2 2 2 3" xfId="8140"/>
    <cellStyle name="Comma 16 2 4 2 2 2 3 2" xfId="27513"/>
    <cellStyle name="Comma 16 2 4 2 2 2 4" xfId="27511"/>
    <cellStyle name="Comma 16 2 4 2 2 3" xfId="8141"/>
    <cellStyle name="Comma 16 2 4 2 2 3 2" xfId="27514"/>
    <cellStyle name="Comma 16 2 4 2 2 4" xfId="8142"/>
    <cellStyle name="Comma 16 2 4 2 2 4 2" xfId="27515"/>
    <cellStyle name="Comma 16 2 4 2 2 5" xfId="8143"/>
    <cellStyle name="Comma 16 2 4 2 2 5 2" xfId="27516"/>
    <cellStyle name="Comma 16 2 4 2 2 6" xfId="27510"/>
    <cellStyle name="Comma 16 2 4 2 3" xfId="8144"/>
    <cellStyle name="Comma 16 2 4 2 3 2" xfId="8145"/>
    <cellStyle name="Comma 16 2 4 2 3 2 2" xfId="27518"/>
    <cellStyle name="Comma 16 2 4 2 3 3" xfId="8146"/>
    <cellStyle name="Comma 16 2 4 2 3 3 2" xfId="27519"/>
    <cellStyle name="Comma 16 2 4 2 3 4" xfId="27517"/>
    <cellStyle name="Comma 16 2 4 2 4" xfId="8147"/>
    <cellStyle name="Comma 16 2 4 2 4 2" xfId="27520"/>
    <cellStyle name="Comma 16 2 4 2 5" xfId="8148"/>
    <cellStyle name="Comma 16 2 4 2 5 2" xfId="27521"/>
    <cellStyle name="Comma 16 2 4 2 6" xfId="8149"/>
    <cellStyle name="Comma 16 2 4 2 6 2" xfId="27522"/>
    <cellStyle name="Comma 16 2 4 2 7" xfId="27509"/>
    <cellStyle name="Comma 16 2 4 3" xfId="8150"/>
    <cellStyle name="Comma 16 2 4 3 2" xfId="8151"/>
    <cellStyle name="Comma 16 2 4 3 2 2" xfId="8152"/>
    <cellStyle name="Comma 16 2 4 3 2 2 2" xfId="8153"/>
    <cellStyle name="Comma 16 2 4 3 2 2 2 2" xfId="27526"/>
    <cellStyle name="Comma 16 2 4 3 2 2 3" xfId="8154"/>
    <cellStyle name="Comma 16 2 4 3 2 2 3 2" xfId="27527"/>
    <cellStyle name="Comma 16 2 4 3 2 2 4" xfId="27525"/>
    <cellStyle name="Comma 16 2 4 3 2 3" xfId="8155"/>
    <cellStyle name="Comma 16 2 4 3 2 3 2" xfId="27528"/>
    <cellStyle name="Comma 16 2 4 3 2 4" xfId="8156"/>
    <cellStyle name="Comma 16 2 4 3 2 4 2" xfId="27529"/>
    <cellStyle name="Comma 16 2 4 3 2 5" xfId="8157"/>
    <cellStyle name="Comma 16 2 4 3 2 5 2" xfId="27530"/>
    <cellStyle name="Comma 16 2 4 3 2 6" xfId="27524"/>
    <cellStyle name="Comma 16 2 4 3 3" xfId="8158"/>
    <cellStyle name="Comma 16 2 4 3 3 2" xfId="8159"/>
    <cellStyle name="Comma 16 2 4 3 3 2 2" xfId="27532"/>
    <cellStyle name="Comma 16 2 4 3 3 3" xfId="8160"/>
    <cellStyle name="Comma 16 2 4 3 3 3 2" xfId="27533"/>
    <cellStyle name="Comma 16 2 4 3 3 4" xfId="27531"/>
    <cellStyle name="Comma 16 2 4 3 4" xfId="8161"/>
    <cellStyle name="Comma 16 2 4 3 4 2" xfId="27534"/>
    <cellStyle name="Comma 16 2 4 3 5" xfId="8162"/>
    <cellStyle name="Comma 16 2 4 3 5 2" xfId="27535"/>
    <cellStyle name="Comma 16 2 4 3 6" xfId="8163"/>
    <cellStyle name="Comma 16 2 4 3 6 2" xfId="27536"/>
    <cellStyle name="Comma 16 2 4 3 7" xfId="27523"/>
    <cellStyle name="Comma 16 2 4 4" xfId="8164"/>
    <cellStyle name="Comma 16 2 4 4 2" xfId="8165"/>
    <cellStyle name="Comma 16 2 4 4 2 2" xfId="8166"/>
    <cellStyle name="Comma 16 2 4 4 2 2 2" xfId="27539"/>
    <cellStyle name="Comma 16 2 4 4 2 3" xfId="8167"/>
    <cellStyle name="Comma 16 2 4 4 2 3 2" xfId="27540"/>
    <cellStyle name="Comma 16 2 4 4 2 4" xfId="27538"/>
    <cellStyle name="Comma 16 2 4 4 3" xfId="8168"/>
    <cellStyle name="Comma 16 2 4 4 3 2" xfId="27541"/>
    <cellStyle name="Comma 16 2 4 4 4" xfId="8169"/>
    <cellStyle name="Comma 16 2 4 4 4 2" xfId="27542"/>
    <cellStyle name="Comma 16 2 4 4 5" xfId="8170"/>
    <cellStyle name="Comma 16 2 4 4 5 2" xfId="27543"/>
    <cellStyle name="Comma 16 2 4 4 6" xfId="27537"/>
    <cellStyle name="Comma 16 2 4 5" xfId="8171"/>
    <cellStyle name="Comma 16 2 4 5 2" xfId="8172"/>
    <cellStyle name="Comma 16 2 4 5 2 2" xfId="27545"/>
    <cellStyle name="Comma 16 2 4 5 3" xfId="8173"/>
    <cellStyle name="Comma 16 2 4 5 3 2" xfId="27546"/>
    <cellStyle name="Comma 16 2 4 5 4" xfId="27544"/>
    <cellStyle name="Comma 16 2 4 6" xfId="8174"/>
    <cellStyle name="Comma 16 2 4 6 2" xfId="27547"/>
    <cellStyle name="Comma 16 2 4 7" xfId="8175"/>
    <cellStyle name="Comma 16 2 4 7 2" xfId="27548"/>
    <cellStyle name="Comma 16 2 4 8" xfId="8176"/>
    <cellStyle name="Comma 16 2 4 8 2" xfId="27549"/>
    <cellStyle name="Comma 16 2 4 9" xfId="27508"/>
    <cellStyle name="Comma 16 2 5" xfId="8177"/>
    <cellStyle name="Comma 16 2 5 2" xfId="8178"/>
    <cellStyle name="Comma 16 2 5 2 2" xfId="8179"/>
    <cellStyle name="Comma 16 2 5 2 2 2" xfId="8180"/>
    <cellStyle name="Comma 16 2 5 2 2 2 2" xfId="27553"/>
    <cellStyle name="Comma 16 2 5 2 2 3" xfId="8181"/>
    <cellStyle name="Comma 16 2 5 2 2 3 2" xfId="27554"/>
    <cellStyle name="Comma 16 2 5 2 2 4" xfId="27552"/>
    <cellStyle name="Comma 16 2 5 2 3" xfId="8182"/>
    <cellStyle name="Comma 16 2 5 2 3 2" xfId="27555"/>
    <cellStyle name="Comma 16 2 5 2 4" xfId="8183"/>
    <cellStyle name="Comma 16 2 5 2 4 2" xfId="27556"/>
    <cellStyle name="Comma 16 2 5 2 5" xfId="8184"/>
    <cellStyle name="Comma 16 2 5 2 5 2" xfId="27557"/>
    <cellStyle name="Comma 16 2 5 2 6" xfId="27551"/>
    <cellStyle name="Comma 16 2 5 3" xfId="8185"/>
    <cellStyle name="Comma 16 2 5 3 2" xfId="8186"/>
    <cellStyle name="Comma 16 2 5 3 2 2" xfId="27559"/>
    <cellStyle name="Comma 16 2 5 3 3" xfId="8187"/>
    <cellStyle name="Comma 16 2 5 3 3 2" xfId="27560"/>
    <cellStyle name="Comma 16 2 5 3 4" xfId="27558"/>
    <cellStyle name="Comma 16 2 5 4" xfId="8188"/>
    <cellStyle name="Comma 16 2 5 4 2" xfId="27561"/>
    <cellStyle name="Comma 16 2 5 5" xfId="8189"/>
    <cellStyle name="Comma 16 2 5 5 2" xfId="27562"/>
    <cellStyle name="Comma 16 2 5 6" xfId="8190"/>
    <cellStyle name="Comma 16 2 5 6 2" xfId="27563"/>
    <cellStyle name="Comma 16 2 5 7" xfId="27550"/>
    <cellStyle name="Comma 16 2 6" xfId="8191"/>
    <cellStyle name="Comma 16 2 6 2" xfId="8192"/>
    <cellStyle name="Comma 16 2 6 2 2" xfId="8193"/>
    <cellStyle name="Comma 16 2 6 2 2 2" xfId="8194"/>
    <cellStyle name="Comma 16 2 6 2 2 2 2" xfId="27567"/>
    <cellStyle name="Comma 16 2 6 2 2 3" xfId="8195"/>
    <cellStyle name="Comma 16 2 6 2 2 3 2" xfId="27568"/>
    <cellStyle name="Comma 16 2 6 2 2 4" xfId="27566"/>
    <cellStyle name="Comma 16 2 6 2 3" xfId="8196"/>
    <cellStyle name="Comma 16 2 6 2 3 2" xfId="27569"/>
    <cellStyle name="Comma 16 2 6 2 4" xfId="8197"/>
    <cellStyle name="Comma 16 2 6 2 4 2" xfId="27570"/>
    <cellStyle name="Comma 16 2 6 2 5" xfId="8198"/>
    <cellStyle name="Comma 16 2 6 2 5 2" xfId="27571"/>
    <cellStyle name="Comma 16 2 6 2 6" xfId="27565"/>
    <cellStyle name="Comma 16 2 6 3" xfId="8199"/>
    <cellStyle name="Comma 16 2 6 3 2" xfId="8200"/>
    <cellStyle name="Comma 16 2 6 3 2 2" xfId="27573"/>
    <cellStyle name="Comma 16 2 6 3 3" xfId="8201"/>
    <cellStyle name="Comma 16 2 6 3 3 2" xfId="27574"/>
    <cellStyle name="Comma 16 2 6 3 4" xfId="27572"/>
    <cellStyle name="Comma 16 2 6 4" xfId="8202"/>
    <cellStyle name="Comma 16 2 6 4 2" xfId="27575"/>
    <cellStyle name="Comma 16 2 6 5" xfId="8203"/>
    <cellStyle name="Comma 16 2 6 5 2" xfId="27576"/>
    <cellStyle name="Comma 16 2 6 6" xfId="8204"/>
    <cellStyle name="Comma 16 2 6 6 2" xfId="27577"/>
    <cellStyle name="Comma 16 2 6 7" xfId="27564"/>
    <cellStyle name="Comma 16 2 7" xfId="8205"/>
    <cellStyle name="Comma 16 2 7 2" xfId="8206"/>
    <cellStyle name="Comma 16 2 7 2 2" xfId="8207"/>
    <cellStyle name="Comma 16 2 7 2 2 2" xfId="27580"/>
    <cellStyle name="Comma 16 2 7 2 3" xfId="8208"/>
    <cellStyle name="Comma 16 2 7 2 3 2" xfId="27581"/>
    <cellStyle name="Comma 16 2 7 2 4" xfId="27579"/>
    <cellStyle name="Comma 16 2 7 3" xfId="8209"/>
    <cellStyle name="Comma 16 2 7 3 2" xfId="27582"/>
    <cellStyle name="Comma 16 2 7 4" xfId="8210"/>
    <cellStyle name="Comma 16 2 7 4 2" xfId="27583"/>
    <cellStyle name="Comma 16 2 7 5" xfId="8211"/>
    <cellStyle name="Comma 16 2 7 5 2" xfId="27584"/>
    <cellStyle name="Comma 16 2 7 6" xfId="27578"/>
    <cellStyle name="Comma 16 2 8" xfId="8212"/>
    <cellStyle name="Comma 16 2 8 2" xfId="8213"/>
    <cellStyle name="Comma 16 2 8 2 2" xfId="27586"/>
    <cellStyle name="Comma 16 2 8 3" xfId="8214"/>
    <cellStyle name="Comma 16 2 8 3 2" xfId="27587"/>
    <cellStyle name="Comma 16 2 8 4" xfId="27585"/>
    <cellStyle name="Comma 16 2 9" xfId="8215"/>
    <cellStyle name="Comma 16 2 9 2" xfId="27588"/>
    <cellStyle name="Comma 16 3" xfId="8216"/>
    <cellStyle name="Comma 16 3 10" xfId="8217"/>
    <cellStyle name="Comma 16 3 10 2" xfId="27590"/>
    <cellStyle name="Comma 16 3 11" xfId="8218"/>
    <cellStyle name="Comma 16 3 11 2" xfId="27591"/>
    <cellStyle name="Comma 16 3 12" xfId="27589"/>
    <cellStyle name="Comma 16 3 2" xfId="8219"/>
    <cellStyle name="Comma 16 3 2 2" xfId="8220"/>
    <cellStyle name="Comma 16 3 2 2 2" xfId="8221"/>
    <cellStyle name="Comma 16 3 2 2 2 2" xfId="8222"/>
    <cellStyle name="Comma 16 3 2 2 2 2 2" xfId="8223"/>
    <cellStyle name="Comma 16 3 2 2 2 2 2 2" xfId="27596"/>
    <cellStyle name="Comma 16 3 2 2 2 2 3" xfId="8224"/>
    <cellStyle name="Comma 16 3 2 2 2 2 3 2" xfId="27597"/>
    <cellStyle name="Comma 16 3 2 2 2 2 4" xfId="27595"/>
    <cellStyle name="Comma 16 3 2 2 2 3" xfId="8225"/>
    <cellStyle name="Comma 16 3 2 2 2 3 2" xfId="27598"/>
    <cellStyle name="Comma 16 3 2 2 2 4" xfId="8226"/>
    <cellStyle name="Comma 16 3 2 2 2 4 2" xfId="27599"/>
    <cellStyle name="Comma 16 3 2 2 2 5" xfId="8227"/>
    <cellStyle name="Comma 16 3 2 2 2 5 2" xfId="27600"/>
    <cellStyle name="Comma 16 3 2 2 2 6" xfId="27594"/>
    <cellStyle name="Comma 16 3 2 2 3" xfId="8228"/>
    <cellStyle name="Comma 16 3 2 2 3 2" xfId="8229"/>
    <cellStyle name="Comma 16 3 2 2 3 2 2" xfId="27602"/>
    <cellStyle name="Comma 16 3 2 2 3 3" xfId="8230"/>
    <cellStyle name="Comma 16 3 2 2 3 3 2" xfId="27603"/>
    <cellStyle name="Comma 16 3 2 2 3 4" xfId="27601"/>
    <cellStyle name="Comma 16 3 2 2 4" xfId="8231"/>
    <cellStyle name="Comma 16 3 2 2 4 2" xfId="27604"/>
    <cellStyle name="Comma 16 3 2 2 5" xfId="8232"/>
    <cellStyle name="Comma 16 3 2 2 5 2" xfId="27605"/>
    <cellStyle name="Comma 16 3 2 2 6" xfId="8233"/>
    <cellStyle name="Comma 16 3 2 2 6 2" xfId="27606"/>
    <cellStyle name="Comma 16 3 2 2 7" xfId="27593"/>
    <cellStyle name="Comma 16 3 2 3" xfId="8234"/>
    <cellStyle name="Comma 16 3 2 3 2" xfId="8235"/>
    <cellStyle name="Comma 16 3 2 3 2 2" xfId="8236"/>
    <cellStyle name="Comma 16 3 2 3 2 2 2" xfId="8237"/>
    <cellStyle name="Comma 16 3 2 3 2 2 2 2" xfId="27610"/>
    <cellStyle name="Comma 16 3 2 3 2 2 3" xfId="8238"/>
    <cellStyle name="Comma 16 3 2 3 2 2 3 2" xfId="27611"/>
    <cellStyle name="Comma 16 3 2 3 2 2 4" xfId="27609"/>
    <cellStyle name="Comma 16 3 2 3 2 3" xfId="8239"/>
    <cellStyle name="Comma 16 3 2 3 2 3 2" xfId="27612"/>
    <cellStyle name="Comma 16 3 2 3 2 4" xfId="8240"/>
    <cellStyle name="Comma 16 3 2 3 2 4 2" xfId="27613"/>
    <cellStyle name="Comma 16 3 2 3 2 5" xfId="8241"/>
    <cellStyle name="Comma 16 3 2 3 2 5 2" xfId="27614"/>
    <cellStyle name="Comma 16 3 2 3 2 6" xfId="27608"/>
    <cellStyle name="Comma 16 3 2 3 3" xfId="8242"/>
    <cellStyle name="Comma 16 3 2 3 3 2" xfId="8243"/>
    <cellStyle name="Comma 16 3 2 3 3 2 2" xfId="27616"/>
    <cellStyle name="Comma 16 3 2 3 3 3" xfId="8244"/>
    <cellStyle name="Comma 16 3 2 3 3 3 2" xfId="27617"/>
    <cellStyle name="Comma 16 3 2 3 3 4" xfId="27615"/>
    <cellStyle name="Comma 16 3 2 3 4" xfId="8245"/>
    <cellStyle name="Comma 16 3 2 3 4 2" xfId="27618"/>
    <cellStyle name="Comma 16 3 2 3 5" xfId="8246"/>
    <cellStyle name="Comma 16 3 2 3 5 2" xfId="27619"/>
    <cellStyle name="Comma 16 3 2 3 6" xfId="8247"/>
    <cellStyle name="Comma 16 3 2 3 6 2" xfId="27620"/>
    <cellStyle name="Comma 16 3 2 3 7" xfId="27607"/>
    <cellStyle name="Comma 16 3 2 4" xfId="8248"/>
    <cellStyle name="Comma 16 3 2 4 2" xfId="8249"/>
    <cellStyle name="Comma 16 3 2 4 2 2" xfId="8250"/>
    <cellStyle name="Comma 16 3 2 4 2 2 2" xfId="27623"/>
    <cellStyle name="Comma 16 3 2 4 2 3" xfId="8251"/>
    <cellStyle name="Comma 16 3 2 4 2 3 2" xfId="27624"/>
    <cellStyle name="Comma 16 3 2 4 2 4" xfId="27622"/>
    <cellStyle name="Comma 16 3 2 4 3" xfId="8252"/>
    <cellStyle name="Comma 16 3 2 4 3 2" xfId="27625"/>
    <cellStyle name="Comma 16 3 2 4 4" xfId="8253"/>
    <cellStyle name="Comma 16 3 2 4 4 2" xfId="27626"/>
    <cellStyle name="Comma 16 3 2 4 5" xfId="8254"/>
    <cellStyle name="Comma 16 3 2 4 5 2" xfId="27627"/>
    <cellStyle name="Comma 16 3 2 4 6" xfId="27621"/>
    <cellStyle name="Comma 16 3 2 5" xfId="8255"/>
    <cellStyle name="Comma 16 3 2 5 2" xfId="8256"/>
    <cellStyle name="Comma 16 3 2 5 2 2" xfId="27629"/>
    <cellStyle name="Comma 16 3 2 5 3" xfId="8257"/>
    <cellStyle name="Comma 16 3 2 5 3 2" xfId="27630"/>
    <cellStyle name="Comma 16 3 2 5 4" xfId="27628"/>
    <cellStyle name="Comma 16 3 2 6" xfId="8258"/>
    <cellStyle name="Comma 16 3 2 6 2" xfId="27631"/>
    <cellStyle name="Comma 16 3 2 7" xfId="8259"/>
    <cellStyle name="Comma 16 3 2 7 2" xfId="27632"/>
    <cellStyle name="Comma 16 3 2 8" xfId="8260"/>
    <cellStyle name="Comma 16 3 2 8 2" xfId="27633"/>
    <cellStyle name="Comma 16 3 2 9" xfId="27592"/>
    <cellStyle name="Comma 16 3 3" xfId="8261"/>
    <cellStyle name="Comma 16 3 3 2" xfId="8262"/>
    <cellStyle name="Comma 16 3 3 2 2" xfId="8263"/>
    <cellStyle name="Comma 16 3 3 2 2 2" xfId="8264"/>
    <cellStyle name="Comma 16 3 3 2 2 2 2" xfId="8265"/>
    <cellStyle name="Comma 16 3 3 2 2 2 2 2" xfId="27638"/>
    <cellStyle name="Comma 16 3 3 2 2 2 3" xfId="8266"/>
    <cellStyle name="Comma 16 3 3 2 2 2 3 2" xfId="27639"/>
    <cellStyle name="Comma 16 3 3 2 2 2 4" xfId="27637"/>
    <cellStyle name="Comma 16 3 3 2 2 3" xfId="8267"/>
    <cellStyle name="Comma 16 3 3 2 2 3 2" xfId="27640"/>
    <cellStyle name="Comma 16 3 3 2 2 4" xfId="8268"/>
    <cellStyle name="Comma 16 3 3 2 2 4 2" xfId="27641"/>
    <cellStyle name="Comma 16 3 3 2 2 5" xfId="8269"/>
    <cellStyle name="Comma 16 3 3 2 2 5 2" xfId="27642"/>
    <cellStyle name="Comma 16 3 3 2 2 6" xfId="27636"/>
    <cellStyle name="Comma 16 3 3 2 3" xfId="8270"/>
    <cellStyle name="Comma 16 3 3 2 3 2" xfId="8271"/>
    <cellStyle name="Comma 16 3 3 2 3 2 2" xfId="27644"/>
    <cellStyle name="Comma 16 3 3 2 3 3" xfId="8272"/>
    <cellStyle name="Comma 16 3 3 2 3 3 2" xfId="27645"/>
    <cellStyle name="Comma 16 3 3 2 3 4" xfId="27643"/>
    <cellStyle name="Comma 16 3 3 2 4" xfId="8273"/>
    <cellStyle name="Comma 16 3 3 2 4 2" xfId="27646"/>
    <cellStyle name="Comma 16 3 3 2 5" xfId="8274"/>
    <cellStyle name="Comma 16 3 3 2 5 2" xfId="27647"/>
    <cellStyle name="Comma 16 3 3 2 6" xfId="8275"/>
    <cellStyle name="Comma 16 3 3 2 6 2" xfId="27648"/>
    <cellStyle name="Comma 16 3 3 2 7" xfId="27635"/>
    <cellStyle name="Comma 16 3 3 3" xfId="8276"/>
    <cellStyle name="Comma 16 3 3 3 2" xfId="8277"/>
    <cellStyle name="Comma 16 3 3 3 2 2" xfId="8278"/>
    <cellStyle name="Comma 16 3 3 3 2 2 2" xfId="8279"/>
    <cellStyle name="Comma 16 3 3 3 2 2 2 2" xfId="27652"/>
    <cellStyle name="Comma 16 3 3 3 2 2 3" xfId="8280"/>
    <cellStyle name="Comma 16 3 3 3 2 2 3 2" xfId="27653"/>
    <cellStyle name="Comma 16 3 3 3 2 2 4" xfId="27651"/>
    <cellStyle name="Comma 16 3 3 3 2 3" xfId="8281"/>
    <cellStyle name="Comma 16 3 3 3 2 3 2" xfId="27654"/>
    <cellStyle name="Comma 16 3 3 3 2 4" xfId="8282"/>
    <cellStyle name="Comma 16 3 3 3 2 4 2" xfId="27655"/>
    <cellStyle name="Comma 16 3 3 3 2 5" xfId="8283"/>
    <cellStyle name="Comma 16 3 3 3 2 5 2" xfId="27656"/>
    <cellStyle name="Comma 16 3 3 3 2 6" xfId="27650"/>
    <cellStyle name="Comma 16 3 3 3 3" xfId="8284"/>
    <cellStyle name="Comma 16 3 3 3 3 2" xfId="8285"/>
    <cellStyle name="Comma 16 3 3 3 3 2 2" xfId="27658"/>
    <cellStyle name="Comma 16 3 3 3 3 3" xfId="8286"/>
    <cellStyle name="Comma 16 3 3 3 3 3 2" xfId="27659"/>
    <cellStyle name="Comma 16 3 3 3 3 4" xfId="27657"/>
    <cellStyle name="Comma 16 3 3 3 4" xfId="8287"/>
    <cellStyle name="Comma 16 3 3 3 4 2" xfId="27660"/>
    <cellStyle name="Comma 16 3 3 3 5" xfId="8288"/>
    <cellStyle name="Comma 16 3 3 3 5 2" xfId="27661"/>
    <cellStyle name="Comma 16 3 3 3 6" xfId="8289"/>
    <cellStyle name="Comma 16 3 3 3 6 2" xfId="27662"/>
    <cellStyle name="Comma 16 3 3 3 7" xfId="27649"/>
    <cellStyle name="Comma 16 3 3 4" xfId="8290"/>
    <cellStyle name="Comma 16 3 3 4 2" xfId="8291"/>
    <cellStyle name="Comma 16 3 3 4 2 2" xfId="8292"/>
    <cellStyle name="Comma 16 3 3 4 2 2 2" xfId="27665"/>
    <cellStyle name="Comma 16 3 3 4 2 3" xfId="8293"/>
    <cellStyle name="Comma 16 3 3 4 2 3 2" xfId="27666"/>
    <cellStyle name="Comma 16 3 3 4 2 4" xfId="27664"/>
    <cellStyle name="Comma 16 3 3 4 3" xfId="8294"/>
    <cellStyle name="Comma 16 3 3 4 3 2" xfId="27667"/>
    <cellStyle name="Comma 16 3 3 4 4" xfId="8295"/>
    <cellStyle name="Comma 16 3 3 4 4 2" xfId="27668"/>
    <cellStyle name="Comma 16 3 3 4 5" xfId="8296"/>
    <cellStyle name="Comma 16 3 3 4 5 2" xfId="27669"/>
    <cellStyle name="Comma 16 3 3 4 6" xfId="27663"/>
    <cellStyle name="Comma 16 3 3 5" xfId="8297"/>
    <cellStyle name="Comma 16 3 3 5 2" xfId="8298"/>
    <cellStyle name="Comma 16 3 3 5 2 2" xfId="27671"/>
    <cellStyle name="Comma 16 3 3 5 3" xfId="8299"/>
    <cellStyle name="Comma 16 3 3 5 3 2" xfId="27672"/>
    <cellStyle name="Comma 16 3 3 5 4" xfId="27670"/>
    <cellStyle name="Comma 16 3 3 6" xfId="8300"/>
    <cellStyle name="Comma 16 3 3 6 2" xfId="27673"/>
    <cellStyle name="Comma 16 3 3 7" xfId="8301"/>
    <cellStyle name="Comma 16 3 3 7 2" xfId="27674"/>
    <cellStyle name="Comma 16 3 3 8" xfId="8302"/>
    <cellStyle name="Comma 16 3 3 8 2" xfId="27675"/>
    <cellStyle name="Comma 16 3 3 9" xfId="27634"/>
    <cellStyle name="Comma 16 3 4" xfId="8303"/>
    <cellStyle name="Comma 16 3 4 2" xfId="8304"/>
    <cellStyle name="Comma 16 3 4 2 2" xfId="8305"/>
    <cellStyle name="Comma 16 3 4 2 2 2" xfId="8306"/>
    <cellStyle name="Comma 16 3 4 2 2 2 2" xfId="8307"/>
    <cellStyle name="Comma 16 3 4 2 2 2 2 2" xfId="27680"/>
    <cellStyle name="Comma 16 3 4 2 2 2 3" xfId="8308"/>
    <cellStyle name="Comma 16 3 4 2 2 2 3 2" xfId="27681"/>
    <cellStyle name="Comma 16 3 4 2 2 2 4" xfId="27679"/>
    <cellStyle name="Comma 16 3 4 2 2 3" xfId="8309"/>
    <cellStyle name="Comma 16 3 4 2 2 3 2" xfId="27682"/>
    <cellStyle name="Comma 16 3 4 2 2 4" xfId="8310"/>
    <cellStyle name="Comma 16 3 4 2 2 4 2" xfId="27683"/>
    <cellStyle name="Comma 16 3 4 2 2 5" xfId="8311"/>
    <cellStyle name="Comma 16 3 4 2 2 5 2" xfId="27684"/>
    <cellStyle name="Comma 16 3 4 2 2 6" xfId="27678"/>
    <cellStyle name="Comma 16 3 4 2 3" xfId="8312"/>
    <cellStyle name="Comma 16 3 4 2 3 2" xfId="8313"/>
    <cellStyle name="Comma 16 3 4 2 3 2 2" xfId="27686"/>
    <cellStyle name="Comma 16 3 4 2 3 3" xfId="8314"/>
    <cellStyle name="Comma 16 3 4 2 3 3 2" xfId="27687"/>
    <cellStyle name="Comma 16 3 4 2 3 4" xfId="27685"/>
    <cellStyle name="Comma 16 3 4 2 4" xfId="8315"/>
    <cellStyle name="Comma 16 3 4 2 4 2" xfId="27688"/>
    <cellStyle name="Comma 16 3 4 2 5" xfId="8316"/>
    <cellStyle name="Comma 16 3 4 2 5 2" xfId="27689"/>
    <cellStyle name="Comma 16 3 4 2 6" xfId="8317"/>
    <cellStyle name="Comma 16 3 4 2 6 2" xfId="27690"/>
    <cellStyle name="Comma 16 3 4 2 7" xfId="27677"/>
    <cellStyle name="Comma 16 3 4 3" xfId="8318"/>
    <cellStyle name="Comma 16 3 4 3 2" xfId="8319"/>
    <cellStyle name="Comma 16 3 4 3 2 2" xfId="8320"/>
    <cellStyle name="Comma 16 3 4 3 2 2 2" xfId="8321"/>
    <cellStyle name="Comma 16 3 4 3 2 2 2 2" xfId="27694"/>
    <cellStyle name="Comma 16 3 4 3 2 2 3" xfId="8322"/>
    <cellStyle name="Comma 16 3 4 3 2 2 3 2" xfId="27695"/>
    <cellStyle name="Comma 16 3 4 3 2 2 4" xfId="27693"/>
    <cellStyle name="Comma 16 3 4 3 2 3" xfId="8323"/>
    <cellStyle name="Comma 16 3 4 3 2 3 2" xfId="27696"/>
    <cellStyle name="Comma 16 3 4 3 2 4" xfId="8324"/>
    <cellStyle name="Comma 16 3 4 3 2 4 2" xfId="27697"/>
    <cellStyle name="Comma 16 3 4 3 2 5" xfId="8325"/>
    <cellStyle name="Comma 16 3 4 3 2 5 2" xfId="27698"/>
    <cellStyle name="Comma 16 3 4 3 2 6" xfId="27692"/>
    <cellStyle name="Comma 16 3 4 3 3" xfId="8326"/>
    <cellStyle name="Comma 16 3 4 3 3 2" xfId="8327"/>
    <cellStyle name="Comma 16 3 4 3 3 2 2" xfId="27700"/>
    <cellStyle name="Comma 16 3 4 3 3 3" xfId="8328"/>
    <cellStyle name="Comma 16 3 4 3 3 3 2" xfId="27701"/>
    <cellStyle name="Comma 16 3 4 3 3 4" xfId="27699"/>
    <cellStyle name="Comma 16 3 4 3 4" xfId="8329"/>
    <cellStyle name="Comma 16 3 4 3 4 2" xfId="27702"/>
    <cellStyle name="Comma 16 3 4 3 5" xfId="8330"/>
    <cellStyle name="Comma 16 3 4 3 5 2" xfId="27703"/>
    <cellStyle name="Comma 16 3 4 3 6" xfId="8331"/>
    <cellStyle name="Comma 16 3 4 3 6 2" xfId="27704"/>
    <cellStyle name="Comma 16 3 4 3 7" xfId="27691"/>
    <cellStyle name="Comma 16 3 4 4" xfId="8332"/>
    <cellStyle name="Comma 16 3 4 4 2" xfId="8333"/>
    <cellStyle name="Comma 16 3 4 4 2 2" xfId="8334"/>
    <cellStyle name="Comma 16 3 4 4 2 2 2" xfId="27707"/>
    <cellStyle name="Comma 16 3 4 4 2 3" xfId="8335"/>
    <cellStyle name="Comma 16 3 4 4 2 3 2" xfId="27708"/>
    <cellStyle name="Comma 16 3 4 4 2 4" xfId="27706"/>
    <cellStyle name="Comma 16 3 4 4 3" xfId="8336"/>
    <cellStyle name="Comma 16 3 4 4 3 2" xfId="27709"/>
    <cellStyle name="Comma 16 3 4 4 4" xfId="8337"/>
    <cellStyle name="Comma 16 3 4 4 4 2" xfId="27710"/>
    <cellStyle name="Comma 16 3 4 4 5" xfId="8338"/>
    <cellStyle name="Comma 16 3 4 4 5 2" xfId="27711"/>
    <cellStyle name="Comma 16 3 4 4 6" xfId="27705"/>
    <cellStyle name="Comma 16 3 4 5" xfId="8339"/>
    <cellStyle name="Comma 16 3 4 5 2" xfId="8340"/>
    <cellStyle name="Comma 16 3 4 5 2 2" xfId="27713"/>
    <cellStyle name="Comma 16 3 4 5 3" xfId="8341"/>
    <cellStyle name="Comma 16 3 4 5 3 2" xfId="27714"/>
    <cellStyle name="Comma 16 3 4 5 4" xfId="27712"/>
    <cellStyle name="Comma 16 3 4 6" xfId="8342"/>
    <cellStyle name="Comma 16 3 4 6 2" xfId="27715"/>
    <cellStyle name="Comma 16 3 4 7" xfId="8343"/>
    <cellStyle name="Comma 16 3 4 7 2" xfId="27716"/>
    <cellStyle name="Comma 16 3 4 8" xfId="8344"/>
    <cellStyle name="Comma 16 3 4 8 2" xfId="27717"/>
    <cellStyle name="Comma 16 3 4 9" xfId="27676"/>
    <cellStyle name="Comma 16 3 5" xfId="8345"/>
    <cellStyle name="Comma 16 3 5 2" xfId="8346"/>
    <cellStyle name="Comma 16 3 5 2 2" xfId="8347"/>
    <cellStyle name="Comma 16 3 5 2 2 2" xfId="8348"/>
    <cellStyle name="Comma 16 3 5 2 2 2 2" xfId="27721"/>
    <cellStyle name="Comma 16 3 5 2 2 3" xfId="8349"/>
    <cellStyle name="Comma 16 3 5 2 2 3 2" xfId="27722"/>
    <cellStyle name="Comma 16 3 5 2 2 4" xfId="27720"/>
    <cellStyle name="Comma 16 3 5 2 3" xfId="8350"/>
    <cellStyle name="Comma 16 3 5 2 3 2" xfId="27723"/>
    <cellStyle name="Comma 16 3 5 2 4" xfId="8351"/>
    <cellStyle name="Comma 16 3 5 2 4 2" xfId="27724"/>
    <cellStyle name="Comma 16 3 5 2 5" xfId="8352"/>
    <cellStyle name="Comma 16 3 5 2 5 2" xfId="27725"/>
    <cellStyle name="Comma 16 3 5 2 6" xfId="27719"/>
    <cellStyle name="Comma 16 3 5 3" xfId="8353"/>
    <cellStyle name="Comma 16 3 5 3 2" xfId="8354"/>
    <cellStyle name="Comma 16 3 5 3 2 2" xfId="27727"/>
    <cellStyle name="Comma 16 3 5 3 3" xfId="8355"/>
    <cellStyle name="Comma 16 3 5 3 3 2" xfId="27728"/>
    <cellStyle name="Comma 16 3 5 3 4" xfId="27726"/>
    <cellStyle name="Comma 16 3 5 4" xfId="8356"/>
    <cellStyle name="Comma 16 3 5 4 2" xfId="27729"/>
    <cellStyle name="Comma 16 3 5 5" xfId="8357"/>
    <cellStyle name="Comma 16 3 5 5 2" xfId="27730"/>
    <cellStyle name="Comma 16 3 5 6" xfId="8358"/>
    <cellStyle name="Comma 16 3 5 6 2" xfId="27731"/>
    <cellStyle name="Comma 16 3 5 7" xfId="27718"/>
    <cellStyle name="Comma 16 3 6" xfId="8359"/>
    <cellStyle name="Comma 16 3 6 2" xfId="8360"/>
    <cellStyle name="Comma 16 3 6 2 2" xfId="8361"/>
    <cellStyle name="Comma 16 3 6 2 2 2" xfId="8362"/>
    <cellStyle name="Comma 16 3 6 2 2 2 2" xfId="27735"/>
    <cellStyle name="Comma 16 3 6 2 2 3" xfId="8363"/>
    <cellStyle name="Comma 16 3 6 2 2 3 2" xfId="27736"/>
    <cellStyle name="Comma 16 3 6 2 2 4" xfId="27734"/>
    <cellStyle name="Comma 16 3 6 2 3" xfId="8364"/>
    <cellStyle name="Comma 16 3 6 2 3 2" xfId="27737"/>
    <cellStyle name="Comma 16 3 6 2 4" xfId="8365"/>
    <cellStyle name="Comma 16 3 6 2 4 2" xfId="27738"/>
    <cellStyle name="Comma 16 3 6 2 5" xfId="8366"/>
    <cellStyle name="Comma 16 3 6 2 5 2" xfId="27739"/>
    <cellStyle name="Comma 16 3 6 2 6" xfId="27733"/>
    <cellStyle name="Comma 16 3 6 3" xfId="8367"/>
    <cellStyle name="Comma 16 3 6 3 2" xfId="8368"/>
    <cellStyle name="Comma 16 3 6 3 2 2" xfId="27741"/>
    <cellStyle name="Comma 16 3 6 3 3" xfId="8369"/>
    <cellStyle name="Comma 16 3 6 3 3 2" xfId="27742"/>
    <cellStyle name="Comma 16 3 6 3 4" xfId="27740"/>
    <cellStyle name="Comma 16 3 6 4" xfId="8370"/>
    <cellStyle name="Comma 16 3 6 4 2" xfId="27743"/>
    <cellStyle name="Comma 16 3 6 5" xfId="8371"/>
    <cellStyle name="Comma 16 3 6 5 2" xfId="27744"/>
    <cellStyle name="Comma 16 3 6 6" xfId="8372"/>
    <cellStyle name="Comma 16 3 6 6 2" xfId="27745"/>
    <cellStyle name="Comma 16 3 6 7" xfId="27732"/>
    <cellStyle name="Comma 16 3 7" xfId="8373"/>
    <cellStyle name="Comma 16 3 7 2" xfId="8374"/>
    <cellStyle name="Comma 16 3 7 2 2" xfId="8375"/>
    <cellStyle name="Comma 16 3 7 2 2 2" xfId="27748"/>
    <cellStyle name="Comma 16 3 7 2 3" xfId="8376"/>
    <cellStyle name="Comma 16 3 7 2 3 2" xfId="27749"/>
    <cellStyle name="Comma 16 3 7 2 4" xfId="27747"/>
    <cellStyle name="Comma 16 3 7 3" xfId="8377"/>
    <cellStyle name="Comma 16 3 7 3 2" xfId="27750"/>
    <cellStyle name="Comma 16 3 7 4" xfId="8378"/>
    <cellStyle name="Comma 16 3 7 4 2" xfId="27751"/>
    <cellStyle name="Comma 16 3 7 5" xfId="8379"/>
    <cellStyle name="Comma 16 3 7 5 2" xfId="27752"/>
    <cellStyle name="Comma 16 3 7 6" xfId="27746"/>
    <cellStyle name="Comma 16 3 8" xfId="8380"/>
    <cellStyle name="Comma 16 3 8 2" xfId="8381"/>
    <cellStyle name="Comma 16 3 8 2 2" xfId="27754"/>
    <cellStyle name="Comma 16 3 8 3" xfId="8382"/>
    <cellStyle name="Comma 16 3 8 3 2" xfId="27755"/>
    <cellStyle name="Comma 16 3 8 4" xfId="27753"/>
    <cellStyle name="Comma 16 3 9" xfId="8383"/>
    <cellStyle name="Comma 16 3 9 2" xfId="27756"/>
    <cellStyle name="Comma 16 4" xfId="8384"/>
    <cellStyle name="Comma 16 4 10" xfId="8385"/>
    <cellStyle name="Comma 16 4 10 2" xfId="27758"/>
    <cellStyle name="Comma 16 4 11" xfId="8386"/>
    <cellStyle name="Comma 16 4 11 2" xfId="27759"/>
    <cellStyle name="Comma 16 4 12" xfId="27757"/>
    <cellStyle name="Comma 16 4 2" xfId="8387"/>
    <cellStyle name="Comma 16 4 2 2" xfId="8388"/>
    <cellStyle name="Comma 16 4 2 2 2" xfId="8389"/>
    <cellStyle name="Comma 16 4 2 2 2 2" xfId="8390"/>
    <cellStyle name="Comma 16 4 2 2 2 2 2" xfId="8391"/>
    <cellStyle name="Comma 16 4 2 2 2 2 2 2" xfId="27764"/>
    <cellStyle name="Comma 16 4 2 2 2 2 3" xfId="8392"/>
    <cellStyle name="Comma 16 4 2 2 2 2 3 2" xfId="27765"/>
    <cellStyle name="Comma 16 4 2 2 2 2 4" xfId="27763"/>
    <cellStyle name="Comma 16 4 2 2 2 3" xfId="8393"/>
    <cellStyle name="Comma 16 4 2 2 2 3 2" xfId="27766"/>
    <cellStyle name="Comma 16 4 2 2 2 4" xfId="8394"/>
    <cellStyle name="Comma 16 4 2 2 2 4 2" xfId="27767"/>
    <cellStyle name="Comma 16 4 2 2 2 5" xfId="8395"/>
    <cellStyle name="Comma 16 4 2 2 2 5 2" xfId="27768"/>
    <cellStyle name="Comma 16 4 2 2 2 6" xfId="27762"/>
    <cellStyle name="Comma 16 4 2 2 3" xfId="8396"/>
    <cellStyle name="Comma 16 4 2 2 3 2" xfId="8397"/>
    <cellStyle name="Comma 16 4 2 2 3 2 2" xfId="27770"/>
    <cellStyle name="Comma 16 4 2 2 3 3" xfId="8398"/>
    <cellStyle name="Comma 16 4 2 2 3 3 2" xfId="27771"/>
    <cellStyle name="Comma 16 4 2 2 3 4" xfId="27769"/>
    <cellStyle name="Comma 16 4 2 2 4" xfId="8399"/>
    <cellStyle name="Comma 16 4 2 2 4 2" xfId="27772"/>
    <cellStyle name="Comma 16 4 2 2 5" xfId="8400"/>
    <cellStyle name="Comma 16 4 2 2 5 2" xfId="27773"/>
    <cellStyle name="Comma 16 4 2 2 6" xfId="8401"/>
    <cellStyle name="Comma 16 4 2 2 6 2" xfId="27774"/>
    <cellStyle name="Comma 16 4 2 2 7" xfId="27761"/>
    <cellStyle name="Comma 16 4 2 3" xfId="8402"/>
    <cellStyle name="Comma 16 4 2 3 2" xfId="8403"/>
    <cellStyle name="Comma 16 4 2 3 2 2" xfId="8404"/>
    <cellStyle name="Comma 16 4 2 3 2 2 2" xfId="8405"/>
    <cellStyle name="Comma 16 4 2 3 2 2 2 2" xfId="27778"/>
    <cellStyle name="Comma 16 4 2 3 2 2 3" xfId="8406"/>
    <cellStyle name="Comma 16 4 2 3 2 2 3 2" xfId="27779"/>
    <cellStyle name="Comma 16 4 2 3 2 2 4" xfId="27777"/>
    <cellStyle name="Comma 16 4 2 3 2 3" xfId="8407"/>
    <cellStyle name="Comma 16 4 2 3 2 3 2" xfId="27780"/>
    <cellStyle name="Comma 16 4 2 3 2 4" xfId="8408"/>
    <cellStyle name="Comma 16 4 2 3 2 4 2" xfId="27781"/>
    <cellStyle name="Comma 16 4 2 3 2 5" xfId="8409"/>
    <cellStyle name="Comma 16 4 2 3 2 5 2" xfId="27782"/>
    <cellStyle name="Comma 16 4 2 3 2 6" xfId="27776"/>
    <cellStyle name="Comma 16 4 2 3 3" xfId="8410"/>
    <cellStyle name="Comma 16 4 2 3 3 2" xfId="8411"/>
    <cellStyle name="Comma 16 4 2 3 3 2 2" xfId="27784"/>
    <cellStyle name="Comma 16 4 2 3 3 3" xfId="8412"/>
    <cellStyle name="Comma 16 4 2 3 3 3 2" xfId="27785"/>
    <cellStyle name="Comma 16 4 2 3 3 4" xfId="27783"/>
    <cellStyle name="Comma 16 4 2 3 4" xfId="8413"/>
    <cellStyle name="Comma 16 4 2 3 4 2" xfId="27786"/>
    <cellStyle name="Comma 16 4 2 3 5" xfId="8414"/>
    <cellStyle name="Comma 16 4 2 3 5 2" xfId="27787"/>
    <cellStyle name="Comma 16 4 2 3 6" xfId="8415"/>
    <cellStyle name="Comma 16 4 2 3 6 2" xfId="27788"/>
    <cellStyle name="Comma 16 4 2 3 7" xfId="27775"/>
    <cellStyle name="Comma 16 4 2 4" xfId="8416"/>
    <cellStyle name="Comma 16 4 2 4 2" xfId="8417"/>
    <cellStyle name="Comma 16 4 2 4 2 2" xfId="8418"/>
    <cellStyle name="Comma 16 4 2 4 2 2 2" xfId="27791"/>
    <cellStyle name="Comma 16 4 2 4 2 3" xfId="8419"/>
    <cellStyle name="Comma 16 4 2 4 2 3 2" xfId="27792"/>
    <cellStyle name="Comma 16 4 2 4 2 4" xfId="27790"/>
    <cellStyle name="Comma 16 4 2 4 3" xfId="8420"/>
    <cellStyle name="Comma 16 4 2 4 3 2" xfId="27793"/>
    <cellStyle name="Comma 16 4 2 4 4" xfId="8421"/>
    <cellStyle name="Comma 16 4 2 4 4 2" xfId="27794"/>
    <cellStyle name="Comma 16 4 2 4 5" xfId="8422"/>
    <cellStyle name="Comma 16 4 2 4 5 2" xfId="27795"/>
    <cellStyle name="Comma 16 4 2 4 6" xfId="27789"/>
    <cellStyle name="Comma 16 4 2 5" xfId="8423"/>
    <cellStyle name="Comma 16 4 2 5 2" xfId="8424"/>
    <cellStyle name="Comma 16 4 2 5 2 2" xfId="27797"/>
    <cellStyle name="Comma 16 4 2 5 3" xfId="8425"/>
    <cellStyle name="Comma 16 4 2 5 3 2" xfId="27798"/>
    <cellStyle name="Comma 16 4 2 5 4" xfId="27796"/>
    <cellStyle name="Comma 16 4 2 6" xfId="8426"/>
    <cellStyle name="Comma 16 4 2 6 2" xfId="27799"/>
    <cellStyle name="Comma 16 4 2 7" xfId="8427"/>
    <cellStyle name="Comma 16 4 2 7 2" xfId="27800"/>
    <cellStyle name="Comma 16 4 2 8" xfId="8428"/>
    <cellStyle name="Comma 16 4 2 8 2" xfId="27801"/>
    <cellStyle name="Comma 16 4 2 9" xfId="27760"/>
    <cellStyle name="Comma 16 4 3" xfId="8429"/>
    <cellStyle name="Comma 16 4 3 2" xfId="8430"/>
    <cellStyle name="Comma 16 4 3 2 2" xfId="8431"/>
    <cellStyle name="Comma 16 4 3 2 2 2" xfId="8432"/>
    <cellStyle name="Comma 16 4 3 2 2 2 2" xfId="8433"/>
    <cellStyle name="Comma 16 4 3 2 2 2 2 2" xfId="27806"/>
    <cellStyle name="Comma 16 4 3 2 2 2 3" xfId="8434"/>
    <cellStyle name="Comma 16 4 3 2 2 2 3 2" xfId="27807"/>
    <cellStyle name="Comma 16 4 3 2 2 2 4" xfId="27805"/>
    <cellStyle name="Comma 16 4 3 2 2 3" xfId="8435"/>
    <cellStyle name="Comma 16 4 3 2 2 3 2" xfId="27808"/>
    <cellStyle name="Comma 16 4 3 2 2 4" xfId="8436"/>
    <cellStyle name="Comma 16 4 3 2 2 4 2" xfId="27809"/>
    <cellStyle name="Comma 16 4 3 2 2 5" xfId="8437"/>
    <cellStyle name="Comma 16 4 3 2 2 5 2" xfId="27810"/>
    <cellStyle name="Comma 16 4 3 2 2 6" xfId="27804"/>
    <cellStyle name="Comma 16 4 3 2 3" xfId="8438"/>
    <cellStyle name="Comma 16 4 3 2 3 2" xfId="8439"/>
    <cellStyle name="Comma 16 4 3 2 3 2 2" xfId="27812"/>
    <cellStyle name="Comma 16 4 3 2 3 3" xfId="8440"/>
    <cellStyle name="Comma 16 4 3 2 3 3 2" xfId="27813"/>
    <cellStyle name="Comma 16 4 3 2 3 4" xfId="27811"/>
    <cellStyle name="Comma 16 4 3 2 4" xfId="8441"/>
    <cellStyle name="Comma 16 4 3 2 4 2" xfId="27814"/>
    <cellStyle name="Comma 16 4 3 2 5" xfId="8442"/>
    <cellStyle name="Comma 16 4 3 2 5 2" xfId="27815"/>
    <cellStyle name="Comma 16 4 3 2 6" xfId="8443"/>
    <cellStyle name="Comma 16 4 3 2 6 2" xfId="27816"/>
    <cellStyle name="Comma 16 4 3 2 7" xfId="27803"/>
    <cellStyle name="Comma 16 4 3 3" xfId="8444"/>
    <cellStyle name="Comma 16 4 3 3 2" xfId="8445"/>
    <cellStyle name="Comma 16 4 3 3 2 2" xfId="8446"/>
    <cellStyle name="Comma 16 4 3 3 2 2 2" xfId="8447"/>
    <cellStyle name="Comma 16 4 3 3 2 2 2 2" xfId="27820"/>
    <cellStyle name="Comma 16 4 3 3 2 2 3" xfId="8448"/>
    <cellStyle name="Comma 16 4 3 3 2 2 3 2" xfId="27821"/>
    <cellStyle name="Comma 16 4 3 3 2 2 4" xfId="27819"/>
    <cellStyle name="Comma 16 4 3 3 2 3" xfId="8449"/>
    <cellStyle name="Comma 16 4 3 3 2 3 2" xfId="27822"/>
    <cellStyle name="Comma 16 4 3 3 2 4" xfId="8450"/>
    <cellStyle name="Comma 16 4 3 3 2 4 2" xfId="27823"/>
    <cellStyle name="Comma 16 4 3 3 2 5" xfId="8451"/>
    <cellStyle name="Comma 16 4 3 3 2 5 2" xfId="27824"/>
    <cellStyle name="Comma 16 4 3 3 2 6" xfId="27818"/>
    <cellStyle name="Comma 16 4 3 3 3" xfId="8452"/>
    <cellStyle name="Comma 16 4 3 3 3 2" xfId="8453"/>
    <cellStyle name="Comma 16 4 3 3 3 2 2" xfId="27826"/>
    <cellStyle name="Comma 16 4 3 3 3 3" xfId="8454"/>
    <cellStyle name="Comma 16 4 3 3 3 3 2" xfId="27827"/>
    <cellStyle name="Comma 16 4 3 3 3 4" xfId="27825"/>
    <cellStyle name="Comma 16 4 3 3 4" xfId="8455"/>
    <cellStyle name="Comma 16 4 3 3 4 2" xfId="27828"/>
    <cellStyle name="Comma 16 4 3 3 5" xfId="8456"/>
    <cellStyle name="Comma 16 4 3 3 5 2" xfId="27829"/>
    <cellStyle name="Comma 16 4 3 3 6" xfId="8457"/>
    <cellStyle name="Comma 16 4 3 3 6 2" xfId="27830"/>
    <cellStyle name="Comma 16 4 3 3 7" xfId="27817"/>
    <cellStyle name="Comma 16 4 3 4" xfId="8458"/>
    <cellStyle name="Comma 16 4 3 4 2" xfId="8459"/>
    <cellStyle name="Comma 16 4 3 4 2 2" xfId="8460"/>
    <cellStyle name="Comma 16 4 3 4 2 2 2" xfId="27833"/>
    <cellStyle name="Comma 16 4 3 4 2 3" xfId="8461"/>
    <cellStyle name="Comma 16 4 3 4 2 3 2" xfId="27834"/>
    <cellStyle name="Comma 16 4 3 4 2 4" xfId="27832"/>
    <cellStyle name="Comma 16 4 3 4 3" xfId="8462"/>
    <cellStyle name="Comma 16 4 3 4 3 2" xfId="27835"/>
    <cellStyle name="Comma 16 4 3 4 4" xfId="8463"/>
    <cellStyle name="Comma 16 4 3 4 4 2" xfId="27836"/>
    <cellStyle name="Comma 16 4 3 4 5" xfId="8464"/>
    <cellStyle name="Comma 16 4 3 4 5 2" xfId="27837"/>
    <cellStyle name="Comma 16 4 3 4 6" xfId="27831"/>
    <cellStyle name="Comma 16 4 3 5" xfId="8465"/>
    <cellStyle name="Comma 16 4 3 5 2" xfId="8466"/>
    <cellStyle name="Comma 16 4 3 5 2 2" xfId="27839"/>
    <cellStyle name="Comma 16 4 3 5 3" xfId="8467"/>
    <cellStyle name="Comma 16 4 3 5 3 2" xfId="27840"/>
    <cellStyle name="Comma 16 4 3 5 4" xfId="27838"/>
    <cellStyle name="Comma 16 4 3 6" xfId="8468"/>
    <cellStyle name="Comma 16 4 3 6 2" xfId="27841"/>
    <cellStyle name="Comma 16 4 3 7" xfId="8469"/>
    <cellStyle name="Comma 16 4 3 7 2" xfId="27842"/>
    <cellStyle name="Comma 16 4 3 8" xfId="8470"/>
    <cellStyle name="Comma 16 4 3 8 2" xfId="27843"/>
    <cellStyle name="Comma 16 4 3 9" xfId="27802"/>
    <cellStyle name="Comma 16 4 4" xfId="8471"/>
    <cellStyle name="Comma 16 4 4 2" xfId="8472"/>
    <cellStyle name="Comma 16 4 4 2 2" xfId="8473"/>
    <cellStyle name="Comma 16 4 4 2 2 2" xfId="8474"/>
    <cellStyle name="Comma 16 4 4 2 2 2 2" xfId="8475"/>
    <cellStyle name="Comma 16 4 4 2 2 2 2 2" xfId="27848"/>
    <cellStyle name="Comma 16 4 4 2 2 2 3" xfId="8476"/>
    <cellStyle name="Comma 16 4 4 2 2 2 3 2" xfId="27849"/>
    <cellStyle name="Comma 16 4 4 2 2 2 4" xfId="27847"/>
    <cellStyle name="Comma 16 4 4 2 2 3" xfId="8477"/>
    <cellStyle name="Comma 16 4 4 2 2 3 2" xfId="27850"/>
    <cellStyle name="Comma 16 4 4 2 2 4" xfId="8478"/>
    <cellStyle name="Comma 16 4 4 2 2 4 2" xfId="27851"/>
    <cellStyle name="Comma 16 4 4 2 2 5" xfId="8479"/>
    <cellStyle name="Comma 16 4 4 2 2 5 2" xfId="27852"/>
    <cellStyle name="Comma 16 4 4 2 2 6" xfId="27846"/>
    <cellStyle name="Comma 16 4 4 2 3" xfId="8480"/>
    <cellStyle name="Comma 16 4 4 2 3 2" xfId="8481"/>
    <cellStyle name="Comma 16 4 4 2 3 2 2" xfId="27854"/>
    <cellStyle name="Comma 16 4 4 2 3 3" xfId="8482"/>
    <cellStyle name="Comma 16 4 4 2 3 3 2" xfId="27855"/>
    <cellStyle name="Comma 16 4 4 2 3 4" xfId="27853"/>
    <cellStyle name="Comma 16 4 4 2 4" xfId="8483"/>
    <cellStyle name="Comma 16 4 4 2 4 2" xfId="27856"/>
    <cellStyle name="Comma 16 4 4 2 5" xfId="8484"/>
    <cellStyle name="Comma 16 4 4 2 5 2" xfId="27857"/>
    <cellStyle name="Comma 16 4 4 2 6" xfId="8485"/>
    <cellStyle name="Comma 16 4 4 2 6 2" xfId="27858"/>
    <cellStyle name="Comma 16 4 4 2 7" xfId="27845"/>
    <cellStyle name="Comma 16 4 4 3" xfId="8486"/>
    <cellStyle name="Comma 16 4 4 3 2" xfId="8487"/>
    <cellStyle name="Comma 16 4 4 3 2 2" xfId="8488"/>
    <cellStyle name="Comma 16 4 4 3 2 2 2" xfId="8489"/>
    <cellStyle name="Comma 16 4 4 3 2 2 2 2" xfId="27862"/>
    <cellStyle name="Comma 16 4 4 3 2 2 3" xfId="8490"/>
    <cellStyle name="Comma 16 4 4 3 2 2 3 2" xfId="27863"/>
    <cellStyle name="Comma 16 4 4 3 2 2 4" xfId="27861"/>
    <cellStyle name="Comma 16 4 4 3 2 3" xfId="8491"/>
    <cellStyle name="Comma 16 4 4 3 2 3 2" xfId="27864"/>
    <cellStyle name="Comma 16 4 4 3 2 4" xfId="8492"/>
    <cellStyle name="Comma 16 4 4 3 2 4 2" xfId="27865"/>
    <cellStyle name="Comma 16 4 4 3 2 5" xfId="8493"/>
    <cellStyle name="Comma 16 4 4 3 2 5 2" xfId="27866"/>
    <cellStyle name="Comma 16 4 4 3 2 6" xfId="27860"/>
    <cellStyle name="Comma 16 4 4 3 3" xfId="8494"/>
    <cellStyle name="Comma 16 4 4 3 3 2" xfId="8495"/>
    <cellStyle name="Comma 16 4 4 3 3 2 2" xfId="27868"/>
    <cellStyle name="Comma 16 4 4 3 3 3" xfId="8496"/>
    <cellStyle name="Comma 16 4 4 3 3 3 2" xfId="27869"/>
    <cellStyle name="Comma 16 4 4 3 3 4" xfId="27867"/>
    <cellStyle name="Comma 16 4 4 3 4" xfId="8497"/>
    <cellStyle name="Comma 16 4 4 3 4 2" xfId="27870"/>
    <cellStyle name="Comma 16 4 4 3 5" xfId="8498"/>
    <cellStyle name="Comma 16 4 4 3 5 2" xfId="27871"/>
    <cellStyle name="Comma 16 4 4 3 6" xfId="8499"/>
    <cellStyle name="Comma 16 4 4 3 6 2" xfId="27872"/>
    <cellStyle name="Comma 16 4 4 3 7" xfId="27859"/>
    <cellStyle name="Comma 16 4 4 4" xfId="8500"/>
    <cellStyle name="Comma 16 4 4 4 2" xfId="8501"/>
    <cellStyle name="Comma 16 4 4 4 2 2" xfId="8502"/>
    <cellStyle name="Comma 16 4 4 4 2 2 2" xfId="27875"/>
    <cellStyle name="Comma 16 4 4 4 2 3" xfId="8503"/>
    <cellStyle name="Comma 16 4 4 4 2 3 2" xfId="27876"/>
    <cellStyle name="Comma 16 4 4 4 2 4" xfId="27874"/>
    <cellStyle name="Comma 16 4 4 4 3" xfId="8504"/>
    <cellStyle name="Comma 16 4 4 4 3 2" xfId="27877"/>
    <cellStyle name="Comma 16 4 4 4 4" xfId="8505"/>
    <cellStyle name="Comma 16 4 4 4 4 2" xfId="27878"/>
    <cellStyle name="Comma 16 4 4 4 5" xfId="8506"/>
    <cellStyle name="Comma 16 4 4 4 5 2" xfId="27879"/>
    <cellStyle name="Comma 16 4 4 4 6" xfId="27873"/>
    <cellStyle name="Comma 16 4 4 5" xfId="8507"/>
    <cellStyle name="Comma 16 4 4 5 2" xfId="8508"/>
    <cellStyle name="Comma 16 4 4 5 2 2" xfId="27881"/>
    <cellStyle name="Comma 16 4 4 5 3" xfId="8509"/>
    <cellStyle name="Comma 16 4 4 5 3 2" xfId="27882"/>
    <cellStyle name="Comma 16 4 4 5 4" xfId="27880"/>
    <cellStyle name="Comma 16 4 4 6" xfId="8510"/>
    <cellStyle name="Comma 16 4 4 6 2" xfId="27883"/>
    <cellStyle name="Comma 16 4 4 7" xfId="8511"/>
    <cellStyle name="Comma 16 4 4 7 2" xfId="27884"/>
    <cellStyle name="Comma 16 4 4 8" xfId="8512"/>
    <cellStyle name="Comma 16 4 4 8 2" xfId="27885"/>
    <cellStyle name="Comma 16 4 4 9" xfId="27844"/>
    <cellStyle name="Comma 16 4 5" xfId="8513"/>
    <cellStyle name="Comma 16 4 5 2" xfId="8514"/>
    <cellStyle name="Comma 16 4 5 2 2" xfId="8515"/>
    <cellStyle name="Comma 16 4 5 2 2 2" xfId="8516"/>
    <cellStyle name="Comma 16 4 5 2 2 2 2" xfId="27889"/>
    <cellStyle name="Comma 16 4 5 2 2 3" xfId="8517"/>
    <cellStyle name="Comma 16 4 5 2 2 3 2" xfId="27890"/>
    <cellStyle name="Comma 16 4 5 2 2 4" xfId="27888"/>
    <cellStyle name="Comma 16 4 5 2 3" xfId="8518"/>
    <cellStyle name="Comma 16 4 5 2 3 2" xfId="27891"/>
    <cellStyle name="Comma 16 4 5 2 4" xfId="8519"/>
    <cellStyle name="Comma 16 4 5 2 4 2" xfId="27892"/>
    <cellStyle name="Comma 16 4 5 2 5" xfId="8520"/>
    <cellStyle name="Comma 16 4 5 2 5 2" xfId="27893"/>
    <cellStyle name="Comma 16 4 5 2 6" xfId="27887"/>
    <cellStyle name="Comma 16 4 5 3" xfId="8521"/>
    <cellStyle name="Comma 16 4 5 3 2" xfId="8522"/>
    <cellStyle name="Comma 16 4 5 3 2 2" xfId="27895"/>
    <cellStyle name="Comma 16 4 5 3 3" xfId="8523"/>
    <cellStyle name="Comma 16 4 5 3 3 2" xfId="27896"/>
    <cellStyle name="Comma 16 4 5 3 4" xfId="27894"/>
    <cellStyle name="Comma 16 4 5 4" xfId="8524"/>
    <cellStyle name="Comma 16 4 5 4 2" xfId="27897"/>
    <cellStyle name="Comma 16 4 5 5" xfId="8525"/>
    <cellStyle name="Comma 16 4 5 5 2" xfId="27898"/>
    <cellStyle name="Comma 16 4 5 6" xfId="8526"/>
    <cellStyle name="Comma 16 4 5 6 2" xfId="27899"/>
    <cellStyle name="Comma 16 4 5 7" xfId="27886"/>
    <cellStyle name="Comma 16 4 6" xfId="8527"/>
    <cellStyle name="Comma 16 4 6 2" xfId="8528"/>
    <cellStyle name="Comma 16 4 6 2 2" xfId="8529"/>
    <cellStyle name="Comma 16 4 6 2 2 2" xfId="8530"/>
    <cellStyle name="Comma 16 4 6 2 2 2 2" xfId="27903"/>
    <cellStyle name="Comma 16 4 6 2 2 3" xfId="8531"/>
    <cellStyle name="Comma 16 4 6 2 2 3 2" xfId="27904"/>
    <cellStyle name="Comma 16 4 6 2 2 4" xfId="27902"/>
    <cellStyle name="Comma 16 4 6 2 3" xfId="8532"/>
    <cellStyle name="Comma 16 4 6 2 3 2" xfId="27905"/>
    <cellStyle name="Comma 16 4 6 2 4" xfId="8533"/>
    <cellStyle name="Comma 16 4 6 2 4 2" xfId="27906"/>
    <cellStyle name="Comma 16 4 6 2 5" xfId="8534"/>
    <cellStyle name="Comma 16 4 6 2 5 2" xfId="27907"/>
    <cellStyle name="Comma 16 4 6 2 6" xfId="27901"/>
    <cellStyle name="Comma 16 4 6 3" xfId="8535"/>
    <cellStyle name="Comma 16 4 6 3 2" xfId="8536"/>
    <cellStyle name="Comma 16 4 6 3 2 2" xfId="27909"/>
    <cellStyle name="Comma 16 4 6 3 3" xfId="8537"/>
    <cellStyle name="Comma 16 4 6 3 3 2" xfId="27910"/>
    <cellStyle name="Comma 16 4 6 3 4" xfId="27908"/>
    <cellStyle name="Comma 16 4 6 4" xfId="8538"/>
    <cellStyle name="Comma 16 4 6 4 2" xfId="27911"/>
    <cellStyle name="Comma 16 4 6 5" xfId="8539"/>
    <cellStyle name="Comma 16 4 6 5 2" xfId="27912"/>
    <cellStyle name="Comma 16 4 6 6" xfId="8540"/>
    <cellStyle name="Comma 16 4 6 6 2" xfId="27913"/>
    <cellStyle name="Comma 16 4 6 7" xfId="27900"/>
    <cellStyle name="Comma 16 4 7" xfId="8541"/>
    <cellStyle name="Comma 16 4 7 2" xfId="8542"/>
    <cellStyle name="Comma 16 4 7 2 2" xfId="8543"/>
    <cellStyle name="Comma 16 4 7 2 2 2" xfId="27916"/>
    <cellStyle name="Comma 16 4 7 2 3" xfId="8544"/>
    <cellStyle name="Comma 16 4 7 2 3 2" xfId="27917"/>
    <cellStyle name="Comma 16 4 7 2 4" xfId="27915"/>
    <cellStyle name="Comma 16 4 7 3" xfId="8545"/>
    <cellStyle name="Comma 16 4 7 3 2" xfId="27918"/>
    <cellStyle name="Comma 16 4 7 4" xfId="8546"/>
    <cellStyle name="Comma 16 4 7 4 2" xfId="27919"/>
    <cellStyle name="Comma 16 4 7 5" xfId="8547"/>
    <cellStyle name="Comma 16 4 7 5 2" xfId="27920"/>
    <cellStyle name="Comma 16 4 7 6" xfId="27914"/>
    <cellStyle name="Comma 16 4 8" xfId="8548"/>
    <cellStyle name="Comma 16 4 8 2" xfId="8549"/>
    <cellStyle name="Comma 16 4 8 2 2" xfId="27922"/>
    <cellStyle name="Comma 16 4 8 3" xfId="8550"/>
    <cellStyle name="Comma 16 4 8 3 2" xfId="27923"/>
    <cellStyle name="Comma 16 4 8 4" xfId="27921"/>
    <cellStyle name="Comma 16 4 9" xfId="8551"/>
    <cellStyle name="Comma 16 4 9 2" xfId="27924"/>
    <cellStyle name="Comma 16 5" xfId="8552"/>
    <cellStyle name="Comma 16 5 10" xfId="8553"/>
    <cellStyle name="Comma 16 5 10 2" xfId="27926"/>
    <cellStyle name="Comma 16 5 11" xfId="8554"/>
    <cellStyle name="Comma 16 5 11 2" xfId="27927"/>
    <cellStyle name="Comma 16 5 12" xfId="27925"/>
    <cellStyle name="Comma 16 5 2" xfId="8555"/>
    <cellStyle name="Comma 16 5 2 2" xfId="8556"/>
    <cellStyle name="Comma 16 5 2 2 2" xfId="8557"/>
    <cellStyle name="Comma 16 5 2 2 2 2" xfId="8558"/>
    <cellStyle name="Comma 16 5 2 2 2 2 2" xfId="8559"/>
    <cellStyle name="Comma 16 5 2 2 2 2 2 2" xfId="27932"/>
    <cellStyle name="Comma 16 5 2 2 2 2 3" xfId="8560"/>
    <cellStyle name="Comma 16 5 2 2 2 2 3 2" xfId="27933"/>
    <cellStyle name="Comma 16 5 2 2 2 2 4" xfId="27931"/>
    <cellStyle name="Comma 16 5 2 2 2 3" xfId="8561"/>
    <cellStyle name="Comma 16 5 2 2 2 3 2" xfId="27934"/>
    <cellStyle name="Comma 16 5 2 2 2 4" xfId="8562"/>
    <cellStyle name="Comma 16 5 2 2 2 4 2" xfId="27935"/>
    <cellStyle name="Comma 16 5 2 2 2 5" xfId="8563"/>
    <cellStyle name="Comma 16 5 2 2 2 5 2" xfId="27936"/>
    <cellStyle name="Comma 16 5 2 2 2 6" xfId="27930"/>
    <cellStyle name="Comma 16 5 2 2 3" xfId="8564"/>
    <cellStyle name="Comma 16 5 2 2 3 2" xfId="8565"/>
    <cellStyle name="Comma 16 5 2 2 3 2 2" xfId="27938"/>
    <cellStyle name="Comma 16 5 2 2 3 3" xfId="8566"/>
    <cellStyle name="Comma 16 5 2 2 3 3 2" xfId="27939"/>
    <cellStyle name="Comma 16 5 2 2 3 4" xfId="27937"/>
    <cellStyle name="Comma 16 5 2 2 4" xfId="8567"/>
    <cellStyle name="Comma 16 5 2 2 4 2" xfId="27940"/>
    <cellStyle name="Comma 16 5 2 2 5" xfId="8568"/>
    <cellStyle name="Comma 16 5 2 2 5 2" xfId="27941"/>
    <cellStyle name="Comma 16 5 2 2 6" xfId="8569"/>
    <cellStyle name="Comma 16 5 2 2 6 2" xfId="27942"/>
    <cellStyle name="Comma 16 5 2 2 7" xfId="27929"/>
    <cellStyle name="Comma 16 5 2 3" xfId="8570"/>
    <cellStyle name="Comma 16 5 2 3 2" xfId="8571"/>
    <cellStyle name="Comma 16 5 2 3 2 2" xfId="8572"/>
    <cellStyle name="Comma 16 5 2 3 2 2 2" xfId="8573"/>
    <cellStyle name="Comma 16 5 2 3 2 2 2 2" xfId="27946"/>
    <cellStyle name="Comma 16 5 2 3 2 2 3" xfId="8574"/>
    <cellStyle name="Comma 16 5 2 3 2 2 3 2" xfId="27947"/>
    <cellStyle name="Comma 16 5 2 3 2 2 4" xfId="27945"/>
    <cellStyle name="Comma 16 5 2 3 2 3" xfId="8575"/>
    <cellStyle name="Comma 16 5 2 3 2 3 2" xfId="27948"/>
    <cellStyle name="Comma 16 5 2 3 2 4" xfId="8576"/>
    <cellStyle name="Comma 16 5 2 3 2 4 2" xfId="27949"/>
    <cellStyle name="Comma 16 5 2 3 2 5" xfId="8577"/>
    <cellStyle name="Comma 16 5 2 3 2 5 2" xfId="27950"/>
    <cellStyle name="Comma 16 5 2 3 2 6" xfId="27944"/>
    <cellStyle name="Comma 16 5 2 3 3" xfId="8578"/>
    <cellStyle name="Comma 16 5 2 3 3 2" xfId="8579"/>
    <cellStyle name="Comma 16 5 2 3 3 2 2" xfId="27952"/>
    <cellStyle name="Comma 16 5 2 3 3 3" xfId="8580"/>
    <cellStyle name="Comma 16 5 2 3 3 3 2" xfId="27953"/>
    <cellStyle name="Comma 16 5 2 3 3 4" xfId="27951"/>
    <cellStyle name="Comma 16 5 2 3 4" xfId="8581"/>
    <cellStyle name="Comma 16 5 2 3 4 2" xfId="27954"/>
    <cellStyle name="Comma 16 5 2 3 5" xfId="8582"/>
    <cellStyle name="Comma 16 5 2 3 5 2" xfId="27955"/>
    <cellStyle name="Comma 16 5 2 3 6" xfId="8583"/>
    <cellStyle name="Comma 16 5 2 3 6 2" xfId="27956"/>
    <cellStyle name="Comma 16 5 2 3 7" xfId="27943"/>
    <cellStyle name="Comma 16 5 2 4" xfId="8584"/>
    <cellStyle name="Comma 16 5 2 4 2" xfId="8585"/>
    <cellStyle name="Comma 16 5 2 4 2 2" xfId="8586"/>
    <cellStyle name="Comma 16 5 2 4 2 2 2" xfId="27959"/>
    <cellStyle name="Comma 16 5 2 4 2 3" xfId="8587"/>
    <cellStyle name="Comma 16 5 2 4 2 3 2" xfId="27960"/>
    <cellStyle name="Comma 16 5 2 4 2 4" xfId="27958"/>
    <cellStyle name="Comma 16 5 2 4 3" xfId="8588"/>
    <cellStyle name="Comma 16 5 2 4 3 2" xfId="27961"/>
    <cellStyle name="Comma 16 5 2 4 4" xfId="8589"/>
    <cellStyle name="Comma 16 5 2 4 4 2" xfId="27962"/>
    <cellStyle name="Comma 16 5 2 4 5" xfId="8590"/>
    <cellStyle name="Comma 16 5 2 4 5 2" xfId="27963"/>
    <cellStyle name="Comma 16 5 2 4 6" xfId="27957"/>
    <cellStyle name="Comma 16 5 2 5" xfId="8591"/>
    <cellStyle name="Comma 16 5 2 5 2" xfId="8592"/>
    <cellStyle name="Comma 16 5 2 5 2 2" xfId="27965"/>
    <cellStyle name="Comma 16 5 2 5 3" xfId="8593"/>
    <cellStyle name="Comma 16 5 2 5 3 2" xfId="27966"/>
    <cellStyle name="Comma 16 5 2 5 4" xfId="27964"/>
    <cellStyle name="Comma 16 5 2 6" xfId="8594"/>
    <cellStyle name="Comma 16 5 2 6 2" xfId="27967"/>
    <cellStyle name="Comma 16 5 2 7" xfId="8595"/>
    <cellStyle name="Comma 16 5 2 7 2" xfId="27968"/>
    <cellStyle name="Comma 16 5 2 8" xfId="8596"/>
    <cellStyle name="Comma 16 5 2 8 2" xfId="27969"/>
    <cellStyle name="Comma 16 5 2 9" xfId="27928"/>
    <cellStyle name="Comma 16 5 3" xfId="8597"/>
    <cellStyle name="Comma 16 5 3 2" xfId="8598"/>
    <cellStyle name="Comma 16 5 3 2 2" xfId="8599"/>
    <cellStyle name="Comma 16 5 3 2 2 2" xfId="8600"/>
    <cellStyle name="Comma 16 5 3 2 2 2 2" xfId="8601"/>
    <cellStyle name="Comma 16 5 3 2 2 2 2 2" xfId="27974"/>
    <cellStyle name="Comma 16 5 3 2 2 2 3" xfId="8602"/>
    <cellStyle name="Comma 16 5 3 2 2 2 3 2" xfId="27975"/>
    <cellStyle name="Comma 16 5 3 2 2 2 4" xfId="27973"/>
    <cellStyle name="Comma 16 5 3 2 2 3" xfId="8603"/>
    <cellStyle name="Comma 16 5 3 2 2 3 2" xfId="27976"/>
    <cellStyle name="Comma 16 5 3 2 2 4" xfId="8604"/>
    <cellStyle name="Comma 16 5 3 2 2 4 2" xfId="27977"/>
    <cellStyle name="Comma 16 5 3 2 2 5" xfId="8605"/>
    <cellStyle name="Comma 16 5 3 2 2 5 2" xfId="27978"/>
    <cellStyle name="Comma 16 5 3 2 2 6" xfId="27972"/>
    <cellStyle name="Comma 16 5 3 2 3" xfId="8606"/>
    <cellStyle name="Comma 16 5 3 2 3 2" xfId="8607"/>
    <cellStyle name="Comma 16 5 3 2 3 2 2" xfId="27980"/>
    <cellStyle name="Comma 16 5 3 2 3 3" xfId="8608"/>
    <cellStyle name="Comma 16 5 3 2 3 3 2" xfId="27981"/>
    <cellStyle name="Comma 16 5 3 2 3 4" xfId="27979"/>
    <cellStyle name="Comma 16 5 3 2 4" xfId="8609"/>
    <cellStyle name="Comma 16 5 3 2 4 2" xfId="27982"/>
    <cellStyle name="Comma 16 5 3 2 5" xfId="8610"/>
    <cellStyle name="Comma 16 5 3 2 5 2" xfId="27983"/>
    <cellStyle name="Comma 16 5 3 2 6" xfId="8611"/>
    <cellStyle name="Comma 16 5 3 2 6 2" xfId="27984"/>
    <cellStyle name="Comma 16 5 3 2 7" xfId="27971"/>
    <cellStyle name="Comma 16 5 3 3" xfId="8612"/>
    <cellStyle name="Comma 16 5 3 3 2" xfId="8613"/>
    <cellStyle name="Comma 16 5 3 3 2 2" xfId="8614"/>
    <cellStyle name="Comma 16 5 3 3 2 2 2" xfId="8615"/>
    <cellStyle name="Comma 16 5 3 3 2 2 2 2" xfId="27988"/>
    <cellStyle name="Comma 16 5 3 3 2 2 3" xfId="8616"/>
    <cellStyle name="Comma 16 5 3 3 2 2 3 2" xfId="27989"/>
    <cellStyle name="Comma 16 5 3 3 2 2 4" xfId="27987"/>
    <cellStyle name="Comma 16 5 3 3 2 3" xfId="8617"/>
    <cellStyle name="Comma 16 5 3 3 2 3 2" xfId="27990"/>
    <cellStyle name="Comma 16 5 3 3 2 4" xfId="8618"/>
    <cellStyle name="Comma 16 5 3 3 2 4 2" xfId="27991"/>
    <cellStyle name="Comma 16 5 3 3 2 5" xfId="8619"/>
    <cellStyle name="Comma 16 5 3 3 2 5 2" xfId="27992"/>
    <cellStyle name="Comma 16 5 3 3 2 6" xfId="27986"/>
    <cellStyle name="Comma 16 5 3 3 3" xfId="8620"/>
    <cellStyle name="Comma 16 5 3 3 3 2" xfId="8621"/>
    <cellStyle name="Comma 16 5 3 3 3 2 2" xfId="27994"/>
    <cellStyle name="Comma 16 5 3 3 3 3" xfId="8622"/>
    <cellStyle name="Comma 16 5 3 3 3 3 2" xfId="27995"/>
    <cellStyle name="Comma 16 5 3 3 3 4" xfId="27993"/>
    <cellStyle name="Comma 16 5 3 3 4" xfId="8623"/>
    <cellStyle name="Comma 16 5 3 3 4 2" xfId="27996"/>
    <cellStyle name="Comma 16 5 3 3 5" xfId="8624"/>
    <cellStyle name="Comma 16 5 3 3 5 2" xfId="27997"/>
    <cellStyle name="Comma 16 5 3 3 6" xfId="8625"/>
    <cellStyle name="Comma 16 5 3 3 6 2" xfId="27998"/>
    <cellStyle name="Comma 16 5 3 3 7" xfId="27985"/>
    <cellStyle name="Comma 16 5 3 4" xfId="8626"/>
    <cellStyle name="Comma 16 5 3 4 2" xfId="8627"/>
    <cellStyle name="Comma 16 5 3 4 2 2" xfId="8628"/>
    <cellStyle name="Comma 16 5 3 4 2 2 2" xfId="28001"/>
    <cellStyle name="Comma 16 5 3 4 2 3" xfId="8629"/>
    <cellStyle name="Comma 16 5 3 4 2 3 2" xfId="28002"/>
    <cellStyle name="Comma 16 5 3 4 2 4" xfId="28000"/>
    <cellStyle name="Comma 16 5 3 4 3" xfId="8630"/>
    <cellStyle name="Comma 16 5 3 4 3 2" xfId="28003"/>
    <cellStyle name="Comma 16 5 3 4 4" xfId="8631"/>
    <cellStyle name="Comma 16 5 3 4 4 2" xfId="28004"/>
    <cellStyle name="Comma 16 5 3 4 5" xfId="8632"/>
    <cellStyle name="Comma 16 5 3 4 5 2" xfId="28005"/>
    <cellStyle name="Comma 16 5 3 4 6" xfId="27999"/>
    <cellStyle name="Comma 16 5 3 5" xfId="8633"/>
    <cellStyle name="Comma 16 5 3 5 2" xfId="8634"/>
    <cellStyle name="Comma 16 5 3 5 2 2" xfId="28007"/>
    <cellStyle name="Comma 16 5 3 5 3" xfId="8635"/>
    <cellStyle name="Comma 16 5 3 5 3 2" xfId="28008"/>
    <cellStyle name="Comma 16 5 3 5 4" xfId="28006"/>
    <cellStyle name="Comma 16 5 3 6" xfId="8636"/>
    <cellStyle name="Comma 16 5 3 6 2" xfId="28009"/>
    <cellStyle name="Comma 16 5 3 7" xfId="8637"/>
    <cellStyle name="Comma 16 5 3 7 2" xfId="28010"/>
    <cellStyle name="Comma 16 5 3 8" xfId="8638"/>
    <cellStyle name="Comma 16 5 3 8 2" xfId="28011"/>
    <cellStyle name="Comma 16 5 3 9" xfId="27970"/>
    <cellStyle name="Comma 16 5 4" xfId="8639"/>
    <cellStyle name="Comma 16 5 4 2" xfId="8640"/>
    <cellStyle name="Comma 16 5 4 2 2" xfId="8641"/>
    <cellStyle name="Comma 16 5 4 2 2 2" xfId="8642"/>
    <cellStyle name="Comma 16 5 4 2 2 2 2" xfId="8643"/>
    <cellStyle name="Comma 16 5 4 2 2 2 2 2" xfId="28016"/>
    <cellStyle name="Comma 16 5 4 2 2 2 3" xfId="8644"/>
    <cellStyle name="Comma 16 5 4 2 2 2 3 2" xfId="28017"/>
    <cellStyle name="Comma 16 5 4 2 2 2 4" xfId="28015"/>
    <cellStyle name="Comma 16 5 4 2 2 3" xfId="8645"/>
    <cellStyle name="Comma 16 5 4 2 2 3 2" xfId="28018"/>
    <cellStyle name="Comma 16 5 4 2 2 4" xfId="8646"/>
    <cellStyle name="Comma 16 5 4 2 2 4 2" xfId="28019"/>
    <cellStyle name="Comma 16 5 4 2 2 5" xfId="8647"/>
    <cellStyle name="Comma 16 5 4 2 2 5 2" xfId="28020"/>
    <cellStyle name="Comma 16 5 4 2 2 6" xfId="28014"/>
    <cellStyle name="Comma 16 5 4 2 3" xfId="8648"/>
    <cellStyle name="Comma 16 5 4 2 3 2" xfId="8649"/>
    <cellStyle name="Comma 16 5 4 2 3 2 2" xfId="28022"/>
    <cellStyle name="Comma 16 5 4 2 3 3" xfId="8650"/>
    <cellStyle name="Comma 16 5 4 2 3 3 2" xfId="28023"/>
    <cellStyle name="Comma 16 5 4 2 3 4" xfId="28021"/>
    <cellStyle name="Comma 16 5 4 2 4" xfId="8651"/>
    <cellStyle name="Comma 16 5 4 2 4 2" xfId="28024"/>
    <cellStyle name="Comma 16 5 4 2 5" xfId="8652"/>
    <cellStyle name="Comma 16 5 4 2 5 2" xfId="28025"/>
    <cellStyle name="Comma 16 5 4 2 6" xfId="8653"/>
    <cellStyle name="Comma 16 5 4 2 6 2" xfId="28026"/>
    <cellStyle name="Comma 16 5 4 2 7" xfId="28013"/>
    <cellStyle name="Comma 16 5 4 3" xfId="8654"/>
    <cellStyle name="Comma 16 5 4 3 2" xfId="8655"/>
    <cellStyle name="Comma 16 5 4 3 2 2" xfId="8656"/>
    <cellStyle name="Comma 16 5 4 3 2 2 2" xfId="8657"/>
    <cellStyle name="Comma 16 5 4 3 2 2 2 2" xfId="28030"/>
    <cellStyle name="Comma 16 5 4 3 2 2 3" xfId="8658"/>
    <cellStyle name="Comma 16 5 4 3 2 2 3 2" xfId="28031"/>
    <cellStyle name="Comma 16 5 4 3 2 2 4" xfId="28029"/>
    <cellStyle name="Comma 16 5 4 3 2 3" xfId="8659"/>
    <cellStyle name="Comma 16 5 4 3 2 3 2" xfId="28032"/>
    <cellStyle name="Comma 16 5 4 3 2 4" xfId="8660"/>
    <cellStyle name="Comma 16 5 4 3 2 4 2" xfId="28033"/>
    <cellStyle name="Comma 16 5 4 3 2 5" xfId="8661"/>
    <cellStyle name="Comma 16 5 4 3 2 5 2" xfId="28034"/>
    <cellStyle name="Comma 16 5 4 3 2 6" xfId="28028"/>
    <cellStyle name="Comma 16 5 4 3 3" xfId="8662"/>
    <cellStyle name="Comma 16 5 4 3 3 2" xfId="8663"/>
    <cellStyle name="Comma 16 5 4 3 3 2 2" xfId="28036"/>
    <cellStyle name="Comma 16 5 4 3 3 3" xfId="8664"/>
    <cellStyle name="Comma 16 5 4 3 3 3 2" xfId="28037"/>
    <cellStyle name="Comma 16 5 4 3 3 4" xfId="28035"/>
    <cellStyle name="Comma 16 5 4 3 4" xfId="8665"/>
    <cellStyle name="Comma 16 5 4 3 4 2" xfId="28038"/>
    <cellStyle name="Comma 16 5 4 3 5" xfId="8666"/>
    <cellStyle name="Comma 16 5 4 3 5 2" xfId="28039"/>
    <cellStyle name="Comma 16 5 4 3 6" xfId="8667"/>
    <cellStyle name="Comma 16 5 4 3 6 2" xfId="28040"/>
    <cellStyle name="Comma 16 5 4 3 7" xfId="28027"/>
    <cellStyle name="Comma 16 5 4 4" xfId="8668"/>
    <cellStyle name="Comma 16 5 4 4 2" xfId="8669"/>
    <cellStyle name="Comma 16 5 4 4 2 2" xfId="8670"/>
    <cellStyle name="Comma 16 5 4 4 2 2 2" xfId="28043"/>
    <cellStyle name="Comma 16 5 4 4 2 3" xfId="8671"/>
    <cellStyle name="Comma 16 5 4 4 2 3 2" xfId="28044"/>
    <cellStyle name="Comma 16 5 4 4 2 4" xfId="28042"/>
    <cellStyle name="Comma 16 5 4 4 3" xfId="8672"/>
    <cellStyle name="Comma 16 5 4 4 3 2" xfId="28045"/>
    <cellStyle name="Comma 16 5 4 4 4" xfId="8673"/>
    <cellStyle name="Comma 16 5 4 4 4 2" xfId="28046"/>
    <cellStyle name="Comma 16 5 4 4 5" xfId="8674"/>
    <cellStyle name="Comma 16 5 4 4 5 2" xfId="28047"/>
    <cellStyle name="Comma 16 5 4 4 6" xfId="28041"/>
    <cellStyle name="Comma 16 5 4 5" xfId="8675"/>
    <cellStyle name="Comma 16 5 4 5 2" xfId="8676"/>
    <cellStyle name="Comma 16 5 4 5 2 2" xfId="28049"/>
    <cellStyle name="Comma 16 5 4 5 3" xfId="8677"/>
    <cellStyle name="Comma 16 5 4 5 3 2" xfId="28050"/>
    <cellStyle name="Comma 16 5 4 5 4" xfId="28048"/>
    <cellStyle name="Comma 16 5 4 6" xfId="8678"/>
    <cellStyle name="Comma 16 5 4 6 2" xfId="28051"/>
    <cellStyle name="Comma 16 5 4 7" xfId="8679"/>
    <cellStyle name="Comma 16 5 4 7 2" xfId="28052"/>
    <cellStyle name="Comma 16 5 4 8" xfId="8680"/>
    <cellStyle name="Comma 16 5 4 8 2" xfId="28053"/>
    <cellStyle name="Comma 16 5 4 9" xfId="28012"/>
    <cellStyle name="Comma 16 5 5" xfId="8681"/>
    <cellStyle name="Comma 16 5 5 2" xfId="8682"/>
    <cellStyle name="Comma 16 5 5 2 2" xfId="8683"/>
    <cellStyle name="Comma 16 5 5 2 2 2" xfId="8684"/>
    <cellStyle name="Comma 16 5 5 2 2 2 2" xfId="28057"/>
    <cellStyle name="Comma 16 5 5 2 2 3" xfId="8685"/>
    <cellStyle name="Comma 16 5 5 2 2 3 2" xfId="28058"/>
    <cellStyle name="Comma 16 5 5 2 2 4" xfId="28056"/>
    <cellStyle name="Comma 16 5 5 2 3" xfId="8686"/>
    <cellStyle name="Comma 16 5 5 2 3 2" xfId="28059"/>
    <cellStyle name="Comma 16 5 5 2 4" xfId="8687"/>
    <cellStyle name="Comma 16 5 5 2 4 2" xfId="28060"/>
    <cellStyle name="Comma 16 5 5 2 5" xfId="8688"/>
    <cellStyle name="Comma 16 5 5 2 5 2" xfId="28061"/>
    <cellStyle name="Comma 16 5 5 2 6" xfId="28055"/>
    <cellStyle name="Comma 16 5 5 3" xfId="8689"/>
    <cellStyle name="Comma 16 5 5 3 2" xfId="8690"/>
    <cellStyle name="Comma 16 5 5 3 2 2" xfId="28063"/>
    <cellStyle name="Comma 16 5 5 3 3" xfId="8691"/>
    <cellStyle name="Comma 16 5 5 3 3 2" xfId="28064"/>
    <cellStyle name="Comma 16 5 5 3 4" xfId="28062"/>
    <cellStyle name="Comma 16 5 5 4" xfId="8692"/>
    <cellStyle name="Comma 16 5 5 4 2" xfId="28065"/>
    <cellStyle name="Comma 16 5 5 5" xfId="8693"/>
    <cellStyle name="Comma 16 5 5 5 2" xfId="28066"/>
    <cellStyle name="Comma 16 5 5 6" xfId="8694"/>
    <cellStyle name="Comma 16 5 5 6 2" xfId="28067"/>
    <cellStyle name="Comma 16 5 5 7" xfId="28054"/>
    <cellStyle name="Comma 16 5 6" xfId="8695"/>
    <cellStyle name="Comma 16 5 6 2" xfId="8696"/>
    <cellStyle name="Comma 16 5 6 2 2" xfId="8697"/>
    <cellStyle name="Comma 16 5 6 2 2 2" xfId="8698"/>
    <cellStyle name="Comma 16 5 6 2 2 2 2" xfId="28071"/>
    <cellStyle name="Comma 16 5 6 2 2 3" xfId="8699"/>
    <cellStyle name="Comma 16 5 6 2 2 3 2" xfId="28072"/>
    <cellStyle name="Comma 16 5 6 2 2 4" xfId="28070"/>
    <cellStyle name="Comma 16 5 6 2 3" xfId="8700"/>
    <cellStyle name="Comma 16 5 6 2 3 2" xfId="28073"/>
    <cellStyle name="Comma 16 5 6 2 4" xfId="8701"/>
    <cellStyle name="Comma 16 5 6 2 4 2" xfId="28074"/>
    <cellStyle name="Comma 16 5 6 2 5" xfId="8702"/>
    <cellStyle name="Comma 16 5 6 2 5 2" xfId="28075"/>
    <cellStyle name="Comma 16 5 6 2 6" xfId="28069"/>
    <cellStyle name="Comma 16 5 6 3" xfId="8703"/>
    <cellStyle name="Comma 16 5 6 3 2" xfId="8704"/>
    <cellStyle name="Comma 16 5 6 3 2 2" xfId="28077"/>
    <cellStyle name="Comma 16 5 6 3 3" xfId="8705"/>
    <cellStyle name="Comma 16 5 6 3 3 2" xfId="28078"/>
    <cellStyle name="Comma 16 5 6 3 4" xfId="28076"/>
    <cellStyle name="Comma 16 5 6 4" xfId="8706"/>
    <cellStyle name="Comma 16 5 6 4 2" xfId="28079"/>
    <cellStyle name="Comma 16 5 6 5" xfId="8707"/>
    <cellStyle name="Comma 16 5 6 5 2" xfId="28080"/>
    <cellStyle name="Comma 16 5 6 6" xfId="8708"/>
    <cellStyle name="Comma 16 5 6 6 2" xfId="28081"/>
    <cellStyle name="Comma 16 5 6 7" xfId="28068"/>
    <cellStyle name="Comma 16 5 7" xfId="8709"/>
    <cellStyle name="Comma 16 5 7 2" xfId="8710"/>
    <cellStyle name="Comma 16 5 7 2 2" xfId="8711"/>
    <cellStyle name="Comma 16 5 7 2 2 2" xfId="28084"/>
    <cellStyle name="Comma 16 5 7 2 3" xfId="8712"/>
    <cellStyle name="Comma 16 5 7 2 3 2" xfId="28085"/>
    <cellStyle name="Comma 16 5 7 2 4" xfId="28083"/>
    <cellStyle name="Comma 16 5 7 3" xfId="8713"/>
    <cellStyle name="Comma 16 5 7 3 2" xfId="28086"/>
    <cellStyle name="Comma 16 5 7 4" xfId="8714"/>
    <cellStyle name="Comma 16 5 7 4 2" xfId="28087"/>
    <cellStyle name="Comma 16 5 7 5" xfId="8715"/>
    <cellStyle name="Comma 16 5 7 5 2" xfId="28088"/>
    <cellStyle name="Comma 16 5 7 6" xfId="28082"/>
    <cellStyle name="Comma 16 5 8" xfId="8716"/>
    <cellStyle name="Comma 16 5 8 2" xfId="8717"/>
    <cellStyle name="Comma 16 5 8 2 2" xfId="28090"/>
    <cellStyle name="Comma 16 5 8 3" xfId="8718"/>
    <cellStyle name="Comma 16 5 8 3 2" xfId="28091"/>
    <cellStyle name="Comma 16 5 8 4" xfId="28089"/>
    <cellStyle name="Comma 16 5 9" xfId="8719"/>
    <cellStyle name="Comma 16 5 9 2" xfId="28092"/>
    <cellStyle name="Comma 16 6" xfId="8720"/>
    <cellStyle name="Comma 16 6 10" xfId="8721"/>
    <cellStyle name="Comma 16 6 10 2" xfId="28094"/>
    <cellStyle name="Comma 16 6 11" xfId="8722"/>
    <cellStyle name="Comma 16 6 11 2" xfId="28095"/>
    <cellStyle name="Comma 16 6 12" xfId="28093"/>
    <cellStyle name="Comma 16 6 2" xfId="8723"/>
    <cellStyle name="Comma 16 6 2 2" xfId="8724"/>
    <cellStyle name="Comma 16 6 2 2 2" xfId="8725"/>
    <cellStyle name="Comma 16 6 2 2 2 2" xfId="8726"/>
    <cellStyle name="Comma 16 6 2 2 2 2 2" xfId="8727"/>
    <cellStyle name="Comma 16 6 2 2 2 2 2 2" xfId="28100"/>
    <cellStyle name="Comma 16 6 2 2 2 2 3" xfId="8728"/>
    <cellStyle name="Comma 16 6 2 2 2 2 3 2" xfId="28101"/>
    <cellStyle name="Comma 16 6 2 2 2 2 4" xfId="28099"/>
    <cellStyle name="Comma 16 6 2 2 2 3" xfId="8729"/>
    <cellStyle name="Comma 16 6 2 2 2 3 2" xfId="28102"/>
    <cellStyle name="Comma 16 6 2 2 2 4" xfId="8730"/>
    <cellStyle name="Comma 16 6 2 2 2 4 2" xfId="28103"/>
    <cellStyle name="Comma 16 6 2 2 2 5" xfId="8731"/>
    <cellStyle name="Comma 16 6 2 2 2 5 2" xfId="28104"/>
    <cellStyle name="Comma 16 6 2 2 2 6" xfId="28098"/>
    <cellStyle name="Comma 16 6 2 2 3" xfId="8732"/>
    <cellStyle name="Comma 16 6 2 2 3 2" xfId="8733"/>
    <cellStyle name="Comma 16 6 2 2 3 2 2" xfId="28106"/>
    <cellStyle name="Comma 16 6 2 2 3 3" xfId="8734"/>
    <cellStyle name="Comma 16 6 2 2 3 3 2" xfId="28107"/>
    <cellStyle name="Comma 16 6 2 2 3 4" xfId="28105"/>
    <cellStyle name="Comma 16 6 2 2 4" xfId="8735"/>
    <cellStyle name="Comma 16 6 2 2 4 2" xfId="28108"/>
    <cellStyle name="Comma 16 6 2 2 5" xfId="8736"/>
    <cellStyle name="Comma 16 6 2 2 5 2" xfId="28109"/>
    <cellStyle name="Comma 16 6 2 2 6" xfId="8737"/>
    <cellStyle name="Comma 16 6 2 2 6 2" xfId="28110"/>
    <cellStyle name="Comma 16 6 2 2 7" xfId="28097"/>
    <cellStyle name="Comma 16 6 2 3" xfId="8738"/>
    <cellStyle name="Comma 16 6 2 3 2" xfId="8739"/>
    <cellStyle name="Comma 16 6 2 3 2 2" xfId="8740"/>
    <cellStyle name="Comma 16 6 2 3 2 2 2" xfId="8741"/>
    <cellStyle name="Comma 16 6 2 3 2 2 2 2" xfId="28114"/>
    <cellStyle name="Comma 16 6 2 3 2 2 3" xfId="8742"/>
    <cellStyle name="Comma 16 6 2 3 2 2 3 2" xfId="28115"/>
    <cellStyle name="Comma 16 6 2 3 2 2 4" xfId="28113"/>
    <cellStyle name="Comma 16 6 2 3 2 3" xfId="8743"/>
    <cellStyle name="Comma 16 6 2 3 2 3 2" xfId="28116"/>
    <cellStyle name="Comma 16 6 2 3 2 4" xfId="8744"/>
    <cellStyle name="Comma 16 6 2 3 2 4 2" xfId="28117"/>
    <cellStyle name="Comma 16 6 2 3 2 5" xfId="8745"/>
    <cellStyle name="Comma 16 6 2 3 2 5 2" xfId="28118"/>
    <cellStyle name="Comma 16 6 2 3 2 6" xfId="28112"/>
    <cellStyle name="Comma 16 6 2 3 3" xfId="8746"/>
    <cellStyle name="Comma 16 6 2 3 3 2" xfId="8747"/>
    <cellStyle name="Comma 16 6 2 3 3 2 2" xfId="28120"/>
    <cellStyle name="Comma 16 6 2 3 3 3" xfId="8748"/>
    <cellStyle name="Comma 16 6 2 3 3 3 2" xfId="28121"/>
    <cellStyle name="Comma 16 6 2 3 3 4" xfId="28119"/>
    <cellStyle name="Comma 16 6 2 3 4" xfId="8749"/>
    <cellStyle name="Comma 16 6 2 3 4 2" xfId="28122"/>
    <cellStyle name="Comma 16 6 2 3 5" xfId="8750"/>
    <cellStyle name="Comma 16 6 2 3 5 2" xfId="28123"/>
    <cellStyle name="Comma 16 6 2 3 6" xfId="8751"/>
    <cellStyle name="Comma 16 6 2 3 6 2" xfId="28124"/>
    <cellStyle name="Comma 16 6 2 3 7" xfId="28111"/>
    <cellStyle name="Comma 16 6 2 4" xfId="8752"/>
    <cellStyle name="Comma 16 6 2 4 2" xfId="8753"/>
    <cellStyle name="Comma 16 6 2 4 2 2" xfId="8754"/>
    <cellStyle name="Comma 16 6 2 4 2 2 2" xfId="28127"/>
    <cellStyle name="Comma 16 6 2 4 2 3" xfId="8755"/>
    <cellStyle name="Comma 16 6 2 4 2 3 2" xfId="28128"/>
    <cellStyle name="Comma 16 6 2 4 2 4" xfId="28126"/>
    <cellStyle name="Comma 16 6 2 4 3" xfId="8756"/>
    <cellStyle name="Comma 16 6 2 4 3 2" xfId="28129"/>
    <cellStyle name="Comma 16 6 2 4 4" xfId="8757"/>
    <cellStyle name="Comma 16 6 2 4 4 2" xfId="28130"/>
    <cellStyle name="Comma 16 6 2 4 5" xfId="8758"/>
    <cellStyle name="Comma 16 6 2 4 5 2" xfId="28131"/>
    <cellStyle name="Comma 16 6 2 4 6" xfId="28125"/>
    <cellStyle name="Comma 16 6 2 5" xfId="8759"/>
    <cellStyle name="Comma 16 6 2 5 2" xfId="8760"/>
    <cellStyle name="Comma 16 6 2 5 2 2" xfId="28133"/>
    <cellStyle name="Comma 16 6 2 5 3" xfId="8761"/>
    <cellStyle name="Comma 16 6 2 5 3 2" xfId="28134"/>
    <cellStyle name="Comma 16 6 2 5 4" xfId="28132"/>
    <cellStyle name="Comma 16 6 2 6" xfId="8762"/>
    <cellStyle name="Comma 16 6 2 6 2" xfId="28135"/>
    <cellStyle name="Comma 16 6 2 7" xfId="8763"/>
    <cellStyle name="Comma 16 6 2 7 2" xfId="28136"/>
    <cellStyle name="Comma 16 6 2 8" xfId="8764"/>
    <cellStyle name="Comma 16 6 2 8 2" xfId="28137"/>
    <cellStyle name="Comma 16 6 2 9" xfId="28096"/>
    <cellStyle name="Comma 16 6 3" xfId="8765"/>
    <cellStyle name="Comma 16 6 3 2" xfId="8766"/>
    <cellStyle name="Comma 16 6 3 2 2" xfId="8767"/>
    <cellStyle name="Comma 16 6 3 2 2 2" xfId="8768"/>
    <cellStyle name="Comma 16 6 3 2 2 2 2" xfId="8769"/>
    <cellStyle name="Comma 16 6 3 2 2 2 2 2" xfId="28142"/>
    <cellStyle name="Comma 16 6 3 2 2 2 3" xfId="8770"/>
    <cellStyle name="Comma 16 6 3 2 2 2 3 2" xfId="28143"/>
    <cellStyle name="Comma 16 6 3 2 2 2 4" xfId="28141"/>
    <cellStyle name="Comma 16 6 3 2 2 3" xfId="8771"/>
    <cellStyle name="Comma 16 6 3 2 2 3 2" xfId="28144"/>
    <cellStyle name="Comma 16 6 3 2 2 4" xfId="8772"/>
    <cellStyle name="Comma 16 6 3 2 2 4 2" xfId="28145"/>
    <cellStyle name="Comma 16 6 3 2 2 5" xfId="8773"/>
    <cellStyle name="Comma 16 6 3 2 2 5 2" xfId="28146"/>
    <cellStyle name="Comma 16 6 3 2 2 6" xfId="28140"/>
    <cellStyle name="Comma 16 6 3 2 3" xfId="8774"/>
    <cellStyle name="Comma 16 6 3 2 3 2" xfId="8775"/>
    <cellStyle name="Comma 16 6 3 2 3 2 2" xfId="28148"/>
    <cellStyle name="Comma 16 6 3 2 3 3" xfId="8776"/>
    <cellStyle name="Comma 16 6 3 2 3 3 2" xfId="28149"/>
    <cellStyle name="Comma 16 6 3 2 3 4" xfId="28147"/>
    <cellStyle name="Comma 16 6 3 2 4" xfId="8777"/>
    <cellStyle name="Comma 16 6 3 2 4 2" xfId="28150"/>
    <cellStyle name="Comma 16 6 3 2 5" xfId="8778"/>
    <cellStyle name="Comma 16 6 3 2 5 2" xfId="28151"/>
    <cellStyle name="Comma 16 6 3 2 6" xfId="8779"/>
    <cellStyle name="Comma 16 6 3 2 6 2" xfId="28152"/>
    <cellStyle name="Comma 16 6 3 2 7" xfId="28139"/>
    <cellStyle name="Comma 16 6 3 3" xfId="8780"/>
    <cellStyle name="Comma 16 6 3 3 2" xfId="8781"/>
    <cellStyle name="Comma 16 6 3 3 2 2" xfId="8782"/>
    <cellStyle name="Comma 16 6 3 3 2 2 2" xfId="8783"/>
    <cellStyle name="Comma 16 6 3 3 2 2 2 2" xfId="28156"/>
    <cellStyle name="Comma 16 6 3 3 2 2 3" xfId="8784"/>
    <cellStyle name="Comma 16 6 3 3 2 2 3 2" xfId="28157"/>
    <cellStyle name="Comma 16 6 3 3 2 2 4" xfId="28155"/>
    <cellStyle name="Comma 16 6 3 3 2 3" xfId="8785"/>
    <cellStyle name="Comma 16 6 3 3 2 3 2" xfId="28158"/>
    <cellStyle name="Comma 16 6 3 3 2 4" xfId="8786"/>
    <cellStyle name="Comma 16 6 3 3 2 4 2" xfId="28159"/>
    <cellStyle name="Comma 16 6 3 3 2 5" xfId="8787"/>
    <cellStyle name="Comma 16 6 3 3 2 5 2" xfId="28160"/>
    <cellStyle name="Comma 16 6 3 3 2 6" xfId="28154"/>
    <cellStyle name="Comma 16 6 3 3 3" xfId="8788"/>
    <cellStyle name="Comma 16 6 3 3 3 2" xfId="8789"/>
    <cellStyle name="Comma 16 6 3 3 3 2 2" xfId="28162"/>
    <cellStyle name="Comma 16 6 3 3 3 3" xfId="8790"/>
    <cellStyle name="Comma 16 6 3 3 3 3 2" xfId="28163"/>
    <cellStyle name="Comma 16 6 3 3 3 4" xfId="28161"/>
    <cellStyle name="Comma 16 6 3 3 4" xfId="8791"/>
    <cellStyle name="Comma 16 6 3 3 4 2" xfId="28164"/>
    <cellStyle name="Comma 16 6 3 3 5" xfId="8792"/>
    <cellStyle name="Comma 16 6 3 3 5 2" xfId="28165"/>
    <cellStyle name="Comma 16 6 3 3 6" xfId="8793"/>
    <cellStyle name="Comma 16 6 3 3 6 2" xfId="28166"/>
    <cellStyle name="Comma 16 6 3 3 7" xfId="28153"/>
    <cellStyle name="Comma 16 6 3 4" xfId="8794"/>
    <cellStyle name="Comma 16 6 3 4 2" xfId="8795"/>
    <cellStyle name="Comma 16 6 3 4 2 2" xfId="8796"/>
    <cellStyle name="Comma 16 6 3 4 2 2 2" xfId="28169"/>
    <cellStyle name="Comma 16 6 3 4 2 3" xfId="8797"/>
    <cellStyle name="Comma 16 6 3 4 2 3 2" xfId="28170"/>
    <cellStyle name="Comma 16 6 3 4 2 4" xfId="28168"/>
    <cellStyle name="Comma 16 6 3 4 3" xfId="8798"/>
    <cellStyle name="Comma 16 6 3 4 3 2" xfId="28171"/>
    <cellStyle name="Comma 16 6 3 4 4" xfId="8799"/>
    <cellStyle name="Comma 16 6 3 4 4 2" xfId="28172"/>
    <cellStyle name="Comma 16 6 3 4 5" xfId="8800"/>
    <cellStyle name="Comma 16 6 3 4 5 2" xfId="28173"/>
    <cellStyle name="Comma 16 6 3 4 6" xfId="28167"/>
    <cellStyle name="Comma 16 6 3 5" xfId="8801"/>
    <cellStyle name="Comma 16 6 3 5 2" xfId="8802"/>
    <cellStyle name="Comma 16 6 3 5 2 2" xfId="28175"/>
    <cellStyle name="Comma 16 6 3 5 3" xfId="8803"/>
    <cellStyle name="Comma 16 6 3 5 3 2" xfId="28176"/>
    <cellStyle name="Comma 16 6 3 5 4" xfId="28174"/>
    <cellStyle name="Comma 16 6 3 6" xfId="8804"/>
    <cellStyle name="Comma 16 6 3 6 2" xfId="28177"/>
    <cellStyle name="Comma 16 6 3 7" xfId="8805"/>
    <cellStyle name="Comma 16 6 3 7 2" xfId="28178"/>
    <cellStyle name="Comma 16 6 3 8" xfId="8806"/>
    <cellStyle name="Comma 16 6 3 8 2" xfId="28179"/>
    <cellStyle name="Comma 16 6 3 9" xfId="28138"/>
    <cellStyle name="Comma 16 6 4" xfId="8807"/>
    <cellStyle name="Comma 16 6 4 2" xfId="8808"/>
    <cellStyle name="Comma 16 6 4 2 2" xfId="8809"/>
    <cellStyle name="Comma 16 6 4 2 2 2" xfId="8810"/>
    <cellStyle name="Comma 16 6 4 2 2 2 2" xfId="8811"/>
    <cellStyle name="Comma 16 6 4 2 2 2 2 2" xfId="28184"/>
    <cellStyle name="Comma 16 6 4 2 2 2 3" xfId="8812"/>
    <cellStyle name="Comma 16 6 4 2 2 2 3 2" xfId="28185"/>
    <cellStyle name="Comma 16 6 4 2 2 2 4" xfId="28183"/>
    <cellStyle name="Comma 16 6 4 2 2 3" xfId="8813"/>
    <cellStyle name="Comma 16 6 4 2 2 3 2" xfId="28186"/>
    <cellStyle name="Comma 16 6 4 2 2 4" xfId="8814"/>
    <cellStyle name="Comma 16 6 4 2 2 4 2" xfId="28187"/>
    <cellStyle name="Comma 16 6 4 2 2 5" xfId="8815"/>
    <cellStyle name="Comma 16 6 4 2 2 5 2" xfId="28188"/>
    <cellStyle name="Comma 16 6 4 2 2 6" xfId="28182"/>
    <cellStyle name="Comma 16 6 4 2 3" xfId="8816"/>
    <cellStyle name="Comma 16 6 4 2 3 2" xfId="8817"/>
    <cellStyle name="Comma 16 6 4 2 3 2 2" xfId="28190"/>
    <cellStyle name="Comma 16 6 4 2 3 3" xfId="8818"/>
    <cellStyle name="Comma 16 6 4 2 3 3 2" xfId="28191"/>
    <cellStyle name="Comma 16 6 4 2 3 4" xfId="28189"/>
    <cellStyle name="Comma 16 6 4 2 4" xfId="8819"/>
    <cellStyle name="Comma 16 6 4 2 4 2" xfId="28192"/>
    <cellStyle name="Comma 16 6 4 2 5" xfId="8820"/>
    <cellStyle name="Comma 16 6 4 2 5 2" xfId="28193"/>
    <cellStyle name="Comma 16 6 4 2 6" xfId="8821"/>
    <cellStyle name="Comma 16 6 4 2 6 2" xfId="28194"/>
    <cellStyle name="Comma 16 6 4 2 7" xfId="28181"/>
    <cellStyle name="Comma 16 6 4 3" xfId="8822"/>
    <cellStyle name="Comma 16 6 4 3 2" xfId="8823"/>
    <cellStyle name="Comma 16 6 4 3 2 2" xfId="8824"/>
    <cellStyle name="Comma 16 6 4 3 2 2 2" xfId="8825"/>
    <cellStyle name="Comma 16 6 4 3 2 2 2 2" xfId="28198"/>
    <cellStyle name="Comma 16 6 4 3 2 2 3" xfId="8826"/>
    <cellStyle name="Comma 16 6 4 3 2 2 3 2" xfId="28199"/>
    <cellStyle name="Comma 16 6 4 3 2 2 4" xfId="28197"/>
    <cellStyle name="Comma 16 6 4 3 2 3" xfId="8827"/>
    <cellStyle name="Comma 16 6 4 3 2 3 2" xfId="28200"/>
    <cellStyle name="Comma 16 6 4 3 2 4" xfId="8828"/>
    <cellStyle name="Comma 16 6 4 3 2 4 2" xfId="28201"/>
    <cellStyle name="Comma 16 6 4 3 2 5" xfId="8829"/>
    <cellStyle name="Comma 16 6 4 3 2 5 2" xfId="28202"/>
    <cellStyle name="Comma 16 6 4 3 2 6" xfId="28196"/>
    <cellStyle name="Comma 16 6 4 3 3" xfId="8830"/>
    <cellStyle name="Comma 16 6 4 3 3 2" xfId="8831"/>
    <cellStyle name="Comma 16 6 4 3 3 2 2" xfId="28204"/>
    <cellStyle name="Comma 16 6 4 3 3 3" xfId="8832"/>
    <cellStyle name="Comma 16 6 4 3 3 3 2" xfId="28205"/>
    <cellStyle name="Comma 16 6 4 3 3 4" xfId="28203"/>
    <cellStyle name="Comma 16 6 4 3 4" xfId="8833"/>
    <cellStyle name="Comma 16 6 4 3 4 2" xfId="28206"/>
    <cellStyle name="Comma 16 6 4 3 5" xfId="8834"/>
    <cellStyle name="Comma 16 6 4 3 5 2" xfId="28207"/>
    <cellStyle name="Comma 16 6 4 3 6" xfId="8835"/>
    <cellStyle name="Comma 16 6 4 3 6 2" xfId="28208"/>
    <cellStyle name="Comma 16 6 4 3 7" xfId="28195"/>
    <cellStyle name="Comma 16 6 4 4" xfId="8836"/>
    <cellStyle name="Comma 16 6 4 4 2" xfId="8837"/>
    <cellStyle name="Comma 16 6 4 4 2 2" xfId="8838"/>
    <cellStyle name="Comma 16 6 4 4 2 2 2" xfId="28211"/>
    <cellStyle name="Comma 16 6 4 4 2 3" xfId="8839"/>
    <cellStyle name="Comma 16 6 4 4 2 3 2" xfId="28212"/>
    <cellStyle name="Comma 16 6 4 4 2 4" xfId="28210"/>
    <cellStyle name="Comma 16 6 4 4 3" xfId="8840"/>
    <cellStyle name="Comma 16 6 4 4 3 2" xfId="28213"/>
    <cellStyle name="Comma 16 6 4 4 4" xfId="8841"/>
    <cellStyle name="Comma 16 6 4 4 4 2" xfId="28214"/>
    <cellStyle name="Comma 16 6 4 4 5" xfId="8842"/>
    <cellStyle name="Comma 16 6 4 4 5 2" xfId="28215"/>
    <cellStyle name="Comma 16 6 4 4 6" xfId="28209"/>
    <cellStyle name="Comma 16 6 4 5" xfId="8843"/>
    <cellStyle name="Comma 16 6 4 5 2" xfId="8844"/>
    <cellStyle name="Comma 16 6 4 5 2 2" xfId="28217"/>
    <cellStyle name="Comma 16 6 4 5 3" xfId="8845"/>
    <cellStyle name="Comma 16 6 4 5 3 2" xfId="28218"/>
    <cellStyle name="Comma 16 6 4 5 4" xfId="28216"/>
    <cellStyle name="Comma 16 6 4 6" xfId="8846"/>
    <cellStyle name="Comma 16 6 4 6 2" xfId="28219"/>
    <cellStyle name="Comma 16 6 4 7" xfId="8847"/>
    <cellStyle name="Comma 16 6 4 7 2" xfId="28220"/>
    <cellStyle name="Comma 16 6 4 8" xfId="8848"/>
    <cellStyle name="Comma 16 6 4 8 2" xfId="28221"/>
    <cellStyle name="Comma 16 6 4 9" xfId="28180"/>
    <cellStyle name="Comma 16 6 5" xfId="8849"/>
    <cellStyle name="Comma 16 6 5 2" xfId="8850"/>
    <cellStyle name="Comma 16 6 5 2 2" xfId="8851"/>
    <cellStyle name="Comma 16 6 5 2 2 2" xfId="8852"/>
    <cellStyle name="Comma 16 6 5 2 2 2 2" xfId="28225"/>
    <cellStyle name="Comma 16 6 5 2 2 3" xfId="8853"/>
    <cellStyle name="Comma 16 6 5 2 2 3 2" xfId="28226"/>
    <cellStyle name="Comma 16 6 5 2 2 4" xfId="28224"/>
    <cellStyle name="Comma 16 6 5 2 3" xfId="8854"/>
    <cellStyle name="Comma 16 6 5 2 3 2" xfId="28227"/>
    <cellStyle name="Comma 16 6 5 2 4" xfId="8855"/>
    <cellStyle name="Comma 16 6 5 2 4 2" xfId="28228"/>
    <cellStyle name="Comma 16 6 5 2 5" xfId="8856"/>
    <cellStyle name="Comma 16 6 5 2 5 2" xfId="28229"/>
    <cellStyle name="Comma 16 6 5 2 6" xfId="28223"/>
    <cellStyle name="Comma 16 6 5 3" xfId="8857"/>
    <cellStyle name="Comma 16 6 5 3 2" xfId="8858"/>
    <cellStyle name="Comma 16 6 5 3 2 2" xfId="28231"/>
    <cellStyle name="Comma 16 6 5 3 3" xfId="8859"/>
    <cellStyle name="Comma 16 6 5 3 3 2" xfId="28232"/>
    <cellStyle name="Comma 16 6 5 3 4" xfId="28230"/>
    <cellStyle name="Comma 16 6 5 4" xfId="8860"/>
    <cellStyle name="Comma 16 6 5 4 2" xfId="28233"/>
    <cellStyle name="Comma 16 6 5 5" xfId="8861"/>
    <cellStyle name="Comma 16 6 5 5 2" xfId="28234"/>
    <cellStyle name="Comma 16 6 5 6" xfId="8862"/>
    <cellStyle name="Comma 16 6 5 6 2" xfId="28235"/>
    <cellStyle name="Comma 16 6 5 7" xfId="28222"/>
    <cellStyle name="Comma 16 6 6" xfId="8863"/>
    <cellStyle name="Comma 16 6 6 2" xfId="8864"/>
    <cellStyle name="Comma 16 6 6 2 2" xfId="8865"/>
    <cellStyle name="Comma 16 6 6 2 2 2" xfId="8866"/>
    <cellStyle name="Comma 16 6 6 2 2 2 2" xfId="28239"/>
    <cellStyle name="Comma 16 6 6 2 2 3" xfId="8867"/>
    <cellStyle name="Comma 16 6 6 2 2 3 2" xfId="28240"/>
    <cellStyle name="Comma 16 6 6 2 2 4" xfId="28238"/>
    <cellStyle name="Comma 16 6 6 2 3" xfId="8868"/>
    <cellStyle name="Comma 16 6 6 2 3 2" xfId="28241"/>
    <cellStyle name="Comma 16 6 6 2 4" xfId="8869"/>
    <cellStyle name="Comma 16 6 6 2 4 2" xfId="28242"/>
    <cellStyle name="Comma 16 6 6 2 5" xfId="8870"/>
    <cellStyle name="Comma 16 6 6 2 5 2" xfId="28243"/>
    <cellStyle name="Comma 16 6 6 2 6" xfId="28237"/>
    <cellStyle name="Comma 16 6 6 3" xfId="8871"/>
    <cellStyle name="Comma 16 6 6 3 2" xfId="8872"/>
    <cellStyle name="Comma 16 6 6 3 2 2" xfId="28245"/>
    <cellStyle name="Comma 16 6 6 3 3" xfId="8873"/>
    <cellStyle name="Comma 16 6 6 3 3 2" xfId="28246"/>
    <cellStyle name="Comma 16 6 6 3 4" xfId="28244"/>
    <cellStyle name="Comma 16 6 6 4" xfId="8874"/>
    <cellStyle name="Comma 16 6 6 4 2" xfId="28247"/>
    <cellStyle name="Comma 16 6 6 5" xfId="8875"/>
    <cellStyle name="Comma 16 6 6 5 2" xfId="28248"/>
    <cellStyle name="Comma 16 6 6 6" xfId="8876"/>
    <cellStyle name="Comma 16 6 6 6 2" xfId="28249"/>
    <cellStyle name="Comma 16 6 6 7" xfId="28236"/>
    <cellStyle name="Comma 16 6 7" xfId="8877"/>
    <cellStyle name="Comma 16 6 7 2" xfId="8878"/>
    <cellStyle name="Comma 16 6 7 2 2" xfId="8879"/>
    <cellStyle name="Comma 16 6 7 2 2 2" xfId="28252"/>
    <cellStyle name="Comma 16 6 7 2 3" xfId="8880"/>
    <cellStyle name="Comma 16 6 7 2 3 2" xfId="28253"/>
    <cellStyle name="Comma 16 6 7 2 4" xfId="28251"/>
    <cellStyle name="Comma 16 6 7 3" xfId="8881"/>
    <cellStyle name="Comma 16 6 7 3 2" xfId="28254"/>
    <cellStyle name="Comma 16 6 7 4" xfId="8882"/>
    <cellStyle name="Comma 16 6 7 4 2" xfId="28255"/>
    <cellStyle name="Comma 16 6 7 5" xfId="8883"/>
    <cellStyle name="Comma 16 6 7 5 2" xfId="28256"/>
    <cellStyle name="Comma 16 6 7 6" xfId="28250"/>
    <cellStyle name="Comma 16 6 8" xfId="8884"/>
    <cellStyle name="Comma 16 6 8 2" xfId="8885"/>
    <cellStyle name="Comma 16 6 8 2 2" xfId="28258"/>
    <cellStyle name="Comma 16 6 8 3" xfId="8886"/>
    <cellStyle name="Comma 16 6 8 3 2" xfId="28259"/>
    <cellStyle name="Comma 16 6 8 4" xfId="28257"/>
    <cellStyle name="Comma 16 6 9" xfId="8887"/>
    <cellStyle name="Comma 16 6 9 2" xfId="28260"/>
    <cellStyle name="Comma 16 7" xfId="8888"/>
    <cellStyle name="Comma 16 7 10" xfId="8889"/>
    <cellStyle name="Comma 16 7 10 2" xfId="28262"/>
    <cellStyle name="Comma 16 7 11" xfId="8890"/>
    <cellStyle name="Comma 16 7 11 2" xfId="28263"/>
    <cellStyle name="Comma 16 7 12" xfId="28261"/>
    <cellStyle name="Comma 16 7 2" xfId="8891"/>
    <cellStyle name="Comma 16 7 2 2" xfId="8892"/>
    <cellStyle name="Comma 16 7 2 2 2" xfId="8893"/>
    <cellStyle name="Comma 16 7 2 2 2 2" xfId="8894"/>
    <cellStyle name="Comma 16 7 2 2 2 2 2" xfId="8895"/>
    <cellStyle name="Comma 16 7 2 2 2 2 2 2" xfId="28268"/>
    <cellStyle name="Comma 16 7 2 2 2 2 3" xfId="8896"/>
    <cellStyle name="Comma 16 7 2 2 2 2 3 2" xfId="28269"/>
    <cellStyle name="Comma 16 7 2 2 2 2 4" xfId="28267"/>
    <cellStyle name="Comma 16 7 2 2 2 3" xfId="8897"/>
    <cellStyle name="Comma 16 7 2 2 2 3 2" xfId="28270"/>
    <cellStyle name="Comma 16 7 2 2 2 4" xfId="8898"/>
    <cellStyle name="Comma 16 7 2 2 2 4 2" xfId="28271"/>
    <cellStyle name="Comma 16 7 2 2 2 5" xfId="8899"/>
    <cellStyle name="Comma 16 7 2 2 2 5 2" xfId="28272"/>
    <cellStyle name="Comma 16 7 2 2 2 6" xfId="28266"/>
    <cellStyle name="Comma 16 7 2 2 3" xfId="8900"/>
    <cellStyle name="Comma 16 7 2 2 3 2" xfId="8901"/>
    <cellStyle name="Comma 16 7 2 2 3 2 2" xfId="28274"/>
    <cellStyle name="Comma 16 7 2 2 3 3" xfId="8902"/>
    <cellStyle name="Comma 16 7 2 2 3 3 2" xfId="28275"/>
    <cellStyle name="Comma 16 7 2 2 3 4" xfId="28273"/>
    <cellStyle name="Comma 16 7 2 2 4" xfId="8903"/>
    <cellStyle name="Comma 16 7 2 2 4 2" xfId="28276"/>
    <cellStyle name="Comma 16 7 2 2 5" xfId="8904"/>
    <cellStyle name="Comma 16 7 2 2 5 2" xfId="28277"/>
    <cellStyle name="Comma 16 7 2 2 6" xfId="8905"/>
    <cellStyle name="Comma 16 7 2 2 6 2" xfId="28278"/>
    <cellStyle name="Comma 16 7 2 2 7" xfId="28265"/>
    <cellStyle name="Comma 16 7 2 3" xfId="8906"/>
    <cellStyle name="Comma 16 7 2 3 2" xfId="8907"/>
    <cellStyle name="Comma 16 7 2 3 2 2" xfId="8908"/>
    <cellStyle name="Comma 16 7 2 3 2 2 2" xfId="8909"/>
    <cellStyle name="Comma 16 7 2 3 2 2 2 2" xfId="28282"/>
    <cellStyle name="Comma 16 7 2 3 2 2 3" xfId="8910"/>
    <cellStyle name="Comma 16 7 2 3 2 2 3 2" xfId="28283"/>
    <cellStyle name="Comma 16 7 2 3 2 2 4" xfId="28281"/>
    <cellStyle name="Comma 16 7 2 3 2 3" xfId="8911"/>
    <cellStyle name="Comma 16 7 2 3 2 3 2" xfId="28284"/>
    <cellStyle name="Comma 16 7 2 3 2 4" xfId="8912"/>
    <cellStyle name="Comma 16 7 2 3 2 4 2" xfId="28285"/>
    <cellStyle name="Comma 16 7 2 3 2 5" xfId="8913"/>
    <cellStyle name="Comma 16 7 2 3 2 5 2" xfId="28286"/>
    <cellStyle name="Comma 16 7 2 3 2 6" xfId="28280"/>
    <cellStyle name="Comma 16 7 2 3 3" xfId="8914"/>
    <cellStyle name="Comma 16 7 2 3 3 2" xfId="8915"/>
    <cellStyle name="Comma 16 7 2 3 3 2 2" xfId="28288"/>
    <cellStyle name="Comma 16 7 2 3 3 3" xfId="8916"/>
    <cellStyle name="Comma 16 7 2 3 3 3 2" xfId="28289"/>
    <cellStyle name="Comma 16 7 2 3 3 4" xfId="28287"/>
    <cellStyle name="Comma 16 7 2 3 4" xfId="8917"/>
    <cellStyle name="Comma 16 7 2 3 4 2" xfId="28290"/>
    <cellStyle name="Comma 16 7 2 3 5" xfId="8918"/>
    <cellStyle name="Comma 16 7 2 3 5 2" xfId="28291"/>
    <cellStyle name="Comma 16 7 2 3 6" xfId="8919"/>
    <cellStyle name="Comma 16 7 2 3 6 2" xfId="28292"/>
    <cellStyle name="Comma 16 7 2 3 7" xfId="28279"/>
    <cellStyle name="Comma 16 7 2 4" xfId="8920"/>
    <cellStyle name="Comma 16 7 2 4 2" xfId="8921"/>
    <cellStyle name="Comma 16 7 2 4 2 2" xfId="8922"/>
    <cellStyle name="Comma 16 7 2 4 2 2 2" xfId="28295"/>
    <cellStyle name="Comma 16 7 2 4 2 3" xfId="8923"/>
    <cellStyle name="Comma 16 7 2 4 2 3 2" xfId="28296"/>
    <cellStyle name="Comma 16 7 2 4 2 4" xfId="28294"/>
    <cellStyle name="Comma 16 7 2 4 3" xfId="8924"/>
    <cellStyle name="Comma 16 7 2 4 3 2" xfId="28297"/>
    <cellStyle name="Comma 16 7 2 4 4" xfId="8925"/>
    <cellStyle name="Comma 16 7 2 4 4 2" xfId="28298"/>
    <cellStyle name="Comma 16 7 2 4 5" xfId="8926"/>
    <cellStyle name="Comma 16 7 2 4 5 2" xfId="28299"/>
    <cellStyle name="Comma 16 7 2 4 6" xfId="28293"/>
    <cellStyle name="Comma 16 7 2 5" xfId="8927"/>
    <cellStyle name="Comma 16 7 2 5 2" xfId="8928"/>
    <cellStyle name="Comma 16 7 2 5 2 2" xfId="28301"/>
    <cellStyle name="Comma 16 7 2 5 3" xfId="8929"/>
    <cellStyle name="Comma 16 7 2 5 3 2" xfId="28302"/>
    <cellStyle name="Comma 16 7 2 5 4" xfId="28300"/>
    <cellStyle name="Comma 16 7 2 6" xfId="8930"/>
    <cellStyle name="Comma 16 7 2 6 2" xfId="28303"/>
    <cellStyle name="Comma 16 7 2 7" xfId="8931"/>
    <cellStyle name="Comma 16 7 2 7 2" xfId="28304"/>
    <cellStyle name="Comma 16 7 2 8" xfId="8932"/>
    <cellStyle name="Comma 16 7 2 8 2" xfId="28305"/>
    <cellStyle name="Comma 16 7 2 9" xfId="28264"/>
    <cellStyle name="Comma 16 7 3" xfId="8933"/>
    <cellStyle name="Comma 16 7 3 2" xfId="8934"/>
    <cellStyle name="Comma 16 7 3 2 2" xfId="8935"/>
    <cellStyle name="Comma 16 7 3 2 2 2" xfId="8936"/>
    <cellStyle name="Comma 16 7 3 2 2 2 2" xfId="8937"/>
    <cellStyle name="Comma 16 7 3 2 2 2 2 2" xfId="28310"/>
    <cellStyle name="Comma 16 7 3 2 2 2 3" xfId="8938"/>
    <cellStyle name="Comma 16 7 3 2 2 2 3 2" xfId="28311"/>
    <cellStyle name="Comma 16 7 3 2 2 2 4" xfId="28309"/>
    <cellStyle name="Comma 16 7 3 2 2 3" xfId="8939"/>
    <cellStyle name="Comma 16 7 3 2 2 3 2" xfId="28312"/>
    <cellStyle name="Comma 16 7 3 2 2 4" xfId="8940"/>
    <cellStyle name="Comma 16 7 3 2 2 4 2" xfId="28313"/>
    <cellStyle name="Comma 16 7 3 2 2 5" xfId="8941"/>
    <cellStyle name="Comma 16 7 3 2 2 5 2" xfId="28314"/>
    <cellStyle name="Comma 16 7 3 2 2 6" xfId="28308"/>
    <cellStyle name="Comma 16 7 3 2 3" xfId="8942"/>
    <cellStyle name="Comma 16 7 3 2 3 2" xfId="8943"/>
    <cellStyle name="Comma 16 7 3 2 3 2 2" xfId="28316"/>
    <cellStyle name="Comma 16 7 3 2 3 3" xfId="8944"/>
    <cellStyle name="Comma 16 7 3 2 3 3 2" xfId="28317"/>
    <cellStyle name="Comma 16 7 3 2 3 4" xfId="28315"/>
    <cellStyle name="Comma 16 7 3 2 4" xfId="8945"/>
    <cellStyle name="Comma 16 7 3 2 4 2" xfId="28318"/>
    <cellStyle name="Comma 16 7 3 2 5" xfId="8946"/>
    <cellStyle name="Comma 16 7 3 2 5 2" xfId="28319"/>
    <cellStyle name="Comma 16 7 3 2 6" xfId="8947"/>
    <cellStyle name="Comma 16 7 3 2 6 2" xfId="28320"/>
    <cellStyle name="Comma 16 7 3 2 7" xfId="28307"/>
    <cellStyle name="Comma 16 7 3 3" xfId="8948"/>
    <cellStyle name="Comma 16 7 3 3 2" xfId="8949"/>
    <cellStyle name="Comma 16 7 3 3 2 2" xfId="8950"/>
    <cellStyle name="Comma 16 7 3 3 2 2 2" xfId="8951"/>
    <cellStyle name="Comma 16 7 3 3 2 2 2 2" xfId="28324"/>
    <cellStyle name="Comma 16 7 3 3 2 2 3" xfId="8952"/>
    <cellStyle name="Comma 16 7 3 3 2 2 3 2" xfId="28325"/>
    <cellStyle name="Comma 16 7 3 3 2 2 4" xfId="28323"/>
    <cellStyle name="Comma 16 7 3 3 2 3" xfId="8953"/>
    <cellStyle name="Comma 16 7 3 3 2 3 2" xfId="28326"/>
    <cellStyle name="Comma 16 7 3 3 2 4" xfId="8954"/>
    <cellStyle name="Comma 16 7 3 3 2 4 2" xfId="28327"/>
    <cellStyle name="Comma 16 7 3 3 2 5" xfId="8955"/>
    <cellStyle name="Comma 16 7 3 3 2 5 2" xfId="28328"/>
    <cellStyle name="Comma 16 7 3 3 2 6" xfId="28322"/>
    <cellStyle name="Comma 16 7 3 3 3" xfId="8956"/>
    <cellStyle name="Comma 16 7 3 3 3 2" xfId="8957"/>
    <cellStyle name="Comma 16 7 3 3 3 2 2" xfId="28330"/>
    <cellStyle name="Comma 16 7 3 3 3 3" xfId="8958"/>
    <cellStyle name="Comma 16 7 3 3 3 3 2" xfId="28331"/>
    <cellStyle name="Comma 16 7 3 3 3 4" xfId="28329"/>
    <cellStyle name="Comma 16 7 3 3 4" xfId="8959"/>
    <cellStyle name="Comma 16 7 3 3 4 2" xfId="28332"/>
    <cellStyle name="Comma 16 7 3 3 5" xfId="8960"/>
    <cellStyle name="Comma 16 7 3 3 5 2" xfId="28333"/>
    <cellStyle name="Comma 16 7 3 3 6" xfId="8961"/>
    <cellStyle name="Comma 16 7 3 3 6 2" xfId="28334"/>
    <cellStyle name="Comma 16 7 3 3 7" xfId="28321"/>
    <cellStyle name="Comma 16 7 3 4" xfId="8962"/>
    <cellStyle name="Comma 16 7 3 4 2" xfId="8963"/>
    <cellStyle name="Comma 16 7 3 4 2 2" xfId="8964"/>
    <cellStyle name="Comma 16 7 3 4 2 2 2" xfId="28337"/>
    <cellStyle name="Comma 16 7 3 4 2 3" xfId="8965"/>
    <cellStyle name="Comma 16 7 3 4 2 3 2" xfId="28338"/>
    <cellStyle name="Comma 16 7 3 4 2 4" xfId="28336"/>
    <cellStyle name="Comma 16 7 3 4 3" xfId="8966"/>
    <cellStyle name="Comma 16 7 3 4 3 2" xfId="28339"/>
    <cellStyle name="Comma 16 7 3 4 4" xfId="8967"/>
    <cellStyle name="Comma 16 7 3 4 4 2" xfId="28340"/>
    <cellStyle name="Comma 16 7 3 4 5" xfId="8968"/>
    <cellStyle name="Comma 16 7 3 4 5 2" xfId="28341"/>
    <cellStyle name="Comma 16 7 3 4 6" xfId="28335"/>
    <cellStyle name="Comma 16 7 3 5" xfId="8969"/>
    <cellStyle name="Comma 16 7 3 5 2" xfId="8970"/>
    <cellStyle name="Comma 16 7 3 5 2 2" xfId="28343"/>
    <cellStyle name="Comma 16 7 3 5 3" xfId="8971"/>
    <cellStyle name="Comma 16 7 3 5 3 2" xfId="28344"/>
    <cellStyle name="Comma 16 7 3 5 4" xfId="28342"/>
    <cellStyle name="Comma 16 7 3 6" xfId="8972"/>
    <cellStyle name="Comma 16 7 3 6 2" xfId="28345"/>
    <cellStyle name="Comma 16 7 3 7" xfId="8973"/>
    <cellStyle name="Comma 16 7 3 7 2" xfId="28346"/>
    <cellStyle name="Comma 16 7 3 8" xfId="8974"/>
    <cellStyle name="Comma 16 7 3 8 2" xfId="28347"/>
    <cellStyle name="Comma 16 7 3 9" xfId="28306"/>
    <cellStyle name="Comma 16 7 4" xfId="8975"/>
    <cellStyle name="Comma 16 7 4 2" xfId="8976"/>
    <cellStyle name="Comma 16 7 4 2 2" xfId="8977"/>
    <cellStyle name="Comma 16 7 4 2 2 2" xfId="8978"/>
    <cellStyle name="Comma 16 7 4 2 2 2 2" xfId="8979"/>
    <cellStyle name="Comma 16 7 4 2 2 2 2 2" xfId="28352"/>
    <cellStyle name="Comma 16 7 4 2 2 2 3" xfId="8980"/>
    <cellStyle name="Comma 16 7 4 2 2 2 3 2" xfId="28353"/>
    <cellStyle name="Comma 16 7 4 2 2 2 4" xfId="28351"/>
    <cellStyle name="Comma 16 7 4 2 2 3" xfId="8981"/>
    <cellStyle name="Comma 16 7 4 2 2 3 2" xfId="28354"/>
    <cellStyle name="Comma 16 7 4 2 2 4" xfId="8982"/>
    <cellStyle name="Comma 16 7 4 2 2 4 2" xfId="28355"/>
    <cellStyle name="Comma 16 7 4 2 2 5" xfId="8983"/>
    <cellStyle name="Comma 16 7 4 2 2 5 2" xfId="28356"/>
    <cellStyle name="Comma 16 7 4 2 2 6" xfId="28350"/>
    <cellStyle name="Comma 16 7 4 2 3" xfId="8984"/>
    <cellStyle name="Comma 16 7 4 2 3 2" xfId="8985"/>
    <cellStyle name="Comma 16 7 4 2 3 2 2" xfId="28358"/>
    <cellStyle name="Comma 16 7 4 2 3 3" xfId="8986"/>
    <cellStyle name="Comma 16 7 4 2 3 3 2" xfId="28359"/>
    <cellStyle name="Comma 16 7 4 2 3 4" xfId="28357"/>
    <cellStyle name="Comma 16 7 4 2 4" xfId="8987"/>
    <cellStyle name="Comma 16 7 4 2 4 2" xfId="28360"/>
    <cellStyle name="Comma 16 7 4 2 5" xfId="8988"/>
    <cellStyle name="Comma 16 7 4 2 5 2" xfId="28361"/>
    <cellStyle name="Comma 16 7 4 2 6" xfId="8989"/>
    <cellStyle name="Comma 16 7 4 2 6 2" xfId="28362"/>
    <cellStyle name="Comma 16 7 4 2 7" xfId="28349"/>
    <cellStyle name="Comma 16 7 4 3" xfId="8990"/>
    <cellStyle name="Comma 16 7 4 3 2" xfId="8991"/>
    <cellStyle name="Comma 16 7 4 3 2 2" xfId="8992"/>
    <cellStyle name="Comma 16 7 4 3 2 2 2" xfId="8993"/>
    <cellStyle name="Comma 16 7 4 3 2 2 2 2" xfId="28366"/>
    <cellStyle name="Comma 16 7 4 3 2 2 3" xfId="8994"/>
    <cellStyle name="Comma 16 7 4 3 2 2 3 2" xfId="28367"/>
    <cellStyle name="Comma 16 7 4 3 2 2 4" xfId="28365"/>
    <cellStyle name="Comma 16 7 4 3 2 3" xfId="8995"/>
    <cellStyle name="Comma 16 7 4 3 2 3 2" xfId="28368"/>
    <cellStyle name="Comma 16 7 4 3 2 4" xfId="8996"/>
    <cellStyle name="Comma 16 7 4 3 2 4 2" xfId="28369"/>
    <cellStyle name="Comma 16 7 4 3 2 5" xfId="8997"/>
    <cellStyle name="Comma 16 7 4 3 2 5 2" xfId="28370"/>
    <cellStyle name="Comma 16 7 4 3 2 6" xfId="28364"/>
    <cellStyle name="Comma 16 7 4 3 3" xfId="8998"/>
    <cellStyle name="Comma 16 7 4 3 3 2" xfId="8999"/>
    <cellStyle name="Comma 16 7 4 3 3 2 2" xfId="28372"/>
    <cellStyle name="Comma 16 7 4 3 3 3" xfId="9000"/>
    <cellStyle name="Comma 16 7 4 3 3 3 2" xfId="28373"/>
    <cellStyle name="Comma 16 7 4 3 3 4" xfId="28371"/>
    <cellStyle name="Comma 16 7 4 3 4" xfId="9001"/>
    <cellStyle name="Comma 16 7 4 3 4 2" xfId="28374"/>
    <cellStyle name="Comma 16 7 4 3 5" xfId="9002"/>
    <cellStyle name="Comma 16 7 4 3 5 2" xfId="28375"/>
    <cellStyle name="Comma 16 7 4 3 6" xfId="9003"/>
    <cellStyle name="Comma 16 7 4 3 6 2" xfId="28376"/>
    <cellStyle name="Comma 16 7 4 3 7" xfId="28363"/>
    <cellStyle name="Comma 16 7 4 4" xfId="9004"/>
    <cellStyle name="Comma 16 7 4 4 2" xfId="9005"/>
    <cellStyle name="Comma 16 7 4 4 2 2" xfId="9006"/>
    <cellStyle name="Comma 16 7 4 4 2 2 2" xfId="28379"/>
    <cellStyle name="Comma 16 7 4 4 2 3" xfId="9007"/>
    <cellStyle name="Comma 16 7 4 4 2 3 2" xfId="28380"/>
    <cellStyle name="Comma 16 7 4 4 2 4" xfId="28378"/>
    <cellStyle name="Comma 16 7 4 4 3" xfId="9008"/>
    <cellStyle name="Comma 16 7 4 4 3 2" xfId="28381"/>
    <cellStyle name="Comma 16 7 4 4 4" xfId="9009"/>
    <cellStyle name="Comma 16 7 4 4 4 2" xfId="28382"/>
    <cellStyle name="Comma 16 7 4 4 5" xfId="9010"/>
    <cellStyle name="Comma 16 7 4 4 5 2" xfId="28383"/>
    <cellStyle name="Comma 16 7 4 4 6" xfId="28377"/>
    <cellStyle name="Comma 16 7 4 5" xfId="9011"/>
    <cellStyle name="Comma 16 7 4 5 2" xfId="9012"/>
    <cellStyle name="Comma 16 7 4 5 2 2" xfId="28385"/>
    <cellStyle name="Comma 16 7 4 5 3" xfId="9013"/>
    <cellStyle name="Comma 16 7 4 5 3 2" xfId="28386"/>
    <cellStyle name="Comma 16 7 4 5 4" xfId="28384"/>
    <cellStyle name="Comma 16 7 4 6" xfId="9014"/>
    <cellStyle name="Comma 16 7 4 6 2" xfId="28387"/>
    <cellStyle name="Comma 16 7 4 7" xfId="9015"/>
    <cellStyle name="Comma 16 7 4 7 2" xfId="28388"/>
    <cellStyle name="Comma 16 7 4 8" xfId="9016"/>
    <cellStyle name="Comma 16 7 4 8 2" xfId="28389"/>
    <cellStyle name="Comma 16 7 4 9" xfId="28348"/>
    <cellStyle name="Comma 16 7 5" xfId="9017"/>
    <cellStyle name="Comma 16 7 5 2" xfId="9018"/>
    <cellStyle name="Comma 16 7 5 2 2" xfId="9019"/>
    <cellStyle name="Comma 16 7 5 2 2 2" xfId="9020"/>
    <cellStyle name="Comma 16 7 5 2 2 2 2" xfId="28393"/>
    <cellStyle name="Comma 16 7 5 2 2 3" xfId="9021"/>
    <cellStyle name="Comma 16 7 5 2 2 3 2" xfId="28394"/>
    <cellStyle name="Comma 16 7 5 2 2 4" xfId="28392"/>
    <cellStyle name="Comma 16 7 5 2 3" xfId="9022"/>
    <cellStyle name="Comma 16 7 5 2 3 2" xfId="28395"/>
    <cellStyle name="Comma 16 7 5 2 4" xfId="9023"/>
    <cellStyle name="Comma 16 7 5 2 4 2" xfId="28396"/>
    <cellStyle name="Comma 16 7 5 2 5" xfId="9024"/>
    <cellStyle name="Comma 16 7 5 2 5 2" xfId="28397"/>
    <cellStyle name="Comma 16 7 5 2 6" xfId="28391"/>
    <cellStyle name="Comma 16 7 5 3" xfId="9025"/>
    <cellStyle name="Comma 16 7 5 3 2" xfId="9026"/>
    <cellStyle name="Comma 16 7 5 3 2 2" xfId="28399"/>
    <cellStyle name="Comma 16 7 5 3 3" xfId="9027"/>
    <cellStyle name="Comma 16 7 5 3 3 2" xfId="28400"/>
    <cellStyle name="Comma 16 7 5 3 4" xfId="28398"/>
    <cellStyle name="Comma 16 7 5 4" xfId="9028"/>
    <cellStyle name="Comma 16 7 5 4 2" xfId="28401"/>
    <cellStyle name="Comma 16 7 5 5" xfId="9029"/>
    <cellStyle name="Comma 16 7 5 5 2" xfId="28402"/>
    <cellStyle name="Comma 16 7 5 6" xfId="9030"/>
    <cellStyle name="Comma 16 7 5 6 2" xfId="28403"/>
    <cellStyle name="Comma 16 7 5 7" xfId="28390"/>
    <cellStyle name="Comma 16 7 6" xfId="9031"/>
    <cellStyle name="Comma 16 7 6 2" xfId="9032"/>
    <cellStyle name="Comma 16 7 6 2 2" xfId="9033"/>
    <cellStyle name="Comma 16 7 6 2 2 2" xfId="9034"/>
    <cellStyle name="Comma 16 7 6 2 2 2 2" xfId="28407"/>
    <cellStyle name="Comma 16 7 6 2 2 3" xfId="9035"/>
    <cellStyle name="Comma 16 7 6 2 2 3 2" xfId="28408"/>
    <cellStyle name="Comma 16 7 6 2 2 4" xfId="28406"/>
    <cellStyle name="Comma 16 7 6 2 3" xfId="9036"/>
    <cellStyle name="Comma 16 7 6 2 3 2" xfId="28409"/>
    <cellStyle name="Comma 16 7 6 2 4" xfId="9037"/>
    <cellStyle name="Comma 16 7 6 2 4 2" xfId="28410"/>
    <cellStyle name="Comma 16 7 6 2 5" xfId="9038"/>
    <cellStyle name="Comma 16 7 6 2 5 2" xfId="28411"/>
    <cellStyle name="Comma 16 7 6 2 6" xfId="28405"/>
    <cellStyle name="Comma 16 7 6 3" xfId="9039"/>
    <cellStyle name="Comma 16 7 6 3 2" xfId="9040"/>
    <cellStyle name="Comma 16 7 6 3 2 2" xfId="28413"/>
    <cellStyle name="Comma 16 7 6 3 3" xfId="9041"/>
    <cellStyle name="Comma 16 7 6 3 3 2" xfId="28414"/>
    <cellStyle name="Comma 16 7 6 3 4" xfId="28412"/>
    <cellStyle name="Comma 16 7 6 4" xfId="9042"/>
    <cellStyle name="Comma 16 7 6 4 2" xfId="28415"/>
    <cellStyle name="Comma 16 7 6 5" xfId="9043"/>
    <cellStyle name="Comma 16 7 6 5 2" xfId="28416"/>
    <cellStyle name="Comma 16 7 6 6" xfId="9044"/>
    <cellStyle name="Comma 16 7 6 6 2" xfId="28417"/>
    <cellStyle name="Comma 16 7 6 7" xfId="28404"/>
    <cellStyle name="Comma 16 7 7" xfId="9045"/>
    <cellStyle name="Comma 16 7 7 2" xfId="9046"/>
    <cellStyle name="Comma 16 7 7 2 2" xfId="9047"/>
    <cellStyle name="Comma 16 7 7 2 2 2" xfId="28420"/>
    <cellStyle name="Comma 16 7 7 2 3" xfId="9048"/>
    <cellStyle name="Comma 16 7 7 2 3 2" xfId="28421"/>
    <cellStyle name="Comma 16 7 7 2 4" xfId="28419"/>
    <cellStyle name="Comma 16 7 7 3" xfId="9049"/>
    <cellStyle name="Comma 16 7 7 3 2" xfId="28422"/>
    <cellStyle name="Comma 16 7 7 4" xfId="9050"/>
    <cellStyle name="Comma 16 7 7 4 2" xfId="28423"/>
    <cellStyle name="Comma 16 7 7 5" xfId="9051"/>
    <cellStyle name="Comma 16 7 7 5 2" xfId="28424"/>
    <cellStyle name="Comma 16 7 7 6" xfId="28418"/>
    <cellStyle name="Comma 16 7 8" xfId="9052"/>
    <cellStyle name="Comma 16 7 8 2" xfId="9053"/>
    <cellStyle name="Comma 16 7 8 2 2" xfId="28426"/>
    <cellStyle name="Comma 16 7 8 3" xfId="9054"/>
    <cellStyle name="Comma 16 7 8 3 2" xfId="28427"/>
    <cellStyle name="Comma 16 7 8 4" xfId="28425"/>
    <cellStyle name="Comma 16 7 9" xfId="9055"/>
    <cellStyle name="Comma 16 7 9 2" xfId="28428"/>
    <cellStyle name="Comma 16 8" xfId="9056"/>
    <cellStyle name="Comma 16 8 2" xfId="9057"/>
    <cellStyle name="Comma 16 8 2 2" xfId="9058"/>
    <cellStyle name="Comma 16 8 2 2 2" xfId="9059"/>
    <cellStyle name="Comma 16 8 2 2 2 2" xfId="9060"/>
    <cellStyle name="Comma 16 8 2 2 2 2 2" xfId="28433"/>
    <cellStyle name="Comma 16 8 2 2 2 3" xfId="9061"/>
    <cellStyle name="Comma 16 8 2 2 2 3 2" xfId="28434"/>
    <cellStyle name="Comma 16 8 2 2 2 4" xfId="28432"/>
    <cellStyle name="Comma 16 8 2 2 3" xfId="9062"/>
    <cellStyle name="Comma 16 8 2 2 3 2" xfId="28435"/>
    <cellStyle name="Comma 16 8 2 2 4" xfId="9063"/>
    <cellStyle name="Comma 16 8 2 2 4 2" xfId="28436"/>
    <cellStyle name="Comma 16 8 2 2 5" xfId="9064"/>
    <cellStyle name="Comma 16 8 2 2 5 2" xfId="28437"/>
    <cellStyle name="Comma 16 8 2 2 6" xfId="28431"/>
    <cellStyle name="Comma 16 8 2 3" xfId="9065"/>
    <cellStyle name="Comma 16 8 2 3 2" xfId="9066"/>
    <cellStyle name="Comma 16 8 2 3 2 2" xfId="28439"/>
    <cellStyle name="Comma 16 8 2 3 3" xfId="9067"/>
    <cellStyle name="Comma 16 8 2 3 3 2" xfId="28440"/>
    <cellStyle name="Comma 16 8 2 3 4" xfId="28438"/>
    <cellStyle name="Comma 16 8 2 4" xfId="9068"/>
    <cellStyle name="Comma 16 8 2 4 2" xfId="28441"/>
    <cellStyle name="Comma 16 8 2 5" xfId="9069"/>
    <cellStyle name="Comma 16 8 2 5 2" xfId="28442"/>
    <cellStyle name="Comma 16 8 2 6" xfId="9070"/>
    <cellStyle name="Comma 16 8 2 6 2" xfId="28443"/>
    <cellStyle name="Comma 16 8 2 7" xfId="28430"/>
    <cellStyle name="Comma 16 8 3" xfId="9071"/>
    <cellStyle name="Comma 16 8 3 2" xfId="9072"/>
    <cellStyle name="Comma 16 8 3 2 2" xfId="9073"/>
    <cellStyle name="Comma 16 8 3 2 2 2" xfId="9074"/>
    <cellStyle name="Comma 16 8 3 2 2 2 2" xfId="28447"/>
    <cellStyle name="Comma 16 8 3 2 2 3" xfId="9075"/>
    <cellStyle name="Comma 16 8 3 2 2 3 2" xfId="28448"/>
    <cellStyle name="Comma 16 8 3 2 2 4" xfId="28446"/>
    <cellStyle name="Comma 16 8 3 2 3" xfId="9076"/>
    <cellStyle name="Comma 16 8 3 2 3 2" xfId="28449"/>
    <cellStyle name="Comma 16 8 3 2 4" xfId="9077"/>
    <cellStyle name="Comma 16 8 3 2 4 2" xfId="28450"/>
    <cellStyle name="Comma 16 8 3 2 5" xfId="9078"/>
    <cellStyle name="Comma 16 8 3 2 5 2" xfId="28451"/>
    <cellStyle name="Comma 16 8 3 2 6" xfId="28445"/>
    <cellStyle name="Comma 16 8 3 3" xfId="9079"/>
    <cellStyle name="Comma 16 8 3 3 2" xfId="9080"/>
    <cellStyle name="Comma 16 8 3 3 2 2" xfId="28453"/>
    <cellStyle name="Comma 16 8 3 3 3" xfId="9081"/>
    <cellStyle name="Comma 16 8 3 3 3 2" xfId="28454"/>
    <cellStyle name="Comma 16 8 3 3 4" xfId="28452"/>
    <cellStyle name="Comma 16 8 3 4" xfId="9082"/>
    <cellStyle name="Comma 16 8 3 4 2" xfId="28455"/>
    <cellStyle name="Comma 16 8 3 5" xfId="9083"/>
    <cellStyle name="Comma 16 8 3 5 2" xfId="28456"/>
    <cellStyle name="Comma 16 8 3 6" xfId="9084"/>
    <cellStyle name="Comma 16 8 3 6 2" xfId="28457"/>
    <cellStyle name="Comma 16 8 3 7" xfId="28444"/>
    <cellStyle name="Comma 16 8 4" xfId="9085"/>
    <cellStyle name="Comma 16 8 4 2" xfId="9086"/>
    <cellStyle name="Comma 16 8 4 2 2" xfId="9087"/>
    <cellStyle name="Comma 16 8 4 2 2 2" xfId="28460"/>
    <cellStyle name="Comma 16 8 4 2 3" xfId="9088"/>
    <cellStyle name="Comma 16 8 4 2 3 2" xfId="28461"/>
    <cellStyle name="Comma 16 8 4 2 4" xfId="28459"/>
    <cellStyle name="Comma 16 8 4 3" xfId="9089"/>
    <cellStyle name="Comma 16 8 4 3 2" xfId="28462"/>
    <cellStyle name="Comma 16 8 4 4" xfId="9090"/>
    <cellStyle name="Comma 16 8 4 4 2" xfId="28463"/>
    <cellStyle name="Comma 16 8 4 5" xfId="9091"/>
    <cellStyle name="Comma 16 8 4 5 2" xfId="28464"/>
    <cellStyle name="Comma 16 8 4 6" xfId="28458"/>
    <cellStyle name="Comma 16 8 5" xfId="9092"/>
    <cellStyle name="Comma 16 8 5 2" xfId="9093"/>
    <cellStyle name="Comma 16 8 5 2 2" xfId="28466"/>
    <cellStyle name="Comma 16 8 5 3" xfId="9094"/>
    <cellStyle name="Comma 16 8 5 3 2" xfId="28467"/>
    <cellStyle name="Comma 16 8 5 4" xfId="28465"/>
    <cellStyle name="Comma 16 8 6" xfId="9095"/>
    <cellStyle name="Comma 16 8 6 2" xfId="28468"/>
    <cellStyle name="Comma 16 8 7" xfId="9096"/>
    <cellStyle name="Comma 16 8 7 2" xfId="28469"/>
    <cellStyle name="Comma 16 8 8" xfId="9097"/>
    <cellStyle name="Comma 16 8 8 2" xfId="28470"/>
    <cellStyle name="Comma 16 8 9" xfId="28429"/>
    <cellStyle name="Comma 16 9" xfId="9098"/>
    <cellStyle name="Comma 16 9 2" xfId="9099"/>
    <cellStyle name="Comma 16 9 2 2" xfId="9100"/>
    <cellStyle name="Comma 16 9 2 2 2" xfId="9101"/>
    <cellStyle name="Comma 16 9 2 2 2 2" xfId="9102"/>
    <cellStyle name="Comma 16 9 2 2 2 2 2" xfId="28475"/>
    <cellStyle name="Comma 16 9 2 2 2 3" xfId="9103"/>
    <cellStyle name="Comma 16 9 2 2 2 3 2" xfId="28476"/>
    <cellStyle name="Comma 16 9 2 2 2 4" xfId="28474"/>
    <cellStyle name="Comma 16 9 2 2 3" xfId="9104"/>
    <cellStyle name="Comma 16 9 2 2 3 2" xfId="28477"/>
    <cellStyle name="Comma 16 9 2 2 4" xfId="9105"/>
    <cellStyle name="Comma 16 9 2 2 4 2" xfId="28478"/>
    <cellStyle name="Comma 16 9 2 2 5" xfId="9106"/>
    <cellStyle name="Comma 16 9 2 2 5 2" xfId="28479"/>
    <cellStyle name="Comma 16 9 2 2 6" xfId="28473"/>
    <cellStyle name="Comma 16 9 2 3" xfId="9107"/>
    <cellStyle name="Comma 16 9 2 3 2" xfId="9108"/>
    <cellStyle name="Comma 16 9 2 3 2 2" xfId="28481"/>
    <cellStyle name="Comma 16 9 2 3 3" xfId="9109"/>
    <cellStyle name="Comma 16 9 2 3 3 2" xfId="28482"/>
    <cellStyle name="Comma 16 9 2 3 4" xfId="28480"/>
    <cellStyle name="Comma 16 9 2 4" xfId="9110"/>
    <cellStyle name="Comma 16 9 2 4 2" xfId="28483"/>
    <cellStyle name="Comma 16 9 2 5" xfId="9111"/>
    <cellStyle name="Comma 16 9 2 5 2" xfId="28484"/>
    <cellStyle name="Comma 16 9 2 6" xfId="9112"/>
    <cellStyle name="Comma 16 9 2 6 2" xfId="28485"/>
    <cellStyle name="Comma 16 9 2 7" xfId="28472"/>
    <cellStyle name="Comma 16 9 3" xfId="9113"/>
    <cellStyle name="Comma 16 9 3 2" xfId="9114"/>
    <cellStyle name="Comma 16 9 3 2 2" xfId="9115"/>
    <cellStyle name="Comma 16 9 3 2 2 2" xfId="9116"/>
    <cellStyle name="Comma 16 9 3 2 2 2 2" xfId="28489"/>
    <cellStyle name="Comma 16 9 3 2 2 3" xfId="9117"/>
    <cellStyle name="Comma 16 9 3 2 2 3 2" xfId="28490"/>
    <cellStyle name="Comma 16 9 3 2 2 4" xfId="28488"/>
    <cellStyle name="Comma 16 9 3 2 3" xfId="9118"/>
    <cellStyle name="Comma 16 9 3 2 3 2" xfId="28491"/>
    <cellStyle name="Comma 16 9 3 2 4" xfId="9119"/>
    <cellStyle name="Comma 16 9 3 2 4 2" xfId="28492"/>
    <cellStyle name="Comma 16 9 3 2 5" xfId="9120"/>
    <cellStyle name="Comma 16 9 3 2 5 2" xfId="28493"/>
    <cellStyle name="Comma 16 9 3 2 6" xfId="28487"/>
    <cellStyle name="Comma 16 9 3 3" xfId="9121"/>
    <cellStyle name="Comma 16 9 3 3 2" xfId="9122"/>
    <cellStyle name="Comma 16 9 3 3 2 2" xfId="28495"/>
    <cellStyle name="Comma 16 9 3 3 3" xfId="9123"/>
    <cellStyle name="Comma 16 9 3 3 3 2" xfId="28496"/>
    <cellStyle name="Comma 16 9 3 3 4" xfId="28494"/>
    <cellStyle name="Comma 16 9 3 4" xfId="9124"/>
    <cellStyle name="Comma 16 9 3 4 2" xfId="28497"/>
    <cellStyle name="Comma 16 9 3 5" xfId="9125"/>
    <cellStyle name="Comma 16 9 3 5 2" xfId="28498"/>
    <cellStyle name="Comma 16 9 3 6" xfId="9126"/>
    <cellStyle name="Comma 16 9 3 6 2" xfId="28499"/>
    <cellStyle name="Comma 16 9 3 7" xfId="28486"/>
    <cellStyle name="Comma 16 9 4" xfId="9127"/>
    <cellStyle name="Comma 16 9 4 2" xfId="9128"/>
    <cellStyle name="Comma 16 9 4 2 2" xfId="9129"/>
    <cellStyle name="Comma 16 9 4 2 2 2" xfId="28502"/>
    <cellStyle name="Comma 16 9 4 2 3" xfId="9130"/>
    <cellStyle name="Comma 16 9 4 2 3 2" xfId="28503"/>
    <cellStyle name="Comma 16 9 4 2 4" xfId="28501"/>
    <cellStyle name="Comma 16 9 4 3" xfId="9131"/>
    <cellStyle name="Comma 16 9 4 3 2" xfId="28504"/>
    <cellStyle name="Comma 16 9 4 4" xfId="9132"/>
    <cellStyle name="Comma 16 9 4 4 2" xfId="28505"/>
    <cellStyle name="Comma 16 9 4 5" xfId="9133"/>
    <cellStyle name="Comma 16 9 4 5 2" xfId="28506"/>
    <cellStyle name="Comma 16 9 4 6" xfId="28500"/>
    <cellStyle name="Comma 16 9 5" xfId="9134"/>
    <cellStyle name="Comma 16 9 5 2" xfId="9135"/>
    <cellStyle name="Comma 16 9 5 2 2" xfId="28508"/>
    <cellStyle name="Comma 16 9 5 3" xfId="9136"/>
    <cellStyle name="Comma 16 9 5 3 2" xfId="28509"/>
    <cellStyle name="Comma 16 9 5 4" xfId="28507"/>
    <cellStyle name="Comma 16 9 6" xfId="9137"/>
    <cellStyle name="Comma 16 9 6 2" xfId="28510"/>
    <cellStyle name="Comma 16 9 7" xfId="9138"/>
    <cellStyle name="Comma 16 9 7 2" xfId="28511"/>
    <cellStyle name="Comma 16 9 8" xfId="9139"/>
    <cellStyle name="Comma 16 9 8 2" xfId="28512"/>
    <cellStyle name="Comma 16 9 9" xfId="28471"/>
    <cellStyle name="Comma 160" xfId="39003"/>
    <cellStyle name="Comma 161" xfId="39015"/>
    <cellStyle name="Comma 162" xfId="39017"/>
    <cellStyle name="Comma 163" xfId="39019"/>
    <cellStyle name="Comma 164" xfId="39021"/>
    <cellStyle name="Comma 165" xfId="39023"/>
    <cellStyle name="Comma 166" xfId="39025"/>
    <cellStyle name="Comma 167" xfId="39026"/>
    <cellStyle name="Comma 168" xfId="39028"/>
    <cellStyle name="Comma 169" xfId="39030"/>
    <cellStyle name="Comma 17" xfId="9140"/>
    <cellStyle name="Comma 17 10" xfId="9141"/>
    <cellStyle name="Comma 17 10 2" xfId="9142"/>
    <cellStyle name="Comma 17 10 2 2" xfId="9143"/>
    <cellStyle name="Comma 17 10 2 2 2" xfId="9144"/>
    <cellStyle name="Comma 17 10 2 2 2 2" xfId="9145"/>
    <cellStyle name="Comma 17 10 2 2 2 2 2" xfId="28518"/>
    <cellStyle name="Comma 17 10 2 2 2 3" xfId="9146"/>
    <cellStyle name="Comma 17 10 2 2 2 3 2" xfId="28519"/>
    <cellStyle name="Comma 17 10 2 2 2 4" xfId="28517"/>
    <cellStyle name="Comma 17 10 2 2 3" xfId="9147"/>
    <cellStyle name="Comma 17 10 2 2 3 2" xfId="28520"/>
    <cellStyle name="Comma 17 10 2 2 4" xfId="9148"/>
    <cellStyle name="Comma 17 10 2 2 4 2" xfId="28521"/>
    <cellStyle name="Comma 17 10 2 2 5" xfId="9149"/>
    <cellStyle name="Comma 17 10 2 2 5 2" xfId="28522"/>
    <cellStyle name="Comma 17 10 2 2 6" xfId="28516"/>
    <cellStyle name="Comma 17 10 2 3" xfId="9150"/>
    <cellStyle name="Comma 17 10 2 3 2" xfId="9151"/>
    <cellStyle name="Comma 17 10 2 3 2 2" xfId="28524"/>
    <cellStyle name="Comma 17 10 2 3 3" xfId="9152"/>
    <cellStyle name="Comma 17 10 2 3 3 2" xfId="28525"/>
    <cellStyle name="Comma 17 10 2 3 4" xfId="28523"/>
    <cellStyle name="Comma 17 10 2 4" xfId="9153"/>
    <cellStyle name="Comma 17 10 2 4 2" xfId="28526"/>
    <cellStyle name="Comma 17 10 2 5" xfId="9154"/>
    <cellStyle name="Comma 17 10 2 5 2" xfId="28527"/>
    <cellStyle name="Comma 17 10 2 6" xfId="9155"/>
    <cellStyle name="Comma 17 10 2 6 2" xfId="28528"/>
    <cellStyle name="Comma 17 10 2 7" xfId="28515"/>
    <cellStyle name="Comma 17 10 3" xfId="9156"/>
    <cellStyle name="Comma 17 10 3 2" xfId="9157"/>
    <cellStyle name="Comma 17 10 3 2 2" xfId="9158"/>
    <cellStyle name="Comma 17 10 3 2 2 2" xfId="9159"/>
    <cellStyle name="Comma 17 10 3 2 2 2 2" xfId="28532"/>
    <cellStyle name="Comma 17 10 3 2 2 3" xfId="9160"/>
    <cellStyle name="Comma 17 10 3 2 2 3 2" xfId="28533"/>
    <cellStyle name="Comma 17 10 3 2 2 4" xfId="28531"/>
    <cellStyle name="Comma 17 10 3 2 3" xfId="9161"/>
    <cellStyle name="Comma 17 10 3 2 3 2" xfId="28534"/>
    <cellStyle name="Comma 17 10 3 2 4" xfId="9162"/>
    <cellStyle name="Comma 17 10 3 2 4 2" xfId="28535"/>
    <cellStyle name="Comma 17 10 3 2 5" xfId="9163"/>
    <cellStyle name="Comma 17 10 3 2 5 2" xfId="28536"/>
    <cellStyle name="Comma 17 10 3 2 6" xfId="28530"/>
    <cellStyle name="Comma 17 10 3 3" xfId="9164"/>
    <cellStyle name="Comma 17 10 3 3 2" xfId="9165"/>
    <cellStyle name="Comma 17 10 3 3 2 2" xfId="28538"/>
    <cellStyle name="Comma 17 10 3 3 3" xfId="9166"/>
    <cellStyle name="Comma 17 10 3 3 3 2" xfId="28539"/>
    <cellStyle name="Comma 17 10 3 3 4" xfId="28537"/>
    <cellStyle name="Comma 17 10 3 4" xfId="9167"/>
    <cellStyle name="Comma 17 10 3 4 2" xfId="28540"/>
    <cellStyle name="Comma 17 10 3 5" xfId="9168"/>
    <cellStyle name="Comma 17 10 3 5 2" xfId="28541"/>
    <cellStyle name="Comma 17 10 3 6" xfId="9169"/>
    <cellStyle name="Comma 17 10 3 6 2" xfId="28542"/>
    <cellStyle name="Comma 17 10 3 7" xfId="28529"/>
    <cellStyle name="Comma 17 10 4" xfId="9170"/>
    <cellStyle name="Comma 17 10 4 2" xfId="9171"/>
    <cellStyle name="Comma 17 10 4 2 2" xfId="9172"/>
    <cellStyle name="Comma 17 10 4 2 2 2" xfId="28545"/>
    <cellStyle name="Comma 17 10 4 2 3" xfId="9173"/>
    <cellStyle name="Comma 17 10 4 2 3 2" xfId="28546"/>
    <cellStyle name="Comma 17 10 4 2 4" xfId="28544"/>
    <cellStyle name="Comma 17 10 4 3" xfId="9174"/>
    <cellStyle name="Comma 17 10 4 3 2" xfId="28547"/>
    <cellStyle name="Comma 17 10 4 4" xfId="9175"/>
    <cellStyle name="Comma 17 10 4 4 2" xfId="28548"/>
    <cellStyle name="Comma 17 10 4 5" xfId="9176"/>
    <cellStyle name="Comma 17 10 4 5 2" xfId="28549"/>
    <cellStyle name="Comma 17 10 4 6" xfId="28543"/>
    <cellStyle name="Comma 17 10 5" xfId="9177"/>
    <cellStyle name="Comma 17 10 5 2" xfId="9178"/>
    <cellStyle name="Comma 17 10 5 2 2" xfId="28551"/>
    <cellStyle name="Comma 17 10 5 3" xfId="9179"/>
    <cellStyle name="Comma 17 10 5 3 2" xfId="28552"/>
    <cellStyle name="Comma 17 10 5 4" xfId="28550"/>
    <cellStyle name="Comma 17 10 6" xfId="9180"/>
    <cellStyle name="Comma 17 10 6 2" xfId="28553"/>
    <cellStyle name="Comma 17 10 7" xfId="9181"/>
    <cellStyle name="Comma 17 10 7 2" xfId="28554"/>
    <cellStyle name="Comma 17 10 8" xfId="9182"/>
    <cellStyle name="Comma 17 10 8 2" xfId="28555"/>
    <cellStyle name="Comma 17 10 9" xfId="28514"/>
    <cellStyle name="Comma 17 11" xfId="9183"/>
    <cellStyle name="Comma 17 11 2" xfId="9184"/>
    <cellStyle name="Comma 17 11 2 2" xfId="9185"/>
    <cellStyle name="Comma 17 11 2 2 2" xfId="9186"/>
    <cellStyle name="Comma 17 11 2 2 2 2" xfId="9187"/>
    <cellStyle name="Comma 17 11 2 2 2 2 2" xfId="28560"/>
    <cellStyle name="Comma 17 11 2 2 2 3" xfId="9188"/>
    <cellStyle name="Comma 17 11 2 2 2 3 2" xfId="28561"/>
    <cellStyle name="Comma 17 11 2 2 2 4" xfId="28559"/>
    <cellStyle name="Comma 17 11 2 2 3" xfId="9189"/>
    <cellStyle name="Comma 17 11 2 2 3 2" xfId="28562"/>
    <cellStyle name="Comma 17 11 2 2 4" xfId="9190"/>
    <cellStyle name="Comma 17 11 2 2 4 2" xfId="28563"/>
    <cellStyle name="Comma 17 11 2 2 5" xfId="9191"/>
    <cellStyle name="Comma 17 11 2 2 5 2" xfId="28564"/>
    <cellStyle name="Comma 17 11 2 2 6" xfId="28558"/>
    <cellStyle name="Comma 17 11 2 3" xfId="9192"/>
    <cellStyle name="Comma 17 11 2 3 2" xfId="9193"/>
    <cellStyle name="Comma 17 11 2 3 2 2" xfId="28566"/>
    <cellStyle name="Comma 17 11 2 3 3" xfId="9194"/>
    <cellStyle name="Comma 17 11 2 3 3 2" xfId="28567"/>
    <cellStyle name="Comma 17 11 2 3 4" xfId="28565"/>
    <cellStyle name="Comma 17 11 2 4" xfId="9195"/>
    <cellStyle name="Comma 17 11 2 4 2" xfId="28568"/>
    <cellStyle name="Comma 17 11 2 5" xfId="9196"/>
    <cellStyle name="Comma 17 11 2 5 2" xfId="28569"/>
    <cellStyle name="Comma 17 11 2 6" xfId="9197"/>
    <cellStyle name="Comma 17 11 2 6 2" xfId="28570"/>
    <cellStyle name="Comma 17 11 2 7" xfId="28557"/>
    <cellStyle name="Comma 17 11 3" xfId="9198"/>
    <cellStyle name="Comma 17 11 3 2" xfId="9199"/>
    <cellStyle name="Comma 17 11 3 2 2" xfId="9200"/>
    <cellStyle name="Comma 17 11 3 2 2 2" xfId="9201"/>
    <cellStyle name="Comma 17 11 3 2 2 2 2" xfId="28574"/>
    <cellStyle name="Comma 17 11 3 2 2 3" xfId="9202"/>
    <cellStyle name="Comma 17 11 3 2 2 3 2" xfId="28575"/>
    <cellStyle name="Comma 17 11 3 2 2 4" xfId="28573"/>
    <cellStyle name="Comma 17 11 3 2 3" xfId="9203"/>
    <cellStyle name="Comma 17 11 3 2 3 2" xfId="28576"/>
    <cellStyle name="Comma 17 11 3 2 4" xfId="9204"/>
    <cellStyle name="Comma 17 11 3 2 4 2" xfId="28577"/>
    <cellStyle name="Comma 17 11 3 2 5" xfId="9205"/>
    <cellStyle name="Comma 17 11 3 2 5 2" xfId="28578"/>
    <cellStyle name="Comma 17 11 3 2 6" xfId="28572"/>
    <cellStyle name="Comma 17 11 3 3" xfId="9206"/>
    <cellStyle name="Comma 17 11 3 3 2" xfId="9207"/>
    <cellStyle name="Comma 17 11 3 3 2 2" xfId="28580"/>
    <cellStyle name="Comma 17 11 3 3 3" xfId="9208"/>
    <cellStyle name="Comma 17 11 3 3 3 2" xfId="28581"/>
    <cellStyle name="Comma 17 11 3 3 4" xfId="28579"/>
    <cellStyle name="Comma 17 11 3 4" xfId="9209"/>
    <cellStyle name="Comma 17 11 3 4 2" xfId="28582"/>
    <cellStyle name="Comma 17 11 3 5" xfId="9210"/>
    <cellStyle name="Comma 17 11 3 5 2" xfId="28583"/>
    <cellStyle name="Comma 17 11 3 6" xfId="9211"/>
    <cellStyle name="Comma 17 11 3 6 2" xfId="28584"/>
    <cellStyle name="Comma 17 11 3 7" xfId="28571"/>
    <cellStyle name="Comma 17 11 4" xfId="9212"/>
    <cellStyle name="Comma 17 11 4 2" xfId="9213"/>
    <cellStyle name="Comma 17 11 4 2 2" xfId="9214"/>
    <cellStyle name="Comma 17 11 4 2 2 2" xfId="28587"/>
    <cellStyle name="Comma 17 11 4 2 3" xfId="9215"/>
    <cellStyle name="Comma 17 11 4 2 3 2" xfId="28588"/>
    <cellStyle name="Comma 17 11 4 2 4" xfId="28586"/>
    <cellStyle name="Comma 17 11 4 3" xfId="9216"/>
    <cellStyle name="Comma 17 11 4 3 2" xfId="28589"/>
    <cellStyle name="Comma 17 11 4 4" xfId="9217"/>
    <cellStyle name="Comma 17 11 4 4 2" xfId="28590"/>
    <cellStyle name="Comma 17 11 4 5" xfId="9218"/>
    <cellStyle name="Comma 17 11 4 5 2" xfId="28591"/>
    <cellStyle name="Comma 17 11 4 6" xfId="28585"/>
    <cellStyle name="Comma 17 11 5" xfId="9219"/>
    <cellStyle name="Comma 17 11 5 2" xfId="9220"/>
    <cellStyle name="Comma 17 11 5 2 2" xfId="28593"/>
    <cellStyle name="Comma 17 11 5 3" xfId="9221"/>
    <cellStyle name="Comma 17 11 5 3 2" xfId="28594"/>
    <cellStyle name="Comma 17 11 5 4" xfId="28592"/>
    <cellStyle name="Comma 17 11 6" xfId="9222"/>
    <cellStyle name="Comma 17 11 6 2" xfId="28595"/>
    <cellStyle name="Comma 17 11 7" xfId="9223"/>
    <cellStyle name="Comma 17 11 7 2" xfId="28596"/>
    <cellStyle name="Comma 17 11 8" xfId="9224"/>
    <cellStyle name="Comma 17 11 8 2" xfId="28597"/>
    <cellStyle name="Comma 17 11 9" xfId="28556"/>
    <cellStyle name="Comma 17 12" xfId="9225"/>
    <cellStyle name="Comma 17 12 2" xfId="9226"/>
    <cellStyle name="Comma 17 12 2 2" xfId="9227"/>
    <cellStyle name="Comma 17 12 2 2 2" xfId="9228"/>
    <cellStyle name="Comma 17 12 2 2 2 2" xfId="28601"/>
    <cellStyle name="Comma 17 12 2 2 3" xfId="9229"/>
    <cellStyle name="Comma 17 12 2 2 3 2" xfId="28602"/>
    <cellStyle name="Comma 17 12 2 2 4" xfId="28600"/>
    <cellStyle name="Comma 17 12 2 3" xfId="9230"/>
    <cellStyle name="Comma 17 12 2 3 2" xfId="28603"/>
    <cellStyle name="Comma 17 12 2 4" xfId="9231"/>
    <cellStyle name="Comma 17 12 2 4 2" xfId="28604"/>
    <cellStyle name="Comma 17 12 2 5" xfId="9232"/>
    <cellStyle name="Comma 17 12 2 5 2" xfId="28605"/>
    <cellStyle name="Comma 17 12 2 6" xfId="28599"/>
    <cellStyle name="Comma 17 12 3" xfId="9233"/>
    <cellStyle name="Comma 17 12 3 2" xfId="9234"/>
    <cellStyle name="Comma 17 12 3 2 2" xfId="28607"/>
    <cellStyle name="Comma 17 12 3 3" xfId="9235"/>
    <cellStyle name="Comma 17 12 3 3 2" xfId="28608"/>
    <cellStyle name="Comma 17 12 3 4" xfId="28606"/>
    <cellStyle name="Comma 17 12 4" xfId="9236"/>
    <cellStyle name="Comma 17 12 4 2" xfId="28609"/>
    <cellStyle name="Comma 17 12 5" xfId="9237"/>
    <cellStyle name="Comma 17 12 5 2" xfId="28610"/>
    <cellStyle name="Comma 17 12 6" xfId="9238"/>
    <cellStyle name="Comma 17 12 6 2" xfId="28611"/>
    <cellStyle name="Comma 17 12 7" xfId="28598"/>
    <cellStyle name="Comma 17 13" xfId="9239"/>
    <cellStyle name="Comma 17 13 2" xfId="9240"/>
    <cellStyle name="Comma 17 13 2 2" xfId="9241"/>
    <cellStyle name="Comma 17 13 2 2 2" xfId="9242"/>
    <cellStyle name="Comma 17 13 2 2 2 2" xfId="28615"/>
    <cellStyle name="Comma 17 13 2 2 3" xfId="9243"/>
    <cellStyle name="Comma 17 13 2 2 3 2" xfId="28616"/>
    <cellStyle name="Comma 17 13 2 2 4" xfId="28614"/>
    <cellStyle name="Comma 17 13 2 3" xfId="9244"/>
    <cellStyle name="Comma 17 13 2 3 2" xfId="28617"/>
    <cellStyle name="Comma 17 13 2 4" xfId="9245"/>
    <cellStyle name="Comma 17 13 2 4 2" xfId="28618"/>
    <cellStyle name="Comma 17 13 2 5" xfId="9246"/>
    <cellStyle name="Comma 17 13 2 5 2" xfId="28619"/>
    <cellStyle name="Comma 17 13 2 6" xfId="28613"/>
    <cellStyle name="Comma 17 13 3" xfId="9247"/>
    <cellStyle name="Comma 17 13 3 2" xfId="9248"/>
    <cellStyle name="Comma 17 13 3 2 2" xfId="28621"/>
    <cellStyle name="Comma 17 13 3 3" xfId="9249"/>
    <cellStyle name="Comma 17 13 3 3 2" xfId="28622"/>
    <cellStyle name="Comma 17 13 3 4" xfId="28620"/>
    <cellStyle name="Comma 17 13 4" xfId="9250"/>
    <cellStyle name="Comma 17 13 4 2" xfId="28623"/>
    <cellStyle name="Comma 17 13 5" xfId="9251"/>
    <cellStyle name="Comma 17 13 5 2" xfId="28624"/>
    <cellStyle name="Comma 17 13 6" xfId="9252"/>
    <cellStyle name="Comma 17 13 6 2" xfId="28625"/>
    <cellStyle name="Comma 17 13 7" xfId="28612"/>
    <cellStyle name="Comma 17 14" xfId="9253"/>
    <cellStyle name="Comma 17 14 2" xfId="9254"/>
    <cellStyle name="Comma 17 14 2 2" xfId="9255"/>
    <cellStyle name="Comma 17 14 2 2 2" xfId="28628"/>
    <cellStyle name="Comma 17 14 2 3" xfId="9256"/>
    <cellStyle name="Comma 17 14 2 3 2" xfId="28629"/>
    <cellStyle name="Comma 17 14 2 4" xfId="28627"/>
    <cellStyle name="Comma 17 14 3" xfId="9257"/>
    <cellStyle name="Comma 17 14 3 2" xfId="28630"/>
    <cellStyle name="Comma 17 14 4" xfId="9258"/>
    <cellStyle name="Comma 17 14 4 2" xfId="28631"/>
    <cellStyle name="Comma 17 14 5" xfId="9259"/>
    <cellStyle name="Comma 17 14 5 2" xfId="28632"/>
    <cellStyle name="Comma 17 14 6" xfId="28626"/>
    <cellStyle name="Comma 17 15" xfId="9260"/>
    <cellStyle name="Comma 17 15 2" xfId="9261"/>
    <cellStyle name="Comma 17 15 2 2" xfId="28634"/>
    <cellStyle name="Comma 17 15 3" xfId="9262"/>
    <cellStyle name="Comma 17 15 3 2" xfId="28635"/>
    <cellStyle name="Comma 17 15 4" xfId="28633"/>
    <cellStyle name="Comma 17 16" xfId="9263"/>
    <cellStyle name="Comma 17 16 2" xfId="28636"/>
    <cellStyle name="Comma 17 17" xfId="9264"/>
    <cellStyle name="Comma 17 17 2" xfId="28637"/>
    <cellStyle name="Comma 17 18" xfId="9265"/>
    <cellStyle name="Comma 17 18 2" xfId="28638"/>
    <cellStyle name="Comma 17 19" xfId="28513"/>
    <cellStyle name="Comma 17 2" xfId="9266"/>
    <cellStyle name="Comma 17 2 10" xfId="9267"/>
    <cellStyle name="Comma 17 2 10 2" xfId="28640"/>
    <cellStyle name="Comma 17 2 11" xfId="9268"/>
    <cellStyle name="Comma 17 2 11 2" xfId="28641"/>
    <cellStyle name="Comma 17 2 12" xfId="28639"/>
    <cellStyle name="Comma 17 2 2" xfId="9269"/>
    <cellStyle name="Comma 17 2 2 2" xfId="9270"/>
    <cellStyle name="Comma 17 2 2 2 2" xfId="9271"/>
    <cellStyle name="Comma 17 2 2 2 2 2" xfId="9272"/>
    <cellStyle name="Comma 17 2 2 2 2 2 2" xfId="9273"/>
    <cellStyle name="Comma 17 2 2 2 2 2 2 2" xfId="28646"/>
    <cellStyle name="Comma 17 2 2 2 2 2 3" xfId="9274"/>
    <cellStyle name="Comma 17 2 2 2 2 2 3 2" xfId="28647"/>
    <cellStyle name="Comma 17 2 2 2 2 2 4" xfId="28645"/>
    <cellStyle name="Comma 17 2 2 2 2 3" xfId="9275"/>
    <cellStyle name="Comma 17 2 2 2 2 3 2" xfId="28648"/>
    <cellStyle name="Comma 17 2 2 2 2 4" xfId="9276"/>
    <cellStyle name="Comma 17 2 2 2 2 4 2" xfId="28649"/>
    <cellStyle name="Comma 17 2 2 2 2 5" xfId="9277"/>
    <cellStyle name="Comma 17 2 2 2 2 5 2" xfId="28650"/>
    <cellStyle name="Comma 17 2 2 2 2 6" xfId="28644"/>
    <cellStyle name="Comma 17 2 2 2 3" xfId="9278"/>
    <cellStyle name="Comma 17 2 2 2 3 2" xfId="9279"/>
    <cellStyle name="Comma 17 2 2 2 3 2 2" xfId="28652"/>
    <cellStyle name="Comma 17 2 2 2 3 3" xfId="9280"/>
    <cellStyle name="Comma 17 2 2 2 3 3 2" xfId="28653"/>
    <cellStyle name="Comma 17 2 2 2 3 4" xfId="28651"/>
    <cellStyle name="Comma 17 2 2 2 4" xfId="9281"/>
    <cellStyle name="Comma 17 2 2 2 4 2" xfId="28654"/>
    <cellStyle name="Comma 17 2 2 2 5" xfId="9282"/>
    <cellStyle name="Comma 17 2 2 2 5 2" xfId="28655"/>
    <cellStyle name="Comma 17 2 2 2 6" xfId="9283"/>
    <cellStyle name="Comma 17 2 2 2 6 2" xfId="28656"/>
    <cellStyle name="Comma 17 2 2 2 7" xfId="28643"/>
    <cellStyle name="Comma 17 2 2 3" xfId="9284"/>
    <cellStyle name="Comma 17 2 2 3 2" xfId="9285"/>
    <cellStyle name="Comma 17 2 2 3 2 2" xfId="9286"/>
    <cellStyle name="Comma 17 2 2 3 2 2 2" xfId="9287"/>
    <cellStyle name="Comma 17 2 2 3 2 2 2 2" xfId="28660"/>
    <cellStyle name="Comma 17 2 2 3 2 2 3" xfId="9288"/>
    <cellStyle name="Comma 17 2 2 3 2 2 3 2" xfId="28661"/>
    <cellStyle name="Comma 17 2 2 3 2 2 4" xfId="28659"/>
    <cellStyle name="Comma 17 2 2 3 2 3" xfId="9289"/>
    <cellStyle name="Comma 17 2 2 3 2 3 2" xfId="28662"/>
    <cellStyle name="Comma 17 2 2 3 2 4" xfId="9290"/>
    <cellStyle name="Comma 17 2 2 3 2 4 2" xfId="28663"/>
    <cellStyle name="Comma 17 2 2 3 2 5" xfId="9291"/>
    <cellStyle name="Comma 17 2 2 3 2 5 2" xfId="28664"/>
    <cellStyle name="Comma 17 2 2 3 2 6" xfId="28658"/>
    <cellStyle name="Comma 17 2 2 3 3" xfId="9292"/>
    <cellStyle name="Comma 17 2 2 3 3 2" xfId="9293"/>
    <cellStyle name="Comma 17 2 2 3 3 2 2" xfId="28666"/>
    <cellStyle name="Comma 17 2 2 3 3 3" xfId="9294"/>
    <cellStyle name="Comma 17 2 2 3 3 3 2" xfId="28667"/>
    <cellStyle name="Comma 17 2 2 3 3 4" xfId="28665"/>
    <cellStyle name="Comma 17 2 2 3 4" xfId="9295"/>
    <cellStyle name="Comma 17 2 2 3 4 2" xfId="28668"/>
    <cellStyle name="Comma 17 2 2 3 5" xfId="9296"/>
    <cellStyle name="Comma 17 2 2 3 5 2" xfId="28669"/>
    <cellStyle name="Comma 17 2 2 3 6" xfId="9297"/>
    <cellStyle name="Comma 17 2 2 3 6 2" xfId="28670"/>
    <cellStyle name="Comma 17 2 2 3 7" xfId="28657"/>
    <cellStyle name="Comma 17 2 2 4" xfId="9298"/>
    <cellStyle name="Comma 17 2 2 4 2" xfId="9299"/>
    <cellStyle name="Comma 17 2 2 4 2 2" xfId="9300"/>
    <cellStyle name="Comma 17 2 2 4 2 2 2" xfId="28673"/>
    <cellStyle name="Comma 17 2 2 4 2 3" xfId="9301"/>
    <cellStyle name="Comma 17 2 2 4 2 3 2" xfId="28674"/>
    <cellStyle name="Comma 17 2 2 4 2 4" xfId="28672"/>
    <cellStyle name="Comma 17 2 2 4 3" xfId="9302"/>
    <cellStyle name="Comma 17 2 2 4 3 2" xfId="28675"/>
    <cellStyle name="Comma 17 2 2 4 4" xfId="9303"/>
    <cellStyle name="Comma 17 2 2 4 4 2" xfId="28676"/>
    <cellStyle name="Comma 17 2 2 4 5" xfId="9304"/>
    <cellStyle name="Comma 17 2 2 4 5 2" xfId="28677"/>
    <cellStyle name="Comma 17 2 2 4 6" xfId="28671"/>
    <cellStyle name="Comma 17 2 2 5" xfId="9305"/>
    <cellStyle name="Comma 17 2 2 5 2" xfId="9306"/>
    <cellStyle name="Comma 17 2 2 5 2 2" xfId="28679"/>
    <cellStyle name="Comma 17 2 2 5 3" xfId="9307"/>
    <cellStyle name="Comma 17 2 2 5 3 2" xfId="28680"/>
    <cellStyle name="Comma 17 2 2 5 4" xfId="28678"/>
    <cellStyle name="Comma 17 2 2 6" xfId="9308"/>
    <cellStyle name="Comma 17 2 2 6 2" xfId="28681"/>
    <cellStyle name="Comma 17 2 2 7" xfId="9309"/>
    <cellStyle name="Comma 17 2 2 7 2" xfId="28682"/>
    <cellStyle name="Comma 17 2 2 8" xfId="9310"/>
    <cellStyle name="Comma 17 2 2 8 2" xfId="28683"/>
    <cellStyle name="Comma 17 2 2 9" xfId="28642"/>
    <cellStyle name="Comma 17 2 3" xfId="9311"/>
    <cellStyle name="Comma 17 2 3 2" xfId="9312"/>
    <cellStyle name="Comma 17 2 3 2 2" xfId="9313"/>
    <cellStyle name="Comma 17 2 3 2 2 2" xfId="9314"/>
    <cellStyle name="Comma 17 2 3 2 2 2 2" xfId="9315"/>
    <cellStyle name="Comma 17 2 3 2 2 2 2 2" xfId="28688"/>
    <cellStyle name="Comma 17 2 3 2 2 2 3" xfId="9316"/>
    <cellStyle name="Comma 17 2 3 2 2 2 3 2" xfId="28689"/>
    <cellStyle name="Comma 17 2 3 2 2 2 4" xfId="28687"/>
    <cellStyle name="Comma 17 2 3 2 2 3" xfId="9317"/>
    <cellStyle name="Comma 17 2 3 2 2 3 2" xfId="28690"/>
    <cellStyle name="Comma 17 2 3 2 2 4" xfId="9318"/>
    <cellStyle name="Comma 17 2 3 2 2 4 2" xfId="28691"/>
    <cellStyle name="Comma 17 2 3 2 2 5" xfId="9319"/>
    <cellStyle name="Comma 17 2 3 2 2 5 2" xfId="28692"/>
    <cellStyle name="Comma 17 2 3 2 2 6" xfId="28686"/>
    <cellStyle name="Comma 17 2 3 2 3" xfId="9320"/>
    <cellStyle name="Comma 17 2 3 2 3 2" xfId="9321"/>
    <cellStyle name="Comma 17 2 3 2 3 2 2" xfId="28694"/>
    <cellStyle name="Comma 17 2 3 2 3 3" xfId="9322"/>
    <cellStyle name="Comma 17 2 3 2 3 3 2" xfId="28695"/>
    <cellStyle name="Comma 17 2 3 2 3 4" xfId="28693"/>
    <cellStyle name="Comma 17 2 3 2 4" xfId="9323"/>
    <cellStyle name="Comma 17 2 3 2 4 2" xfId="28696"/>
    <cellStyle name="Comma 17 2 3 2 5" xfId="9324"/>
    <cellStyle name="Comma 17 2 3 2 5 2" xfId="28697"/>
    <cellStyle name="Comma 17 2 3 2 6" xfId="9325"/>
    <cellStyle name="Comma 17 2 3 2 6 2" xfId="28698"/>
    <cellStyle name="Comma 17 2 3 2 7" xfId="28685"/>
    <cellStyle name="Comma 17 2 3 3" xfId="9326"/>
    <cellStyle name="Comma 17 2 3 3 2" xfId="9327"/>
    <cellStyle name="Comma 17 2 3 3 2 2" xfId="9328"/>
    <cellStyle name="Comma 17 2 3 3 2 2 2" xfId="9329"/>
    <cellStyle name="Comma 17 2 3 3 2 2 2 2" xfId="28702"/>
    <cellStyle name="Comma 17 2 3 3 2 2 3" xfId="9330"/>
    <cellStyle name="Comma 17 2 3 3 2 2 3 2" xfId="28703"/>
    <cellStyle name="Comma 17 2 3 3 2 2 4" xfId="28701"/>
    <cellStyle name="Comma 17 2 3 3 2 3" xfId="9331"/>
    <cellStyle name="Comma 17 2 3 3 2 3 2" xfId="28704"/>
    <cellStyle name="Comma 17 2 3 3 2 4" xfId="9332"/>
    <cellStyle name="Comma 17 2 3 3 2 4 2" xfId="28705"/>
    <cellStyle name="Comma 17 2 3 3 2 5" xfId="9333"/>
    <cellStyle name="Comma 17 2 3 3 2 5 2" xfId="28706"/>
    <cellStyle name="Comma 17 2 3 3 2 6" xfId="28700"/>
    <cellStyle name="Comma 17 2 3 3 3" xfId="9334"/>
    <cellStyle name="Comma 17 2 3 3 3 2" xfId="9335"/>
    <cellStyle name="Comma 17 2 3 3 3 2 2" xfId="28708"/>
    <cellStyle name="Comma 17 2 3 3 3 3" xfId="9336"/>
    <cellStyle name="Comma 17 2 3 3 3 3 2" xfId="28709"/>
    <cellStyle name="Comma 17 2 3 3 3 4" xfId="28707"/>
    <cellStyle name="Comma 17 2 3 3 4" xfId="9337"/>
    <cellStyle name="Comma 17 2 3 3 4 2" xfId="28710"/>
    <cellStyle name="Comma 17 2 3 3 5" xfId="9338"/>
    <cellStyle name="Comma 17 2 3 3 5 2" xfId="28711"/>
    <cellStyle name="Comma 17 2 3 3 6" xfId="9339"/>
    <cellStyle name="Comma 17 2 3 3 6 2" xfId="28712"/>
    <cellStyle name="Comma 17 2 3 3 7" xfId="28699"/>
    <cellStyle name="Comma 17 2 3 4" xfId="9340"/>
    <cellStyle name="Comma 17 2 3 4 2" xfId="9341"/>
    <cellStyle name="Comma 17 2 3 4 2 2" xfId="9342"/>
    <cellStyle name="Comma 17 2 3 4 2 2 2" xfId="28715"/>
    <cellStyle name="Comma 17 2 3 4 2 3" xfId="9343"/>
    <cellStyle name="Comma 17 2 3 4 2 3 2" xfId="28716"/>
    <cellStyle name="Comma 17 2 3 4 2 4" xfId="28714"/>
    <cellStyle name="Comma 17 2 3 4 3" xfId="9344"/>
    <cellStyle name="Comma 17 2 3 4 3 2" xfId="28717"/>
    <cellStyle name="Comma 17 2 3 4 4" xfId="9345"/>
    <cellStyle name="Comma 17 2 3 4 4 2" xfId="28718"/>
    <cellStyle name="Comma 17 2 3 4 5" xfId="9346"/>
    <cellStyle name="Comma 17 2 3 4 5 2" xfId="28719"/>
    <cellStyle name="Comma 17 2 3 4 6" xfId="28713"/>
    <cellStyle name="Comma 17 2 3 5" xfId="9347"/>
    <cellStyle name="Comma 17 2 3 5 2" xfId="9348"/>
    <cellStyle name="Comma 17 2 3 5 2 2" xfId="28721"/>
    <cellStyle name="Comma 17 2 3 5 3" xfId="9349"/>
    <cellStyle name="Comma 17 2 3 5 3 2" xfId="28722"/>
    <cellStyle name="Comma 17 2 3 5 4" xfId="28720"/>
    <cellStyle name="Comma 17 2 3 6" xfId="9350"/>
    <cellStyle name="Comma 17 2 3 6 2" xfId="28723"/>
    <cellStyle name="Comma 17 2 3 7" xfId="9351"/>
    <cellStyle name="Comma 17 2 3 7 2" xfId="28724"/>
    <cellStyle name="Comma 17 2 3 8" xfId="9352"/>
    <cellStyle name="Comma 17 2 3 8 2" xfId="28725"/>
    <cellStyle name="Comma 17 2 3 9" xfId="28684"/>
    <cellStyle name="Comma 17 2 4" xfId="9353"/>
    <cellStyle name="Comma 17 2 4 2" xfId="9354"/>
    <cellStyle name="Comma 17 2 4 2 2" xfId="9355"/>
    <cellStyle name="Comma 17 2 4 2 2 2" xfId="9356"/>
    <cellStyle name="Comma 17 2 4 2 2 2 2" xfId="9357"/>
    <cellStyle name="Comma 17 2 4 2 2 2 2 2" xfId="28730"/>
    <cellStyle name="Comma 17 2 4 2 2 2 3" xfId="9358"/>
    <cellStyle name="Comma 17 2 4 2 2 2 3 2" xfId="28731"/>
    <cellStyle name="Comma 17 2 4 2 2 2 4" xfId="28729"/>
    <cellStyle name="Comma 17 2 4 2 2 3" xfId="9359"/>
    <cellStyle name="Comma 17 2 4 2 2 3 2" xfId="28732"/>
    <cellStyle name="Comma 17 2 4 2 2 4" xfId="9360"/>
    <cellStyle name="Comma 17 2 4 2 2 4 2" xfId="28733"/>
    <cellStyle name="Comma 17 2 4 2 2 5" xfId="9361"/>
    <cellStyle name="Comma 17 2 4 2 2 5 2" xfId="28734"/>
    <cellStyle name="Comma 17 2 4 2 2 6" xfId="28728"/>
    <cellStyle name="Comma 17 2 4 2 3" xfId="9362"/>
    <cellStyle name="Comma 17 2 4 2 3 2" xfId="9363"/>
    <cellStyle name="Comma 17 2 4 2 3 2 2" xfId="28736"/>
    <cellStyle name="Comma 17 2 4 2 3 3" xfId="9364"/>
    <cellStyle name="Comma 17 2 4 2 3 3 2" xfId="28737"/>
    <cellStyle name="Comma 17 2 4 2 3 4" xfId="28735"/>
    <cellStyle name="Comma 17 2 4 2 4" xfId="9365"/>
    <cellStyle name="Comma 17 2 4 2 4 2" xfId="28738"/>
    <cellStyle name="Comma 17 2 4 2 5" xfId="9366"/>
    <cellStyle name="Comma 17 2 4 2 5 2" xfId="28739"/>
    <cellStyle name="Comma 17 2 4 2 6" xfId="9367"/>
    <cellStyle name="Comma 17 2 4 2 6 2" xfId="28740"/>
    <cellStyle name="Comma 17 2 4 2 7" xfId="28727"/>
    <cellStyle name="Comma 17 2 4 3" xfId="9368"/>
    <cellStyle name="Comma 17 2 4 3 2" xfId="9369"/>
    <cellStyle name="Comma 17 2 4 3 2 2" xfId="9370"/>
    <cellStyle name="Comma 17 2 4 3 2 2 2" xfId="9371"/>
    <cellStyle name="Comma 17 2 4 3 2 2 2 2" xfId="28744"/>
    <cellStyle name="Comma 17 2 4 3 2 2 3" xfId="9372"/>
    <cellStyle name="Comma 17 2 4 3 2 2 3 2" xfId="28745"/>
    <cellStyle name="Comma 17 2 4 3 2 2 4" xfId="28743"/>
    <cellStyle name="Comma 17 2 4 3 2 3" xfId="9373"/>
    <cellStyle name="Comma 17 2 4 3 2 3 2" xfId="28746"/>
    <cellStyle name="Comma 17 2 4 3 2 4" xfId="9374"/>
    <cellStyle name="Comma 17 2 4 3 2 4 2" xfId="28747"/>
    <cellStyle name="Comma 17 2 4 3 2 5" xfId="9375"/>
    <cellStyle name="Comma 17 2 4 3 2 5 2" xfId="28748"/>
    <cellStyle name="Comma 17 2 4 3 2 6" xfId="28742"/>
    <cellStyle name="Comma 17 2 4 3 3" xfId="9376"/>
    <cellStyle name="Comma 17 2 4 3 3 2" xfId="9377"/>
    <cellStyle name="Comma 17 2 4 3 3 2 2" xfId="28750"/>
    <cellStyle name="Comma 17 2 4 3 3 3" xfId="9378"/>
    <cellStyle name="Comma 17 2 4 3 3 3 2" xfId="28751"/>
    <cellStyle name="Comma 17 2 4 3 3 4" xfId="28749"/>
    <cellStyle name="Comma 17 2 4 3 4" xfId="9379"/>
    <cellStyle name="Comma 17 2 4 3 4 2" xfId="28752"/>
    <cellStyle name="Comma 17 2 4 3 5" xfId="9380"/>
    <cellStyle name="Comma 17 2 4 3 5 2" xfId="28753"/>
    <cellStyle name="Comma 17 2 4 3 6" xfId="9381"/>
    <cellStyle name="Comma 17 2 4 3 6 2" xfId="28754"/>
    <cellStyle name="Comma 17 2 4 3 7" xfId="28741"/>
    <cellStyle name="Comma 17 2 4 4" xfId="9382"/>
    <cellStyle name="Comma 17 2 4 4 2" xfId="9383"/>
    <cellStyle name="Comma 17 2 4 4 2 2" xfId="9384"/>
    <cellStyle name="Comma 17 2 4 4 2 2 2" xfId="28757"/>
    <cellStyle name="Comma 17 2 4 4 2 3" xfId="9385"/>
    <cellStyle name="Comma 17 2 4 4 2 3 2" xfId="28758"/>
    <cellStyle name="Comma 17 2 4 4 2 4" xfId="28756"/>
    <cellStyle name="Comma 17 2 4 4 3" xfId="9386"/>
    <cellStyle name="Comma 17 2 4 4 3 2" xfId="28759"/>
    <cellStyle name="Comma 17 2 4 4 4" xfId="9387"/>
    <cellStyle name="Comma 17 2 4 4 4 2" xfId="28760"/>
    <cellStyle name="Comma 17 2 4 4 5" xfId="9388"/>
    <cellStyle name="Comma 17 2 4 4 5 2" xfId="28761"/>
    <cellStyle name="Comma 17 2 4 4 6" xfId="28755"/>
    <cellStyle name="Comma 17 2 4 5" xfId="9389"/>
    <cellStyle name="Comma 17 2 4 5 2" xfId="9390"/>
    <cellStyle name="Comma 17 2 4 5 2 2" xfId="28763"/>
    <cellStyle name="Comma 17 2 4 5 3" xfId="9391"/>
    <cellStyle name="Comma 17 2 4 5 3 2" xfId="28764"/>
    <cellStyle name="Comma 17 2 4 5 4" xfId="28762"/>
    <cellStyle name="Comma 17 2 4 6" xfId="9392"/>
    <cellStyle name="Comma 17 2 4 6 2" xfId="28765"/>
    <cellStyle name="Comma 17 2 4 7" xfId="9393"/>
    <cellStyle name="Comma 17 2 4 7 2" xfId="28766"/>
    <cellStyle name="Comma 17 2 4 8" xfId="9394"/>
    <cellStyle name="Comma 17 2 4 8 2" xfId="28767"/>
    <cellStyle name="Comma 17 2 4 9" xfId="28726"/>
    <cellStyle name="Comma 17 2 5" xfId="9395"/>
    <cellStyle name="Comma 17 2 5 2" xfId="9396"/>
    <cellStyle name="Comma 17 2 5 2 2" xfId="9397"/>
    <cellStyle name="Comma 17 2 5 2 2 2" xfId="9398"/>
    <cellStyle name="Comma 17 2 5 2 2 2 2" xfId="28771"/>
    <cellStyle name="Comma 17 2 5 2 2 3" xfId="9399"/>
    <cellStyle name="Comma 17 2 5 2 2 3 2" xfId="28772"/>
    <cellStyle name="Comma 17 2 5 2 2 4" xfId="28770"/>
    <cellStyle name="Comma 17 2 5 2 3" xfId="9400"/>
    <cellStyle name="Comma 17 2 5 2 3 2" xfId="28773"/>
    <cellStyle name="Comma 17 2 5 2 4" xfId="9401"/>
    <cellStyle name="Comma 17 2 5 2 4 2" xfId="28774"/>
    <cellStyle name="Comma 17 2 5 2 5" xfId="9402"/>
    <cellStyle name="Comma 17 2 5 2 5 2" xfId="28775"/>
    <cellStyle name="Comma 17 2 5 2 6" xfId="28769"/>
    <cellStyle name="Comma 17 2 5 3" xfId="9403"/>
    <cellStyle name="Comma 17 2 5 3 2" xfId="9404"/>
    <cellStyle name="Comma 17 2 5 3 2 2" xfId="28777"/>
    <cellStyle name="Comma 17 2 5 3 3" xfId="9405"/>
    <cellStyle name="Comma 17 2 5 3 3 2" xfId="28778"/>
    <cellStyle name="Comma 17 2 5 3 4" xfId="28776"/>
    <cellStyle name="Comma 17 2 5 4" xfId="9406"/>
    <cellStyle name="Comma 17 2 5 4 2" xfId="28779"/>
    <cellStyle name="Comma 17 2 5 5" xfId="9407"/>
    <cellStyle name="Comma 17 2 5 5 2" xfId="28780"/>
    <cellStyle name="Comma 17 2 5 6" xfId="9408"/>
    <cellStyle name="Comma 17 2 5 6 2" xfId="28781"/>
    <cellStyle name="Comma 17 2 5 7" xfId="28768"/>
    <cellStyle name="Comma 17 2 6" xfId="9409"/>
    <cellStyle name="Comma 17 2 6 2" xfId="9410"/>
    <cellStyle name="Comma 17 2 6 2 2" xfId="9411"/>
    <cellStyle name="Comma 17 2 6 2 2 2" xfId="9412"/>
    <cellStyle name="Comma 17 2 6 2 2 2 2" xfId="28785"/>
    <cellStyle name="Comma 17 2 6 2 2 3" xfId="9413"/>
    <cellStyle name="Comma 17 2 6 2 2 3 2" xfId="28786"/>
    <cellStyle name="Comma 17 2 6 2 2 4" xfId="28784"/>
    <cellStyle name="Comma 17 2 6 2 3" xfId="9414"/>
    <cellStyle name="Comma 17 2 6 2 3 2" xfId="28787"/>
    <cellStyle name="Comma 17 2 6 2 4" xfId="9415"/>
    <cellStyle name="Comma 17 2 6 2 4 2" xfId="28788"/>
    <cellStyle name="Comma 17 2 6 2 5" xfId="9416"/>
    <cellStyle name="Comma 17 2 6 2 5 2" xfId="28789"/>
    <cellStyle name="Comma 17 2 6 2 6" xfId="28783"/>
    <cellStyle name="Comma 17 2 6 3" xfId="9417"/>
    <cellStyle name="Comma 17 2 6 3 2" xfId="9418"/>
    <cellStyle name="Comma 17 2 6 3 2 2" xfId="28791"/>
    <cellStyle name="Comma 17 2 6 3 3" xfId="9419"/>
    <cellStyle name="Comma 17 2 6 3 3 2" xfId="28792"/>
    <cellStyle name="Comma 17 2 6 3 4" xfId="28790"/>
    <cellStyle name="Comma 17 2 6 4" xfId="9420"/>
    <cellStyle name="Comma 17 2 6 4 2" xfId="28793"/>
    <cellStyle name="Comma 17 2 6 5" xfId="9421"/>
    <cellStyle name="Comma 17 2 6 5 2" xfId="28794"/>
    <cellStyle name="Comma 17 2 6 6" xfId="9422"/>
    <cellStyle name="Comma 17 2 6 6 2" xfId="28795"/>
    <cellStyle name="Comma 17 2 6 7" xfId="28782"/>
    <cellStyle name="Comma 17 2 7" xfId="9423"/>
    <cellStyle name="Comma 17 2 7 2" xfId="9424"/>
    <cellStyle name="Comma 17 2 7 2 2" xfId="9425"/>
    <cellStyle name="Comma 17 2 7 2 2 2" xfId="28798"/>
    <cellStyle name="Comma 17 2 7 2 3" xfId="9426"/>
    <cellStyle name="Comma 17 2 7 2 3 2" xfId="28799"/>
    <cellStyle name="Comma 17 2 7 2 4" xfId="28797"/>
    <cellStyle name="Comma 17 2 7 3" xfId="9427"/>
    <cellStyle name="Comma 17 2 7 3 2" xfId="28800"/>
    <cellStyle name="Comma 17 2 7 4" xfId="9428"/>
    <cellStyle name="Comma 17 2 7 4 2" xfId="28801"/>
    <cellStyle name="Comma 17 2 7 5" xfId="9429"/>
    <cellStyle name="Comma 17 2 7 5 2" xfId="28802"/>
    <cellStyle name="Comma 17 2 7 6" xfId="28796"/>
    <cellStyle name="Comma 17 2 8" xfId="9430"/>
    <cellStyle name="Comma 17 2 8 2" xfId="9431"/>
    <cellStyle name="Comma 17 2 8 2 2" xfId="28804"/>
    <cellStyle name="Comma 17 2 8 3" xfId="9432"/>
    <cellStyle name="Comma 17 2 8 3 2" xfId="28805"/>
    <cellStyle name="Comma 17 2 8 4" xfId="28803"/>
    <cellStyle name="Comma 17 2 9" xfId="9433"/>
    <cellStyle name="Comma 17 2 9 2" xfId="28806"/>
    <cellStyle name="Comma 17 3" xfId="9434"/>
    <cellStyle name="Comma 17 3 10" xfId="9435"/>
    <cellStyle name="Comma 17 3 10 2" xfId="28808"/>
    <cellStyle name="Comma 17 3 11" xfId="9436"/>
    <cellStyle name="Comma 17 3 11 2" xfId="28809"/>
    <cellStyle name="Comma 17 3 12" xfId="28807"/>
    <cellStyle name="Comma 17 3 2" xfId="9437"/>
    <cellStyle name="Comma 17 3 2 2" xfId="9438"/>
    <cellStyle name="Comma 17 3 2 2 2" xfId="9439"/>
    <cellStyle name="Comma 17 3 2 2 2 2" xfId="9440"/>
    <cellStyle name="Comma 17 3 2 2 2 2 2" xfId="9441"/>
    <cellStyle name="Comma 17 3 2 2 2 2 2 2" xfId="28814"/>
    <cellStyle name="Comma 17 3 2 2 2 2 3" xfId="9442"/>
    <cellStyle name="Comma 17 3 2 2 2 2 3 2" xfId="28815"/>
    <cellStyle name="Comma 17 3 2 2 2 2 4" xfId="28813"/>
    <cellStyle name="Comma 17 3 2 2 2 3" xfId="9443"/>
    <cellStyle name="Comma 17 3 2 2 2 3 2" xfId="28816"/>
    <cellStyle name="Comma 17 3 2 2 2 4" xfId="9444"/>
    <cellStyle name="Comma 17 3 2 2 2 4 2" xfId="28817"/>
    <cellStyle name="Comma 17 3 2 2 2 5" xfId="9445"/>
    <cellStyle name="Comma 17 3 2 2 2 5 2" xfId="28818"/>
    <cellStyle name="Comma 17 3 2 2 2 6" xfId="28812"/>
    <cellStyle name="Comma 17 3 2 2 3" xfId="9446"/>
    <cellStyle name="Comma 17 3 2 2 3 2" xfId="9447"/>
    <cellStyle name="Comma 17 3 2 2 3 2 2" xfId="28820"/>
    <cellStyle name="Comma 17 3 2 2 3 3" xfId="9448"/>
    <cellStyle name="Comma 17 3 2 2 3 3 2" xfId="28821"/>
    <cellStyle name="Comma 17 3 2 2 3 4" xfId="28819"/>
    <cellStyle name="Comma 17 3 2 2 4" xfId="9449"/>
    <cellStyle name="Comma 17 3 2 2 4 2" xfId="28822"/>
    <cellStyle name="Comma 17 3 2 2 5" xfId="9450"/>
    <cellStyle name="Comma 17 3 2 2 5 2" xfId="28823"/>
    <cellStyle name="Comma 17 3 2 2 6" xfId="9451"/>
    <cellStyle name="Comma 17 3 2 2 6 2" xfId="28824"/>
    <cellStyle name="Comma 17 3 2 2 7" xfId="28811"/>
    <cellStyle name="Comma 17 3 2 3" xfId="9452"/>
    <cellStyle name="Comma 17 3 2 3 2" xfId="9453"/>
    <cellStyle name="Comma 17 3 2 3 2 2" xfId="9454"/>
    <cellStyle name="Comma 17 3 2 3 2 2 2" xfId="9455"/>
    <cellStyle name="Comma 17 3 2 3 2 2 2 2" xfId="28828"/>
    <cellStyle name="Comma 17 3 2 3 2 2 3" xfId="9456"/>
    <cellStyle name="Comma 17 3 2 3 2 2 3 2" xfId="28829"/>
    <cellStyle name="Comma 17 3 2 3 2 2 4" xfId="28827"/>
    <cellStyle name="Comma 17 3 2 3 2 3" xfId="9457"/>
    <cellStyle name="Comma 17 3 2 3 2 3 2" xfId="28830"/>
    <cellStyle name="Comma 17 3 2 3 2 4" xfId="9458"/>
    <cellStyle name="Comma 17 3 2 3 2 4 2" xfId="28831"/>
    <cellStyle name="Comma 17 3 2 3 2 5" xfId="9459"/>
    <cellStyle name="Comma 17 3 2 3 2 5 2" xfId="28832"/>
    <cellStyle name="Comma 17 3 2 3 2 6" xfId="28826"/>
    <cellStyle name="Comma 17 3 2 3 3" xfId="9460"/>
    <cellStyle name="Comma 17 3 2 3 3 2" xfId="9461"/>
    <cellStyle name="Comma 17 3 2 3 3 2 2" xfId="28834"/>
    <cellStyle name="Comma 17 3 2 3 3 3" xfId="9462"/>
    <cellStyle name="Comma 17 3 2 3 3 3 2" xfId="28835"/>
    <cellStyle name="Comma 17 3 2 3 3 4" xfId="28833"/>
    <cellStyle name="Comma 17 3 2 3 4" xfId="9463"/>
    <cellStyle name="Comma 17 3 2 3 4 2" xfId="28836"/>
    <cellStyle name="Comma 17 3 2 3 5" xfId="9464"/>
    <cellStyle name="Comma 17 3 2 3 5 2" xfId="28837"/>
    <cellStyle name="Comma 17 3 2 3 6" xfId="9465"/>
    <cellStyle name="Comma 17 3 2 3 6 2" xfId="28838"/>
    <cellStyle name="Comma 17 3 2 3 7" xfId="28825"/>
    <cellStyle name="Comma 17 3 2 4" xfId="9466"/>
    <cellStyle name="Comma 17 3 2 4 2" xfId="9467"/>
    <cellStyle name="Comma 17 3 2 4 2 2" xfId="9468"/>
    <cellStyle name="Comma 17 3 2 4 2 2 2" xfId="28841"/>
    <cellStyle name="Comma 17 3 2 4 2 3" xfId="9469"/>
    <cellStyle name="Comma 17 3 2 4 2 3 2" xfId="28842"/>
    <cellStyle name="Comma 17 3 2 4 2 4" xfId="28840"/>
    <cellStyle name="Comma 17 3 2 4 3" xfId="9470"/>
    <cellStyle name="Comma 17 3 2 4 3 2" xfId="28843"/>
    <cellStyle name="Comma 17 3 2 4 4" xfId="9471"/>
    <cellStyle name="Comma 17 3 2 4 4 2" xfId="28844"/>
    <cellStyle name="Comma 17 3 2 4 5" xfId="9472"/>
    <cellStyle name="Comma 17 3 2 4 5 2" xfId="28845"/>
    <cellStyle name="Comma 17 3 2 4 6" xfId="28839"/>
    <cellStyle name="Comma 17 3 2 5" xfId="9473"/>
    <cellStyle name="Comma 17 3 2 5 2" xfId="9474"/>
    <cellStyle name="Comma 17 3 2 5 2 2" xfId="28847"/>
    <cellStyle name="Comma 17 3 2 5 3" xfId="9475"/>
    <cellStyle name="Comma 17 3 2 5 3 2" xfId="28848"/>
    <cellStyle name="Comma 17 3 2 5 4" xfId="28846"/>
    <cellStyle name="Comma 17 3 2 6" xfId="9476"/>
    <cellStyle name="Comma 17 3 2 6 2" xfId="28849"/>
    <cellStyle name="Comma 17 3 2 7" xfId="9477"/>
    <cellStyle name="Comma 17 3 2 7 2" xfId="28850"/>
    <cellStyle name="Comma 17 3 2 8" xfId="9478"/>
    <cellStyle name="Comma 17 3 2 8 2" xfId="28851"/>
    <cellStyle name="Comma 17 3 2 9" xfId="28810"/>
    <cellStyle name="Comma 17 3 3" xfId="9479"/>
    <cellStyle name="Comma 17 3 3 2" xfId="9480"/>
    <cellStyle name="Comma 17 3 3 2 2" xfId="9481"/>
    <cellStyle name="Comma 17 3 3 2 2 2" xfId="9482"/>
    <cellStyle name="Comma 17 3 3 2 2 2 2" xfId="9483"/>
    <cellStyle name="Comma 17 3 3 2 2 2 2 2" xfId="28856"/>
    <cellStyle name="Comma 17 3 3 2 2 2 3" xfId="9484"/>
    <cellStyle name="Comma 17 3 3 2 2 2 3 2" xfId="28857"/>
    <cellStyle name="Comma 17 3 3 2 2 2 4" xfId="28855"/>
    <cellStyle name="Comma 17 3 3 2 2 3" xfId="9485"/>
    <cellStyle name="Comma 17 3 3 2 2 3 2" xfId="28858"/>
    <cellStyle name="Comma 17 3 3 2 2 4" xfId="9486"/>
    <cellStyle name="Comma 17 3 3 2 2 4 2" xfId="28859"/>
    <cellStyle name="Comma 17 3 3 2 2 5" xfId="9487"/>
    <cellStyle name="Comma 17 3 3 2 2 5 2" xfId="28860"/>
    <cellStyle name="Comma 17 3 3 2 2 6" xfId="28854"/>
    <cellStyle name="Comma 17 3 3 2 3" xfId="9488"/>
    <cellStyle name="Comma 17 3 3 2 3 2" xfId="9489"/>
    <cellStyle name="Comma 17 3 3 2 3 2 2" xfId="28862"/>
    <cellStyle name="Comma 17 3 3 2 3 3" xfId="9490"/>
    <cellStyle name="Comma 17 3 3 2 3 3 2" xfId="28863"/>
    <cellStyle name="Comma 17 3 3 2 3 4" xfId="28861"/>
    <cellStyle name="Comma 17 3 3 2 4" xfId="9491"/>
    <cellStyle name="Comma 17 3 3 2 4 2" xfId="28864"/>
    <cellStyle name="Comma 17 3 3 2 5" xfId="9492"/>
    <cellStyle name="Comma 17 3 3 2 5 2" xfId="28865"/>
    <cellStyle name="Comma 17 3 3 2 6" xfId="9493"/>
    <cellStyle name="Comma 17 3 3 2 6 2" xfId="28866"/>
    <cellStyle name="Comma 17 3 3 2 7" xfId="28853"/>
    <cellStyle name="Comma 17 3 3 3" xfId="9494"/>
    <cellStyle name="Comma 17 3 3 3 2" xfId="9495"/>
    <cellStyle name="Comma 17 3 3 3 2 2" xfId="9496"/>
    <cellStyle name="Comma 17 3 3 3 2 2 2" xfId="9497"/>
    <cellStyle name="Comma 17 3 3 3 2 2 2 2" xfId="28870"/>
    <cellStyle name="Comma 17 3 3 3 2 2 3" xfId="9498"/>
    <cellStyle name="Comma 17 3 3 3 2 2 3 2" xfId="28871"/>
    <cellStyle name="Comma 17 3 3 3 2 2 4" xfId="28869"/>
    <cellStyle name="Comma 17 3 3 3 2 3" xfId="9499"/>
    <cellStyle name="Comma 17 3 3 3 2 3 2" xfId="28872"/>
    <cellStyle name="Comma 17 3 3 3 2 4" xfId="9500"/>
    <cellStyle name="Comma 17 3 3 3 2 4 2" xfId="28873"/>
    <cellStyle name="Comma 17 3 3 3 2 5" xfId="9501"/>
    <cellStyle name="Comma 17 3 3 3 2 5 2" xfId="28874"/>
    <cellStyle name="Comma 17 3 3 3 2 6" xfId="28868"/>
    <cellStyle name="Comma 17 3 3 3 3" xfId="9502"/>
    <cellStyle name="Comma 17 3 3 3 3 2" xfId="9503"/>
    <cellStyle name="Comma 17 3 3 3 3 2 2" xfId="28876"/>
    <cellStyle name="Comma 17 3 3 3 3 3" xfId="9504"/>
    <cellStyle name="Comma 17 3 3 3 3 3 2" xfId="28877"/>
    <cellStyle name="Comma 17 3 3 3 3 4" xfId="28875"/>
    <cellStyle name="Comma 17 3 3 3 4" xfId="9505"/>
    <cellStyle name="Comma 17 3 3 3 4 2" xfId="28878"/>
    <cellStyle name="Comma 17 3 3 3 5" xfId="9506"/>
    <cellStyle name="Comma 17 3 3 3 5 2" xfId="28879"/>
    <cellStyle name="Comma 17 3 3 3 6" xfId="9507"/>
    <cellStyle name="Comma 17 3 3 3 6 2" xfId="28880"/>
    <cellStyle name="Comma 17 3 3 3 7" xfId="28867"/>
    <cellStyle name="Comma 17 3 3 4" xfId="9508"/>
    <cellStyle name="Comma 17 3 3 4 2" xfId="9509"/>
    <cellStyle name="Comma 17 3 3 4 2 2" xfId="9510"/>
    <cellStyle name="Comma 17 3 3 4 2 2 2" xfId="28883"/>
    <cellStyle name="Comma 17 3 3 4 2 3" xfId="9511"/>
    <cellStyle name="Comma 17 3 3 4 2 3 2" xfId="28884"/>
    <cellStyle name="Comma 17 3 3 4 2 4" xfId="28882"/>
    <cellStyle name="Comma 17 3 3 4 3" xfId="9512"/>
    <cellStyle name="Comma 17 3 3 4 3 2" xfId="28885"/>
    <cellStyle name="Comma 17 3 3 4 4" xfId="9513"/>
    <cellStyle name="Comma 17 3 3 4 4 2" xfId="28886"/>
    <cellStyle name="Comma 17 3 3 4 5" xfId="9514"/>
    <cellStyle name="Comma 17 3 3 4 5 2" xfId="28887"/>
    <cellStyle name="Comma 17 3 3 4 6" xfId="28881"/>
    <cellStyle name="Comma 17 3 3 5" xfId="9515"/>
    <cellStyle name="Comma 17 3 3 5 2" xfId="9516"/>
    <cellStyle name="Comma 17 3 3 5 2 2" xfId="28889"/>
    <cellStyle name="Comma 17 3 3 5 3" xfId="9517"/>
    <cellStyle name="Comma 17 3 3 5 3 2" xfId="28890"/>
    <cellStyle name="Comma 17 3 3 5 4" xfId="28888"/>
    <cellStyle name="Comma 17 3 3 6" xfId="9518"/>
    <cellStyle name="Comma 17 3 3 6 2" xfId="28891"/>
    <cellStyle name="Comma 17 3 3 7" xfId="9519"/>
    <cellStyle name="Comma 17 3 3 7 2" xfId="28892"/>
    <cellStyle name="Comma 17 3 3 8" xfId="9520"/>
    <cellStyle name="Comma 17 3 3 8 2" xfId="28893"/>
    <cellStyle name="Comma 17 3 3 9" xfId="28852"/>
    <cellStyle name="Comma 17 3 4" xfId="9521"/>
    <cellStyle name="Comma 17 3 4 2" xfId="9522"/>
    <cellStyle name="Comma 17 3 4 2 2" xfId="9523"/>
    <cellStyle name="Comma 17 3 4 2 2 2" xfId="9524"/>
    <cellStyle name="Comma 17 3 4 2 2 2 2" xfId="9525"/>
    <cellStyle name="Comma 17 3 4 2 2 2 2 2" xfId="28898"/>
    <cellStyle name="Comma 17 3 4 2 2 2 3" xfId="9526"/>
    <cellStyle name="Comma 17 3 4 2 2 2 3 2" xfId="28899"/>
    <cellStyle name="Comma 17 3 4 2 2 2 4" xfId="28897"/>
    <cellStyle name="Comma 17 3 4 2 2 3" xfId="9527"/>
    <cellStyle name="Comma 17 3 4 2 2 3 2" xfId="28900"/>
    <cellStyle name="Comma 17 3 4 2 2 4" xfId="9528"/>
    <cellStyle name="Comma 17 3 4 2 2 4 2" xfId="28901"/>
    <cellStyle name="Comma 17 3 4 2 2 5" xfId="9529"/>
    <cellStyle name="Comma 17 3 4 2 2 5 2" xfId="28902"/>
    <cellStyle name="Comma 17 3 4 2 2 6" xfId="28896"/>
    <cellStyle name="Comma 17 3 4 2 3" xfId="9530"/>
    <cellStyle name="Comma 17 3 4 2 3 2" xfId="9531"/>
    <cellStyle name="Comma 17 3 4 2 3 2 2" xfId="28904"/>
    <cellStyle name="Comma 17 3 4 2 3 3" xfId="9532"/>
    <cellStyle name="Comma 17 3 4 2 3 3 2" xfId="28905"/>
    <cellStyle name="Comma 17 3 4 2 3 4" xfId="28903"/>
    <cellStyle name="Comma 17 3 4 2 4" xfId="9533"/>
    <cellStyle name="Comma 17 3 4 2 4 2" xfId="28906"/>
    <cellStyle name="Comma 17 3 4 2 5" xfId="9534"/>
    <cellStyle name="Comma 17 3 4 2 5 2" xfId="28907"/>
    <cellStyle name="Comma 17 3 4 2 6" xfId="9535"/>
    <cellStyle name="Comma 17 3 4 2 6 2" xfId="28908"/>
    <cellStyle name="Comma 17 3 4 2 7" xfId="28895"/>
    <cellStyle name="Comma 17 3 4 3" xfId="9536"/>
    <cellStyle name="Comma 17 3 4 3 2" xfId="9537"/>
    <cellStyle name="Comma 17 3 4 3 2 2" xfId="9538"/>
    <cellStyle name="Comma 17 3 4 3 2 2 2" xfId="9539"/>
    <cellStyle name="Comma 17 3 4 3 2 2 2 2" xfId="28912"/>
    <cellStyle name="Comma 17 3 4 3 2 2 3" xfId="9540"/>
    <cellStyle name="Comma 17 3 4 3 2 2 3 2" xfId="28913"/>
    <cellStyle name="Comma 17 3 4 3 2 2 4" xfId="28911"/>
    <cellStyle name="Comma 17 3 4 3 2 3" xfId="9541"/>
    <cellStyle name="Comma 17 3 4 3 2 3 2" xfId="28914"/>
    <cellStyle name="Comma 17 3 4 3 2 4" xfId="9542"/>
    <cellStyle name="Comma 17 3 4 3 2 4 2" xfId="28915"/>
    <cellStyle name="Comma 17 3 4 3 2 5" xfId="9543"/>
    <cellStyle name="Comma 17 3 4 3 2 5 2" xfId="28916"/>
    <cellStyle name="Comma 17 3 4 3 2 6" xfId="28910"/>
    <cellStyle name="Comma 17 3 4 3 3" xfId="9544"/>
    <cellStyle name="Comma 17 3 4 3 3 2" xfId="9545"/>
    <cellStyle name="Comma 17 3 4 3 3 2 2" xfId="28918"/>
    <cellStyle name="Comma 17 3 4 3 3 3" xfId="9546"/>
    <cellStyle name="Comma 17 3 4 3 3 3 2" xfId="28919"/>
    <cellStyle name="Comma 17 3 4 3 3 4" xfId="28917"/>
    <cellStyle name="Comma 17 3 4 3 4" xfId="9547"/>
    <cellStyle name="Comma 17 3 4 3 4 2" xfId="28920"/>
    <cellStyle name="Comma 17 3 4 3 5" xfId="9548"/>
    <cellStyle name="Comma 17 3 4 3 5 2" xfId="28921"/>
    <cellStyle name="Comma 17 3 4 3 6" xfId="9549"/>
    <cellStyle name="Comma 17 3 4 3 6 2" xfId="28922"/>
    <cellStyle name="Comma 17 3 4 3 7" xfId="28909"/>
    <cellStyle name="Comma 17 3 4 4" xfId="9550"/>
    <cellStyle name="Comma 17 3 4 4 2" xfId="9551"/>
    <cellStyle name="Comma 17 3 4 4 2 2" xfId="9552"/>
    <cellStyle name="Comma 17 3 4 4 2 2 2" xfId="28925"/>
    <cellStyle name="Comma 17 3 4 4 2 3" xfId="9553"/>
    <cellStyle name="Comma 17 3 4 4 2 3 2" xfId="28926"/>
    <cellStyle name="Comma 17 3 4 4 2 4" xfId="28924"/>
    <cellStyle name="Comma 17 3 4 4 3" xfId="9554"/>
    <cellStyle name="Comma 17 3 4 4 3 2" xfId="28927"/>
    <cellStyle name="Comma 17 3 4 4 4" xfId="9555"/>
    <cellStyle name="Comma 17 3 4 4 4 2" xfId="28928"/>
    <cellStyle name="Comma 17 3 4 4 5" xfId="9556"/>
    <cellStyle name="Comma 17 3 4 4 5 2" xfId="28929"/>
    <cellStyle name="Comma 17 3 4 4 6" xfId="28923"/>
    <cellStyle name="Comma 17 3 4 5" xfId="9557"/>
    <cellStyle name="Comma 17 3 4 5 2" xfId="9558"/>
    <cellStyle name="Comma 17 3 4 5 2 2" xfId="28931"/>
    <cellStyle name="Comma 17 3 4 5 3" xfId="9559"/>
    <cellStyle name="Comma 17 3 4 5 3 2" xfId="28932"/>
    <cellStyle name="Comma 17 3 4 5 4" xfId="28930"/>
    <cellStyle name="Comma 17 3 4 6" xfId="9560"/>
    <cellStyle name="Comma 17 3 4 6 2" xfId="28933"/>
    <cellStyle name="Comma 17 3 4 7" xfId="9561"/>
    <cellStyle name="Comma 17 3 4 7 2" xfId="28934"/>
    <cellStyle name="Comma 17 3 4 8" xfId="9562"/>
    <cellStyle name="Comma 17 3 4 8 2" xfId="28935"/>
    <cellStyle name="Comma 17 3 4 9" xfId="28894"/>
    <cellStyle name="Comma 17 3 5" xfId="9563"/>
    <cellStyle name="Comma 17 3 5 2" xfId="9564"/>
    <cellStyle name="Comma 17 3 5 2 2" xfId="9565"/>
    <cellStyle name="Comma 17 3 5 2 2 2" xfId="9566"/>
    <cellStyle name="Comma 17 3 5 2 2 2 2" xfId="28939"/>
    <cellStyle name="Comma 17 3 5 2 2 3" xfId="9567"/>
    <cellStyle name="Comma 17 3 5 2 2 3 2" xfId="28940"/>
    <cellStyle name="Comma 17 3 5 2 2 4" xfId="28938"/>
    <cellStyle name="Comma 17 3 5 2 3" xfId="9568"/>
    <cellStyle name="Comma 17 3 5 2 3 2" xfId="28941"/>
    <cellStyle name="Comma 17 3 5 2 4" xfId="9569"/>
    <cellStyle name="Comma 17 3 5 2 4 2" xfId="28942"/>
    <cellStyle name="Comma 17 3 5 2 5" xfId="9570"/>
    <cellStyle name="Comma 17 3 5 2 5 2" xfId="28943"/>
    <cellStyle name="Comma 17 3 5 2 6" xfId="28937"/>
    <cellStyle name="Comma 17 3 5 3" xfId="9571"/>
    <cellStyle name="Comma 17 3 5 3 2" xfId="9572"/>
    <cellStyle name="Comma 17 3 5 3 2 2" xfId="28945"/>
    <cellStyle name="Comma 17 3 5 3 3" xfId="9573"/>
    <cellStyle name="Comma 17 3 5 3 3 2" xfId="28946"/>
    <cellStyle name="Comma 17 3 5 3 4" xfId="28944"/>
    <cellStyle name="Comma 17 3 5 4" xfId="9574"/>
    <cellStyle name="Comma 17 3 5 4 2" xfId="28947"/>
    <cellStyle name="Comma 17 3 5 5" xfId="9575"/>
    <cellStyle name="Comma 17 3 5 5 2" xfId="28948"/>
    <cellStyle name="Comma 17 3 5 6" xfId="9576"/>
    <cellStyle name="Comma 17 3 5 6 2" xfId="28949"/>
    <cellStyle name="Comma 17 3 5 7" xfId="28936"/>
    <cellStyle name="Comma 17 3 6" xfId="9577"/>
    <cellStyle name="Comma 17 3 6 2" xfId="9578"/>
    <cellStyle name="Comma 17 3 6 2 2" xfId="9579"/>
    <cellStyle name="Comma 17 3 6 2 2 2" xfId="9580"/>
    <cellStyle name="Comma 17 3 6 2 2 2 2" xfId="28953"/>
    <cellStyle name="Comma 17 3 6 2 2 3" xfId="9581"/>
    <cellStyle name="Comma 17 3 6 2 2 3 2" xfId="28954"/>
    <cellStyle name="Comma 17 3 6 2 2 4" xfId="28952"/>
    <cellStyle name="Comma 17 3 6 2 3" xfId="9582"/>
    <cellStyle name="Comma 17 3 6 2 3 2" xfId="28955"/>
    <cellStyle name="Comma 17 3 6 2 4" xfId="9583"/>
    <cellStyle name="Comma 17 3 6 2 4 2" xfId="28956"/>
    <cellStyle name="Comma 17 3 6 2 5" xfId="9584"/>
    <cellStyle name="Comma 17 3 6 2 5 2" xfId="28957"/>
    <cellStyle name="Comma 17 3 6 2 6" xfId="28951"/>
    <cellStyle name="Comma 17 3 6 3" xfId="9585"/>
    <cellStyle name="Comma 17 3 6 3 2" xfId="9586"/>
    <cellStyle name="Comma 17 3 6 3 2 2" xfId="28959"/>
    <cellStyle name="Comma 17 3 6 3 3" xfId="9587"/>
    <cellStyle name="Comma 17 3 6 3 3 2" xfId="28960"/>
    <cellStyle name="Comma 17 3 6 3 4" xfId="28958"/>
    <cellStyle name="Comma 17 3 6 4" xfId="9588"/>
    <cellStyle name="Comma 17 3 6 4 2" xfId="28961"/>
    <cellStyle name="Comma 17 3 6 5" xfId="9589"/>
    <cellStyle name="Comma 17 3 6 5 2" xfId="28962"/>
    <cellStyle name="Comma 17 3 6 6" xfId="9590"/>
    <cellStyle name="Comma 17 3 6 6 2" xfId="28963"/>
    <cellStyle name="Comma 17 3 6 7" xfId="28950"/>
    <cellStyle name="Comma 17 3 7" xfId="9591"/>
    <cellStyle name="Comma 17 3 7 2" xfId="9592"/>
    <cellStyle name="Comma 17 3 7 2 2" xfId="9593"/>
    <cellStyle name="Comma 17 3 7 2 2 2" xfId="28966"/>
    <cellStyle name="Comma 17 3 7 2 3" xfId="9594"/>
    <cellStyle name="Comma 17 3 7 2 3 2" xfId="28967"/>
    <cellStyle name="Comma 17 3 7 2 4" xfId="28965"/>
    <cellStyle name="Comma 17 3 7 3" xfId="9595"/>
    <cellStyle name="Comma 17 3 7 3 2" xfId="28968"/>
    <cellStyle name="Comma 17 3 7 4" xfId="9596"/>
    <cellStyle name="Comma 17 3 7 4 2" xfId="28969"/>
    <cellStyle name="Comma 17 3 7 5" xfId="9597"/>
    <cellStyle name="Comma 17 3 7 5 2" xfId="28970"/>
    <cellStyle name="Comma 17 3 7 6" xfId="28964"/>
    <cellStyle name="Comma 17 3 8" xfId="9598"/>
    <cellStyle name="Comma 17 3 8 2" xfId="9599"/>
    <cellStyle name="Comma 17 3 8 2 2" xfId="28972"/>
    <cellStyle name="Comma 17 3 8 3" xfId="9600"/>
    <cellStyle name="Comma 17 3 8 3 2" xfId="28973"/>
    <cellStyle name="Comma 17 3 8 4" xfId="28971"/>
    <cellStyle name="Comma 17 3 9" xfId="9601"/>
    <cellStyle name="Comma 17 3 9 2" xfId="28974"/>
    <cellStyle name="Comma 17 4" xfId="9602"/>
    <cellStyle name="Comma 17 4 10" xfId="9603"/>
    <cellStyle name="Comma 17 4 10 2" xfId="28976"/>
    <cellStyle name="Comma 17 4 11" xfId="9604"/>
    <cellStyle name="Comma 17 4 11 2" xfId="28977"/>
    <cellStyle name="Comma 17 4 12" xfId="28975"/>
    <cellStyle name="Comma 17 4 2" xfId="9605"/>
    <cellStyle name="Comma 17 4 2 2" xfId="9606"/>
    <cellStyle name="Comma 17 4 2 2 2" xfId="9607"/>
    <cellStyle name="Comma 17 4 2 2 2 2" xfId="9608"/>
    <cellStyle name="Comma 17 4 2 2 2 2 2" xfId="9609"/>
    <cellStyle name="Comma 17 4 2 2 2 2 2 2" xfId="28982"/>
    <cellStyle name="Comma 17 4 2 2 2 2 3" xfId="9610"/>
    <cellStyle name="Comma 17 4 2 2 2 2 3 2" xfId="28983"/>
    <cellStyle name="Comma 17 4 2 2 2 2 4" xfId="28981"/>
    <cellStyle name="Comma 17 4 2 2 2 3" xfId="9611"/>
    <cellStyle name="Comma 17 4 2 2 2 3 2" xfId="28984"/>
    <cellStyle name="Comma 17 4 2 2 2 4" xfId="9612"/>
    <cellStyle name="Comma 17 4 2 2 2 4 2" xfId="28985"/>
    <cellStyle name="Comma 17 4 2 2 2 5" xfId="9613"/>
    <cellStyle name="Comma 17 4 2 2 2 5 2" xfId="28986"/>
    <cellStyle name="Comma 17 4 2 2 2 6" xfId="28980"/>
    <cellStyle name="Comma 17 4 2 2 3" xfId="9614"/>
    <cellStyle name="Comma 17 4 2 2 3 2" xfId="9615"/>
    <cellStyle name="Comma 17 4 2 2 3 2 2" xfId="28988"/>
    <cellStyle name="Comma 17 4 2 2 3 3" xfId="9616"/>
    <cellStyle name="Comma 17 4 2 2 3 3 2" xfId="28989"/>
    <cellStyle name="Comma 17 4 2 2 3 4" xfId="28987"/>
    <cellStyle name="Comma 17 4 2 2 4" xfId="9617"/>
    <cellStyle name="Comma 17 4 2 2 4 2" xfId="28990"/>
    <cellStyle name="Comma 17 4 2 2 5" xfId="9618"/>
    <cellStyle name="Comma 17 4 2 2 5 2" xfId="28991"/>
    <cellStyle name="Comma 17 4 2 2 6" xfId="9619"/>
    <cellStyle name="Comma 17 4 2 2 6 2" xfId="28992"/>
    <cellStyle name="Comma 17 4 2 2 7" xfId="28979"/>
    <cellStyle name="Comma 17 4 2 3" xfId="9620"/>
    <cellStyle name="Comma 17 4 2 3 2" xfId="9621"/>
    <cellStyle name="Comma 17 4 2 3 2 2" xfId="9622"/>
    <cellStyle name="Comma 17 4 2 3 2 2 2" xfId="9623"/>
    <cellStyle name="Comma 17 4 2 3 2 2 2 2" xfId="28996"/>
    <cellStyle name="Comma 17 4 2 3 2 2 3" xfId="9624"/>
    <cellStyle name="Comma 17 4 2 3 2 2 3 2" xfId="28997"/>
    <cellStyle name="Comma 17 4 2 3 2 2 4" xfId="28995"/>
    <cellStyle name="Comma 17 4 2 3 2 3" xfId="9625"/>
    <cellStyle name="Comma 17 4 2 3 2 3 2" xfId="28998"/>
    <cellStyle name="Comma 17 4 2 3 2 4" xfId="9626"/>
    <cellStyle name="Comma 17 4 2 3 2 4 2" xfId="28999"/>
    <cellStyle name="Comma 17 4 2 3 2 5" xfId="9627"/>
    <cellStyle name="Comma 17 4 2 3 2 5 2" xfId="29000"/>
    <cellStyle name="Comma 17 4 2 3 2 6" xfId="28994"/>
    <cellStyle name="Comma 17 4 2 3 3" xfId="9628"/>
    <cellStyle name="Comma 17 4 2 3 3 2" xfId="9629"/>
    <cellStyle name="Comma 17 4 2 3 3 2 2" xfId="29002"/>
    <cellStyle name="Comma 17 4 2 3 3 3" xfId="9630"/>
    <cellStyle name="Comma 17 4 2 3 3 3 2" xfId="29003"/>
    <cellStyle name="Comma 17 4 2 3 3 4" xfId="29001"/>
    <cellStyle name="Comma 17 4 2 3 4" xfId="9631"/>
    <cellStyle name="Comma 17 4 2 3 4 2" xfId="29004"/>
    <cellStyle name="Comma 17 4 2 3 5" xfId="9632"/>
    <cellStyle name="Comma 17 4 2 3 5 2" xfId="29005"/>
    <cellStyle name="Comma 17 4 2 3 6" xfId="9633"/>
    <cellStyle name="Comma 17 4 2 3 6 2" xfId="29006"/>
    <cellStyle name="Comma 17 4 2 3 7" xfId="28993"/>
    <cellStyle name="Comma 17 4 2 4" xfId="9634"/>
    <cellStyle name="Comma 17 4 2 4 2" xfId="9635"/>
    <cellStyle name="Comma 17 4 2 4 2 2" xfId="9636"/>
    <cellStyle name="Comma 17 4 2 4 2 2 2" xfId="29009"/>
    <cellStyle name="Comma 17 4 2 4 2 3" xfId="9637"/>
    <cellStyle name="Comma 17 4 2 4 2 3 2" xfId="29010"/>
    <cellStyle name="Comma 17 4 2 4 2 4" xfId="29008"/>
    <cellStyle name="Comma 17 4 2 4 3" xfId="9638"/>
    <cellStyle name="Comma 17 4 2 4 3 2" xfId="29011"/>
    <cellStyle name="Comma 17 4 2 4 4" xfId="9639"/>
    <cellStyle name="Comma 17 4 2 4 4 2" xfId="29012"/>
    <cellStyle name="Comma 17 4 2 4 5" xfId="9640"/>
    <cellStyle name="Comma 17 4 2 4 5 2" xfId="29013"/>
    <cellStyle name="Comma 17 4 2 4 6" xfId="29007"/>
    <cellStyle name="Comma 17 4 2 5" xfId="9641"/>
    <cellStyle name="Comma 17 4 2 5 2" xfId="9642"/>
    <cellStyle name="Comma 17 4 2 5 2 2" xfId="29015"/>
    <cellStyle name="Comma 17 4 2 5 3" xfId="9643"/>
    <cellStyle name="Comma 17 4 2 5 3 2" xfId="29016"/>
    <cellStyle name="Comma 17 4 2 5 4" xfId="29014"/>
    <cellStyle name="Comma 17 4 2 6" xfId="9644"/>
    <cellStyle name="Comma 17 4 2 6 2" xfId="29017"/>
    <cellStyle name="Comma 17 4 2 7" xfId="9645"/>
    <cellStyle name="Comma 17 4 2 7 2" xfId="29018"/>
    <cellStyle name="Comma 17 4 2 8" xfId="9646"/>
    <cellStyle name="Comma 17 4 2 8 2" xfId="29019"/>
    <cellStyle name="Comma 17 4 2 9" xfId="28978"/>
    <cellStyle name="Comma 17 4 3" xfId="9647"/>
    <cellStyle name="Comma 17 4 3 2" xfId="9648"/>
    <cellStyle name="Comma 17 4 3 2 2" xfId="9649"/>
    <cellStyle name="Comma 17 4 3 2 2 2" xfId="9650"/>
    <cellStyle name="Comma 17 4 3 2 2 2 2" xfId="9651"/>
    <cellStyle name="Comma 17 4 3 2 2 2 2 2" xfId="29024"/>
    <cellStyle name="Comma 17 4 3 2 2 2 3" xfId="9652"/>
    <cellStyle name="Comma 17 4 3 2 2 2 3 2" xfId="29025"/>
    <cellStyle name="Comma 17 4 3 2 2 2 4" xfId="29023"/>
    <cellStyle name="Comma 17 4 3 2 2 3" xfId="9653"/>
    <cellStyle name="Comma 17 4 3 2 2 3 2" xfId="29026"/>
    <cellStyle name="Comma 17 4 3 2 2 4" xfId="9654"/>
    <cellStyle name="Comma 17 4 3 2 2 4 2" xfId="29027"/>
    <cellStyle name="Comma 17 4 3 2 2 5" xfId="9655"/>
    <cellStyle name="Comma 17 4 3 2 2 5 2" xfId="29028"/>
    <cellStyle name="Comma 17 4 3 2 2 6" xfId="29022"/>
    <cellStyle name="Comma 17 4 3 2 3" xfId="9656"/>
    <cellStyle name="Comma 17 4 3 2 3 2" xfId="9657"/>
    <cellStyle name="Comma 17 4 3 2 3 2 2" xfId="29030"/>
    <cellStyle name="Comma 17 4 3 2 3 3" xfId="9658"/>
    <cellStyle name="Comma 17 4 3 2 3 3 2" xfId="29031"/>
    <cellStyle name="Comma 17 4 3 2 3 4" xfId="29029"/>
    <cellStyle name="Comma 17 4 3 2 4" xfId="9659"/>
    <cellStyle name="Comma 17 4 3 2 4 2" xfId="29032"/>
    <cellStyle name="Comma 17 4 3 2 5" xfId="9660"/>
    <cellStyle name="Comma 17 4 3 2 5 2" xfId="29033"/>
    <cellStyle name="Comma 17 4 3 2 6" xfId="9661"/>
    <cellStyle name="Comma 17 4 3 2 6 2" xfId="29034"/>
    <cellStyle name="Comma 17 4 3 2 7" xfId="29021"/>
    <cellStyle name="Comma 17 4 3 3" xfId="9662"/>
    <cellStyle name="Comma 17 4 3 3 2" xfId="9663"/>
    <cellStyle name="Comma 17 4 3 3 2 2" xfId="9664"/>
    <cellStyle name="Comma 17 4 3 3 2 2 2" xfId="9665"/>
    <cellStyle name="Comma 17 4 3 3 2 2 2 2" xfId="29038"/>
    <cellStyle name="Comma 17 4 3 3 2 2 3" xfId="9666"/>
    <cellStyle name="Comma 17 4 3 3 2 2 3 2" xfId="29039"/>
    <cellStyle name="Comma 17 4 3 3 2 2 4" xfId="29037"/>
    <cellStyle name="Comma 17 4 3 3 2 3" xfId="9667"/>
    <cellStyle name="Comma 17 4 3 3 2 3 2" xfId="29040"/>
    <cellStyle name="Comma 17 4 3 3 2 4" xfId="9668"/>
    <cellStyle name="Comma 17 4 3 3 2 4 2" xfId="29041"/>
    <cellStyle name="Comma 17 4 3 3 2 5" xfId="9669"/>
    <cellStyle name="Comma 17 4 3 3 2 5 2" xfId="29042"/>
    <cellStyle name="Comma 17 4 3 3 2 6" xfId="29036"/>
    <cellStyle name="Comma 17 4 3 3 3" xfId="9670"/>
    <cellStyle name="Comma 17 4 3 3 3 2" xfId="9671"/>
    <cellStyle name="Comma 17 4 3 3 3 2 2" xfId="29044"/>
    <cellStyle name="Comma 17 4 3 3 3 3" xfId="9672"/>
    <cellStyle name="Comma 17 4 3 3 3 3 2" xfId="29045"/>
    <cellStyle name="Comma 17 4 3 3 3 4" xfId="29043"/>
    <cellStyle name="Comma 17 4 3 3 4" xfId="9673"/>
    <cellStyle name="Comma 17 4 3 3 4 2" xfId="29046"/>
    <cellStyle name="Comma 17 4 3 3 5" xfId="9674"/>
    <cellStyle name="Comma 17 4 3 3 5 2" xfId="29047"/>
    <cellStyle name="Comma 17 4 3 3 6" xfId="9675"/>
    <cellStyle name="Comma 17 4 3 3 6 2" xfId="29048"/>
    <cellStyle name="Comma 17 4 3 3 7" xfId="29035"/>
    <cellStyle name="Comma 17 4 3 4" xfId="9676"/>
    <cellStyle name="Comma 17 4 3 4 2" xfId="9677"/>
    <cellStyle name="Comma 17 4 3 4 2 2" xfId="9678"/>
    <cellStyle name="Comma 17 4 3 4 2 2 2" xfId="29051"/>
    <cellStyle name="Comma 17 4 3 4 2 3" xfId="9679"/>
    <cellStyle name="Comma 17 4 3 4 2 3 2" xfId="29052"/>
    <cellStyle name="Comma 17 4 3 4 2 4" xfId="29050"/>
    <cellStyle name="Comma 17 4 3 4 3" xfId="9680"/>
    <cellStyle name="Comma 17 4 3 4 3 2" xfId="29053"/>
    <cellStyle name="Comma 17 4 3 4 4" xfId="9681"/>
    <cellStyle name="Comma 17 4 3 4 4 2" xfId="29054"/>
    <cellStyle name="Comma 17 4 3 4 5" xfId="9682"/>
    <cellStyle name="Comma 17 4 3 4 5 2" xfId="29055"/>
    <cellStyle name="Comma 17 4 3 4 6" xfId="29049"/>
    <cellStyle name="Comma 17 4 3 5" xfId="9683"/>
    <cellStyle name="Comma 17 4 3 5 2" xfId="9684"/>
    <cellStyle name="Comma 17 4 3 5 2 2" xfId="29057"/>
    <cellStyle name="Comma 17 4 3 5 3" xfId="9685"/>
    <cellStyle name="Comma 17 4 3 5 3 2" xfId="29058"/>
    <cellStyle name="Comma 17 4 3 5 4" xfId="29056"/>
    <cellStyle name="Comma 17 4 3 6" xfId="9686"/>
    <cellStyle name="Comma 17 4 3 6 2" xfId="29059"/>
    <cellStyle name="Comma 17 4 3 7" xfId="9687"/>
    <cellStyle name="Comma 17 4 3 7 2" xfId="29060"/>
    <cellStyle name="Comma 17 4 3 8" xfId="9688"/>
    <cellStyle name="Comma 17 4 3 8 2" xfId="29061"/>
    <cellStyle name="Comma 17 4 3 9" xfId="29020"/>
    <cellStyle name="Comma 17 4 4" xfId="9689"/>
    <cellStyle name="Comma 17 4 4 2" xfId="9690"/>
    <cellStyle name="Comma 17 4 4 2 2" xfId="9691"/>
    <cellStyle name="Comma 17 4 4 2 2 2" xfId="9692"/>
    <cellStyle name="Comma 17 4 4 2 2 2 2" xfId="9693"/>
    <cellStyle name="Comma 17 4 4 2 2 2 2 2" xfId="29066"/>
    <cellStyle name="Comma 17 4 4 2 2 2 3" xfId="9694"/>
    <cellStyle name="Comma 17 4 4 2 2 2 3 2" xfId="29067"/>
    <cellStyle name="Comma 17 4 4 2 2 2 4" xfId="29065"/>
    <cellStyle name="Comma 17 4 4 2 2 3" xfId="9695"/>
    <cellStyle name="Comma 17 4 4 2 2 3 2" xfId="29068"/>
    <cellStyle name="Comma 17 4 4 2 2 4" xfId="9696"/>
    <cellStyle name="Comma 17 4 4 2 2 4 2" xfId="29069"/>
    <cellStyle name="Comma 17 4 4 2 2 5" xfId="9697"/>
    <cellStyle name="Comma 17 4 4 2 2 5 2" xfId="29070"/>
    <cellStyle name="Comma 17 4 4 2 2 6" xfId="29064"/>
    <cellStyle name="Comma 17 4 4 2 3" xfId="9698"/>
    <cellStyle name="Comma 17 4 4 2 3 2" xfId="9699"/>
    <cellStyle name="Comma 17 4 4 2 3 2 2" xfId="29072"/>
    <cellStyle name="Comma 17 4 4 2 3 3" xfId="9700"/>
    <cellStyle name="Comma 17 4 4 2 3 3 2" xfId="29073"/>
    <cellStyle name="Comma 17 4 4 2 3 4" xfId="29071"/>
    <cellStyle name="Comma 17 4 4 2 4" xfId="9701"/>
    <cellStyle name="Comma 17 4 4 2 4 2" xfId="29074"/>
    <cellStyle name="Comma 17 4 4 2 5" xfId="9702"/>
    <cellStyle name="Comma 17 4 4 2 5 2" xfId="29075"/>
    <cellStyle name="Comma 17 4 4 2 6" xfId="9703"/>
    <cellStyle name="Comma 17 4 4 2 6 2" xfId="29076"/>
    <cellStyle name="Comma 17 4 4 2 7" xfId="29063"/>
    <cellStyle name="Comma 17 4 4 3" xfId="9704"/>
    <cellStyle name="Comma 17 4 4 3 2" xfId="9705"/>
    <cellStyle name="Comma 17 4 4 3 2 2" xfId="9706"/>
    <cellStyle name="Comma 17 4 4 3 2 2 2" xfId="9707"/>
    <cellStyle name="Comma 17 4 4 3 2 2 2 2" xfId="29080"/>
    <cellStyle name="Comma 17 4 4 3 2 2 3" xfId="9708"/>
    <cellStyle name="Comma 17 4 4 3 2 2 3 2" xfId="29081"/>
    <cellStyle name="Comma 17 4 4 3 2 2 4" xfId="29079"/>
    <cellStyle name="Comma 17 4 4 3 2 3" xfId="9709"/>
    <cellStyle name="Comma 17 4 4 3 2 3 2" xfId="29082"/>
    <cellStyle name="Comma 17 4 4 3 2 4" xfId="9710"/>
    <cellStyle name="Comma 17 4 4 3 2 4 2" xfId="29083"/>
    <cellStyle name="Comma 17 4 4 3 2 5" xfId="9711"/>
    <cellStyle name="Comma 17 4 4 3 2 5 2" xfId="29084"/>
    <cellStyle name="Comma 17 4 4 3 2 6" xfId="29078"/>
    <cellStyle name="Comma 17 4 4 3 3" xfId="9712"/>
    <cellStyle name="Comma 17 4 4 3 3 2" xfId="9713"/>
    <cellStyle name="Comma 17 4 4 3 3 2 2" xfId="29086"/>
    <cellStyle name="Comma 17 4 4 3 3 3" xfId="9714"/>
    <cellStyle name="Comma 17 4 4 3 3 3 2" xfId="29087"/>
    <cellStyle name="Comma 17 4 4 3 3 4" xfId="29085"/>
    <cellStyle name="Comma 17 4 4 3 4" xfId="9715"/>
    <cellStyle name="Comma 17 4 4 3 4 2" xfId="29088"/>
    <cellStyle name="Comma 17 4 4 3 5" xfId="9716"/>
    <cellStyle name="Comma 17 4 4 3 5 2" xfId="29089"/>
    <cellStyle name="Comma 17 4 4 3 6" xfId="9717"/>
    <cellStyle name="Comma 17 4 4 3 6 2" xfId="29090"/>
    <cellStyle name="Comma 17 4 4 3 7" xfId="29077"/>
    <cellStyle name="Comma 17 4 4 4" xfId="9718"/>
    <cellStyle name="Comma 17 4 4 4 2" xfId="9719"/>
    <cellStyle name="Comma 17 4 4 4 2 2" xfId="9720"/>
    <cellStyle name="Comma 17 4 4 4 2 2 2" xfId="29093"/>
    <cellStyle name="Comma 17 4 4 4 2 3" xfId="9721"/>
    <cellStyle name="Comma 17 4 4 4 2 3 2" xfId="29094"/>
    <cellStyle name="Comma 17 4 4 4 2 4" xfId="29092"/>
    <cellStyle name="Comma 17 4 4 4 3" xfId="9722"/>
    <cellStyle name="Comma 17 4 4 4 3 2" xfId="29095"/>
    <cellStyle name="Comma 17 4 4 4 4" xfId="9723"/>
    <cellStyle name="Comma 17 4 4 4 4 2" xfId="29096"/>
    <cellStyle name="Comma 17 4 4 4 5" xfId="9724"/>
    <cellStyle name="Comma 17 4 4 4 5 2" xfId="29097"/>
    <cellStyle name="Comma 17 4 4 4 6" xfId="29091"/>
    <cellStyle name="Comma 17 4 4 5" xfId="9725"/>
    <cellStyle name="Comma 17 4 4 5 2" xfId="9726"/>
    <cellStyle name="Comma 17 4 4 5 2 2" xfId="29099"/>
    <cellStyle name="Comma 17 4 4 5 3" xfId="9727"/>
    <cellStyle name="Comma 17 4 4 5 3 2" xfId="29100"/>
    <cellStyle name="Comma 17 4 4 5 4" xfId="29098"/>
    <cellStyle name="Comma 17 4 4 6" xfId="9728"/>
    <cellStyle name="Comma 17 4 4 6 2" xfId="29101"/>
    <cellStyle name="Comma 17 4 4 7" xfId="9729"/>
    <cellStyle name="Comma 17 4 4 7 2" xfId="29102"/>
    <cellStyle name="Comma 17 4 4 8" xfId="9730"/>
    <cellStyle name="Comma 17 4 4 8 2" xfId="29103"/>
    <cellStyle name="Comma 17 4 4 9" xfId="29062"/>
    <cellStyle name="Comma 17 4 5" xfId="9731"/>
    <cellStyle name="Comma 17 4 5 2" xfId="9732"/>
    <cellStyle name="Comma 17 4 5 2 2" xfId="9733"/>
    <cellStyle name="Comma 17 4 5 2 2 2" xfId="9734"/>
    <cellStyle name="Comma 17 4 5 2 2 2 2" xfId="29107"/>
    <cellStyle name="Comma 17 4 5 2 2 3" xfId="9735"/>
    <cellStyle name="Comma 17 4 5 2 2 3 2" xfId="29108"/>
    <cellStyle name="Comma 17 4 5 2 2 4" xfId="29106"/>
    <cellStyle name="Comma 17 4 5 2 3" xfId="9736"/>
    <cellStyle name="Comma 17 4 5 2 3 2" xfId="29109"/>
    <cellStyle name="Comma 17 4 5 2 4" xfId="9737"/>
    <cellStyle name="Comma 17 4 5 2 4 2" xfId="29110"/>
    <cellStyle name="Comma 17 4 5 2 5" xfId="9738"/>
    <cellStyle name="Comma 17 4 5 2 5 2" xfId="29111"/>
    <cellStyle name="Comma 17 4 5 2 6" xfId="29105"/>
    <cellStyle name="Comma 17 4 5 3" xfId="9739"/>
    <cellStyle name="Comma 17 4 5 3 2" xfId="9740"/>
    <cellStyle name="Comma 17 4 5 3 2 2" xfId="29113"/>
    <cellStyle name="Comma 17 4 5 3 3" xfId="9741"/>
    <cellStyle name="Comma 17 4 5 3 3 2" xfId="29114"/>
    <cellStyle name="Comma 17 4 5 3 4" xfId="29112"/>
    <cellStyle name="Comma 17 4 5 4" xfId="9742"/>
    <cellStyle name="Comma 17 4 5 4 2" xfId="29115"/>
    <cellStyle name="Comma 17 4 5 5" xfId="9743"/>
    <cellStyle name="Comma 17 4 5 5 2" xfId="29116"/>
    <cellStyle name="Comma 17 4 5 6" xfId="9744"/>
    <cellStyle name="Comma 17 4 5 6 2" xfId="29117"/>
    <cellStyle name="Comma 17 4 5 7" xfId="29104"/>
    <cellStyle name="Comma 17 4 6" xfId="9745"/>
    <cellStyle name="Comma 17 4 6 2" xfId="9746"/>
    <cellStyle name="Comma 17 4 6 2 2" xfId="9747"/>
    <cellStyle name="Comma 17 4 6 2 2 2" xfId="9748"/>
    <cellStyle name="Comma 17 4 6 2 2 2 2" xfId="29121"/>
    <cellStyle name="Comma 17 4 6 2 2 3" xfId="9749"/>
    <cellStyle name="Comma 17 4 6 2 2 3 2" xfId="29122"/>
    <cellStyle name="Comma 17 4 6 2 2 4" xfId="29120"/>
    <cellStyle name="Comma 17 4 6 2 3" xfId="9750"/>
    <cellStyle name="Comma 17 4 6 2 3 2" xfId="29123"/>
    <cellStyle name="Comma 17 4 6 2 4" xfId="9751"/>
    <cellStyle name="Comma 17 4 6 2 4 2" xfId="29124"/>
    <cellStyle name="Comma 17 4 6 2 5" xfId="9752"/>
    <cellStyle name="Comma 17 4 6 2 5 2" xfId="29125"/>
    <cellStyle name="Comma 17 4 6 2 6" xfId="29119"/>
    <cellStyle name="Comma 17 4 6 3" xfId="9753"/>
    <cellStyle name="Comma 17 4 6 3 2" xfId="9754"/>
    <cellStyle name="Comma 17 4 6 3 2 2" xfId="29127"/>
    <cellStyle name="Comma 17 4 6 3 3" xfId="9755"/>
    <cellStyle name="Comma 17 4 6 3 3 2" xfId="29128"/>
    <cellStyle name="Comma 17 4 6 3 4" xfId="29126"/>
    <cellStyle name="Comma 17 4 6 4" xfId="9756"/>
    <cellStyle name="Comma 17 4 6 4 2" xfId="29129"/>
    <cellStyle name="Comma 17 4 6 5" xfId="9757"/>
    <cellStyle name="Comma 17 4 6 5 2" xfId="29130"/>
    <cellStyle name="Comma 17 4 6 6" xfId="9758"/>
    <cellStyle name="Comma 17 4 6 6 2" xfId="29131"/>
    <cellStyle name="Comma 17 4 6 7" xfId="29118"/>
    <cellStyle name="Comma 17 4 7" xfId="9759"/>
    <cellStyle name="Comma 17 4 7 2" xfId="9760"/>
    <cellStyle name="Comma 17 4 7 2 2" xfId="9761"/>
    <cellStyle name="Comma 17 4 7 2 2 2" xfId="29134"/>
    <cellStyle name="Comma 17 4 7 2 3" xfId="9762"/>
    <cellStyle name="Comma 17 4 7 2 3 2" xfId="29135"/>
    <cellStyle name="Comma 17 4 7 2 4" xfId="29133"/>
    <cellStyle name="Comma 17 4 7 3" xfId="9763"/>
    <cellStyle name="Comma 17 4 7 3 2" xfId="29136"/>
    <cellStyle name="Comma 17 4 7 4" xfId="9764"/>
    <cellStyle name="Comma 17 4 7 4 2" xfId="29137"/>
    <cellStyle name="Comma 17 4 7 5" xfId="9765"/>
    <cellStyle name="Comma 17 4 7 5 2" xfId="29138"/>
    <cellStyle name="Comma 17 4 7 6" xfId="29132"/>
    <cellStyle name="Comma 17 4 8" xfId="9766"/>
    <cellStyle name="Comma 17 4 8 2" xfId="9767"/>
    <cellStyle name="Comma 17 4 8 2 2" xfId="29140"/>
    <cellStyle name="Comma 17 4 8 3" xfId="9768"/>
    <cellStyle name="Comma 17 4 8 3 2" xfId="29141"/>
    <cellStyle name="Comma 17 4 8 4" xfId="29139"/>
    <cellStyle name="Comma 17 4 9" xfId="9769"/>
    <cellStyle name="Comma 17 4 9 2" xfId="29142"/>
    <cellStyle name="Comma 17 5" xfId="9770"/>
    <cellStyle name="Comma 17 5 10" xfId="9771"/>
    <cellStyle name="Comma 17 5 10 2" xfId="29144"/>
    <cellStyle name="Comma 17 5 11" xfId="9772"/>
    <cellStyle name="Comma 17 5 11 2" xfId="29145"/>
    <cellStyle name="Comma 17 5 12" xfId="29143"/>
    <cellStyle name="Comma 17 5 2" xfId="9773"/>
    <cellStyle name="Comma 17 5 2 2" xfId="9774"/>
    <cellStyle name="Comma 17 5 2 2 2" xfId="9775"/>
    <cellStyle name="Comma 17 5 2 2 2 2" xfId="9776"/>
    <cellStyle name="Comma 17 5 2 2 2 2 2" xfId="9777"/>
    <cellStyle name="Comma 17 5 2 2 2 2 2 2" xfId="29150"/>
    <cellStyle name="Comma 17 5 2 2 2 2 3" xfId="9778"/>
    <cellStyle name="Comma 17 5 2 2 2 2 3 2" xfId="29151"/>
    <cellStyle name="Comma 17 5 2 2 2 2 4" xfId="29149"/>
    <cellStyle name="Comma 17 5 2 2 2 3" xfId="9779"/>
    <cellStyle name="Comma 17 5 2 2 2 3 2" xfId="29152"/>
    <cellStyle name="Comma 17 5 2 2 2 4" xfId="9780"/>
    <cellStyle name="Comma 17 5 2 2 2 4 2" xfId="29153"/>
    <cellStyle name="Comma 17 5 2 2 2 5" xfId="9781"/>
    <cellStyle name="Comma 17 5 2 2 2 5 2" xfId="29154"/>
    <cellStyle name="Comma 17 5 2 2 2 6" xfId="29148"/>
    <cellStyle name="Comma 17 5 2 2 3" xfId="9782"/>
    <cellStyle name="Comma 17 5 2 2 3 2" xfId="9783"/>
    <cellStyle name="Comma 17 5 2 2 3 2 2" xfId="29156"/>
    <cellStyle name="Comma 17 5 2 2 3 3" xfId="9784"/>
    <cellStyle name="Comma 17 5 2 2 3 3 2" xfId="29157"/>
    <cellStyle name="Comma 17 5 2 2 3 4" xfId="29155"/>
    <cellStyle name="Comma 17 5 2 2 4" xfId="9785"/>
    <cellStyle name="Comma 17 5 2 2 4 2" xfId="29158"/>
    <cellStyle name="Comma 17 5 2 2 5" xfId="9786"/>
    <cellStyle name="Comma 17 5 2 2 5 2" xfId="29159"/>
    <cellStyle name="Comma 17 5 2 2 6" xfId="9787"/>
    <cellStyle name="Comma 17 5 2 2 6 2" xfId="29160"/>
    <cellStyle name="Comma 17 5 2 2 7" xfId="29147"/>
    <cellStyle name="Comma 17 5 2 3" xfId="9788"/>
    <cellStyle name="Comma 17 5 2 3 2" xfId="9789"/>
    <cellStyle name="Comma 17 5 2 3 2 2" xfId="9790"/>
    <cellStyle name="Comma 17 5 2 3 2 2 2" xfId="9791"/>
    <cellStyle name="Comma 17 5 2 3 2 2 2 2" xfId="29164"/>
    <cellStyle name="Comma 17 5 2 3 2 2 3" xfId="9792"/>
    <cellStyle name="Comma 17 5 2 3 2 2 3 2" xfId="29165"/>
    <cellStyle name="Comma 17 5 2 3 2 2 4" xfId="29163"/>
    <cellStyle name="Comma 17 5 2 3 2 3" xfId="9793"/>
    <cellStyle name="Comma 17 5 2 3 2 3 2" xfId="29166"/>
    <cellStyle name="Comma 17 5 2 3 2 4" xfId="9794"/>
    <cellStyle name="Comma 17 5 2 3 2 4 2" xfId="29167"/>
    <cellStyle name="Comma 17 5 2 3 2 5" xfId="9795"/>
    <cellStyle name="Comma 17 5 2 3 2 5 2" xfId="29168"/>
    <cellStyle name="Comma 17 5 2 3 2 6" xfId="29162"/>
    <cellStyle name="Comma 17 5 2 3 3" xfId="9796"/>
    <cellStyle name="Comma 17 5 2 3 3 2" xfId="9797"/>
    <cellStyle name="Comma 17 5 2 3 3 2 2" xfId="29170"/>
    <cellStyle name="Comma 17 5 2 3 3 3" xfId="9798"/>
    <cellStyle name="Comma 17 5 2 3 3 3 2" xfId="29171"/>
    <cellStyle name="Comma 17 5 2 3 3 4" xfId="29169"/>
    <cellStyle name="Comma 17 5 2 3 4" xfId="9799"/>
    <cellStyle name="Comma 17 5 2 3 4 2" xfId="29172"/>
    <cellStyle name="Comma 17 5 2 3 5" xfId="9800"/>
    <cellStyle name="Comma 17 5 2 3 5 2" xfId="29173"/>
    <cellStyle name="Comma 17 5 2 3 6" xfId="9801"/>
    <cellStyle name="Comma 17 5 2 3 6 2" xfId="29174"/>
    <cellStyle name="Comma 17 5 2 3 7" xfId="29161"/>
    <cellStyle name="Comma 17 5 2 4" xfId="9802"/>
    <cellStyle name="Comma 17 5 2 4 2" xfId="9803"/>
    <cellStyle name="Comma 17 5 2 4 2 2" xfId="9804"/>
    <cellStyle name="Comma 17 5 2 4 2 2 2" xfId="29177"/>
    <cellStyle name="Comma 17 5 2 4 2 3" xfId="9805"/>
    <cellStyle name="Comma 17 5 2 4 2 3 2" xfId="29178"/>
    <cellStyle name="Comma 17 5 2 4 2 4" xfId="29176"/>
    <cellStyle name="Comma 17 5 2 4 3" xfId="9806"/>
    <cellStyle name="Comma 17 5 2 4 3 2" xfId="29179"/>
    <cellStyle name="Comma 17 5 2 4 4" xfId="9807"/>
    <cellStyle name="Comma 17 5 2 4 4 2" xfId="29180"/>
    <cellStyle name="Comma 17 5 2 4 5" xfId="9808"/>
    <cellStyle name="Comma 17 5 2 4 5 2" xfId="29181"/>
    <cellStyle name="Comma 17 5 2 4 6" xfId="29175"/>
    <cellStyle name="Comma 17 5 2 5" xfId="9809"/>
    <cellStyle name="Comma 17 5 2 5 2" xfId="9810"/>
    <cellStyle name="Comma 17 5 2 5 2 2" xfId="29183"/>
    <cellStyle name="Comma 17 5 2 5 3" xfId="9811"/>
    <cellStyle name="Comma 17 5 2 5 3 2" xfId="29184"/>
    <cellStyle name="Comma 17 5 2 5 4" xfId="29182"/>
    <cellStyle name="Comma 17 5 2 6" xfId="9812"/>
    <cellStyle name="Comma 17 5 2 6 2" xfId="29185"/>
    <cellStyle name="Comma 17 5 2 7" xfId="9813"/>
    <cellStyle name="Comma 17 5 2 7 2" xfId="29186"/>
    <cellStyle name="Comma 17 5 2 8" xfId="9814"/>
    <cellStyle name="Comma 17 5 2 8 2" xfId="29187"/>
    <cellStyle name="Comma 17 5 2 9" xfId="29146"/>
    <cellStyle name="Comma 17 5 3" xfId="9815"/>
    <cellStyle name="Comma 17 5 3 2" xfId="9816"/>
    <cellStyle name="Comma 17 5 3 2 2" xfId="9817"/>
    <cellStyle name="Comma 17 5 3 2 2 2" xfId="9818"/>
    <cellStyle name="Comma 17 5 3 2 2 2 2" xfId="9819"/>
    <cellStyle name="Comma 17 5 3 2 2 2 2 2" xfId="29192"/>
    <cellStyle name="Comma 17 5 3 2 2 2 3" xfId="9820"/>
    <cellStyle name="Comma 17 5 3 2 2 2 3 2" xfId="29193"/>
    <cellStyle name="Comma 17 5 3 2 2 2 4" xfId="29191"/>
    <cellStyle name="Comma 17 5 3 2 2 3" xfId="9821"/>
    <cellStyle name="Comma 17 5 3 2 2 3 2" xfId="29194"/>
    <cellStyle name="Comma 17 5 3 2 2 4" xfId="9822"/>
    <cellStyle name="Comma 17 5 3 2 2 4 2" xfId="29195"/>
    <cellStyle name="Comma 17 5 3 2 2 5" xfId="9823"/>
    <cellStyle name="Comma 17 5 3 2 2 5 2" xfId="29196"/>
    <cellStyle name="Comma 17 5 3 2 2 6" xfId="29190"/>
    <cellStyle name="Comma 17 5 3 2 3" xfId="9824"/>
    <cellStyle name="Comma 17 5 3 2 3 2" xfId="9825"/>
    <cellStyle name="Comma 17 5 3 2 3 2 2" xfId="29198"/>
    <cellStyle name="Comma 17 5 3 2 3 3" xfId="9826"/>
    <cellStyle name="Comma 17 5 3 2 3 3 2" xfId="29199"/>
    <cellStyle name="Comma 17 5 3 2 3 4" xfId="29197"/>
    <cellStyle name="Comma 17 5 3 2 4" xfId="9827"/>
    <cellStyle name="Comma 17 5 3 2 4 2" xfId="29200"/>
    <cellStyle name="Comma 17 5 3 2 5" xfId="9828"/>
    <cellStyle name="Comma 17 5 3 2 5 2" xfId="29201"/>
    <cellStyle name="Comma 17 5 3 2 6" xfId="9829"/>
    <cellStyle name="Comma 17 5 3 2 6 2" xfId="29202"/>
    <cellStyle name="Comma 17 5 3 2 7" xfId="29189"/>
    <cellStyle name="Comma 17 5 3 3" xfId="9830"/>
    <cellStyle name="Comma 17 5 3 3 2" xfId="9831"/>
    <cellStyle name="Comma 17 5 3 3 2 2" xfId="9832"/>
    <cellStyle name="Comma 17 5 3 3 2 2 2" xfId="9833"/>
    <cellStyle name="Comma 17 5 3 3 2 2 2 2" xfId="29206"/>
    <cellStyle name="Comma 17 5 3 3 2 2 3" xfId="9834"/>
    <cellStyle name="Comma 17 5 3 3 2 2 3 2" xfId="29207"/>
    <cellStyle name="Comma 17 5 3 3 2 2 4" xfId="29205"/>
    <cellStyle name="Comma 17 5 3 3 2 3" xfId="9835"/>
    <cellStyle name="Comma 17 5 3 3 2 3 2" xfId="29208"/>
    <cellStyle name="Comma 17 5 3 3 2 4" xfId="9836"/>
    <cellStyle name="Comma 17 5 3 3 2 4 2" xfId="29209"/>
    <cellStyle name="Comma 17 5 3 3 2 5" xfId="9837"/>
    <cellStyle name="Comma 17 5 3 3 2 5 2" xfId="29210"/>
    <cellStyle name="Comma 17 5 3 3 2 6" xfId="29204"/>
    <cellStyle name="Comma 17 5 3 3 3" xfId="9838"/>
    <cellStyle name="Comma 17 5 3 3 3 2" xfId="9839"/>
    <cellStyle name="Comma 17 5 3 3 3 2 2" xfId="29212"/>
    <cellStyle name="Comma 17 5 3 3 3 3" xfId="9840"/>
    <cellStyle name="Comma 17 5 3 3 3 3 2" xfId="29213"/>
    <cellStyle name="Comma 17 5 3 3 3 4" xfId="29211"/>
    <cellStyle name="Comma 17 5 3 3 4" xfId="9841"/>
    <cellStyle name="Comma 17 5 3 3 4 2" xfId="29214"/>
    <cellStyle name="Comma 17 5 3 3 5" xfId="9842"/>
    <cellStyle name="Comma 17 5 3 3 5 2" xfId="29215"/>
    <cellStyle name="Comma 17 5 3 3 6" xfId="9843"/>
    <cellStyle name="Comma 17 5 3 3 6 2" xfId="29216"/>
    <cellStyle name="Comma 17 5 3 3 7" xfId="29203"/>
    <cellStyle name="Comma 17 5 3 4" xfId="9844"/>
    <cellStyle name="Comma 17 5 3 4 2" xfId="9845"/>
    <cellStyle name="Comma 17 5 3 4 2 2" xfId="9846"/>
    <cellStyle name="Comma 17 5 3 4 2 2 2" xfId="29219"/>
    <cellStyle name="Comma 17 5 3 4 2 3" xfId="9847"/>
    <cellStyle name="Comma 17 5 3 4 2 3 2" xfId="29220"/>
    <cellStyle name="Comma 17 5 3 4 2 4" xfId="29218"/>
    <cellStyle name="Comma 17 5 3 4 3" xfId="9848"/>
    <cellStyle name="Comma 17 5 3 4 3 2" xfId="29221"/>
    <cellStyle name="Comma 17 5 3 4 4" xfId="9849"/>
    <cellStyle name="Comma 17 5 3 4 4 2" xfId="29222"/>
    <cellStyle name="Comma 17 5 3 4 5" xfId="9850"/>
    <cellStyle name="Comma 17 5 3 4 5 2" xfId="29223"/>
    <cellStyle name="Comma 17 5 3 4 6" xfId="29217"/>
    <cellStyle name="Comma 17 5 3 5" xfId="9851"/>
    <cellStyle name="Comma 17 5 3 5 2" xfId="9852"/>
    <cellStyle name="Comma 17 5 3 5 2 2" xfId="29225"/>
    <cellStyle name="Comma 17 5 3 5 3" xfId="9853"/>
    <cellStyle name="Comma 17 5 3 5 3 2" xfId="29226"/>
    <cellStyle name="Comma 17 5 3 5 4" xfId="29224"/>
    <cellStyle name="Comma 17 5 3 6" xfId="9854"/>
    <cellStyle name="Comma 17 5 3 6 2" xfId="29227"/>
    <cellStyle name="Comma 17 5 3 7" xfId="9855"/>
    <cellStyle name="Comma 17 5 3 7 2" xfId="29228"/>
    <cellStyle name="Comma 17 5 3 8" xfId="9856"/>
    <cellStyle name="Comma 17 5 3 8 2" xfId="29229"/>
    <cellStyle name="Comma 17 5 3 9" xfId="29188"/>
    <cellStyle name="Comma 17 5 4" xfId="9857"/>
    <cellStyle name="Comma 17 5 4 2" xfId="9858"/>
    <cellStyle name="Comma 17 5 4 2 2" xfId="9859"/>
    <cellStyle name="Comma 17 5 4 2 2 2" xfId="9860"/>
    <cellStyle name="Comma 17 5 4 2 2 2 2" xfId="9861"/>
    <cellStyle name="Comma 17 5 4 2 2 2 2 2" xfId="29234"/>
    <cellStyle name="Comma 17 5 4 2 2 2 3" xfId="9862"/>
    <cellStyle name="Comma 17 5 4 2 2 2 3 2" xfId="29235"/>
    <cellStyle name="Comma 17 5 4 2 2 2 4" xfId="29233"/>
    <cellStyle name="Comma 17 5 4 2 2 3" xfId="9863"/>
    <cellStyle name="Comma 17 5 4 2 2 3 2" xfId="29236"/>
    <cellStyle name="Comma 17 5 4 2 2 4" xfId="9864"/>
    <cellStyle name="Comma 17 5 4 2 2 4 2" xfId="29237"/>
    <cellStyle name="Comma 17 5 4 2 2 5" xfId="9865"/>
    <cellStyle name="Comma 17 5 4 2 2 5 2" xfId="29238"/>
    <cellStyle name="Comma 17 5 4 2 2 6" xfId="29232"/>
    <cellStyle name="Comma 17 5 4 2 3" xfId="9866"/>
    <cellStyle name="Comma 17 5 4 2 3 2" xfId="9867"/>
    <cellStyle name="Comma 17 5 4 2 3 2 2" xfId="29240"/>
    <cellStyle name="Comma 17 5 4 2 3 3" xfId="9868"/>
    <cellStyle name="Comma 17 5 4 2 3 3 2" xfId="29241"/>
    <cellStyle name="Comma 17 5 4 2 3 4" xfId="29239"/>
    <cellStyle name="Comma 17 5 4 2 4" xfId="9869"/>
    <cellStyle name="Comma 17 5 4 2 4 2" xfId="29242"/>
    <cellStyle name="Comma 17 5 4 2 5" xfId="9870"/>
    <cellStyle name="Comma 17 5 4 2 5 2" xfId="29243"/>
    <cellStyle name="Comma 17 5 4 2 6" xfId="9871"/>
    <cellStyle name="Comma 17 5 4 2 6 2" xfId="29244"/>
    <cellStyle name="Comma 17 5 4 2 7" xfId="29231"/>
    <cellStyle name="Comma 17 5 4 3" xfId="9872"/>
    <cellStyle name="Comma 17 5 4 3 2" xfId="9873"/>
    <cellStyle name="Comma 17 5 4 3 2 2" xfId="9874"/>
    <cellStyle name="Comma 17 5 4 3 2 2 2" xfId="9875"/>
    <cellStyle name="Comma 17 5 4 3 2 2 2 2" xfId="29248"/>
    <cellStyle name="Comma 17 5 4 3 2 2 3" xfId="9876"/>
    <cellStyle name="Comma 17 5 4 3 2 2 3 2" xfId="29249"/>
    <cellStyle name="Comma 17 5 4 3 2 2 4" xfId="29247"/>
    <cellStyle name="Comma 17 5 4 3 2 3" xfId="9877"/>
    <cellStyle name="Comma 17 5 4 3 2 3 2" xfId="29250"/>
    <cellStyle name="Comma 17 5 4 3 2 4" xfId="9878"/>
    <cellStyle name="Comma 17 5 4 3 2 4 2" xfId="29251"/>
    <cellStyle name="Comma 17 5 4 3 2 5" xfId="9879"/>
    <cellStyle name="Comma 17 5 4 3 2 5 2" xfId="29252"/>
    <cellStyle name="Comma 17 5 4 3 2 6" xfId="29246"/>
    <cellStyle name="Comma 17 5 4 3 3" xfId="9880"/>
    <cellStyle name="Comma 17 5 4 3 3 2" xfId="9881"/>
    <cellStyle name="Comma 17 5 4 3 3 2 2" xfId="29254"/>
    <cellStyle name="Comma 17 5 4 3 3 3" xfId="9882"/>
    <cellStyle name="Comma 17 5 4 3 3 3 2" xfId="29255"/>
    <cellStyle name="Comma 17 5 4 3 3 4" xfId="29253"/>
    <cellStyle name="Comma 17 5 4 3 4" xfId="9883"/>
    <cellStyle name="Comma 17 5 4 3 4 2" xfId="29256"/>
    <cellStyle name="Comma 17 5 4 3 5" xfId="9884"/>
    <cellStyle name="Comma 17 5 4 3 5 2" xfId="29257"/>
    <cellStyle name="Comma 17 5 4 3 6" xfId="9885"/>
    <cellStyle name="Comma 17 5 4 3 6 2" xfId="29258"/>
    <cellStyle name="Comma 17 5 4 3 7" xfId="29245"/>
    <cellStyle name="Comma 17 5 4 4" xfId="9886"/>
    <cellStyle name="Comma 17 5 4 4 2" xfId="9887"/>
    <cellStyle name="Comma 17 5 4 4 2 2" xfId="9888"/>
    <cellStyle name="Comma 17 5 4 4 2 2 2" xfId="29261"/>
    <cellStyle name="Comma 17 5 4 4 2 3" xfId="9889"/>
    <cellStyle name="Comma 17 5 4 4 2 3 2" xfId="29262"/>
    <cellStyle name="Comma 17 5 4 4 2 4" xfId="29260"/>
    <cellStyle name="Comma 17 5 4 4 3" xfId="9890"/>
    <cellStyle name="Comma 17 5 4 4 3 2" xfId="29263"/>
    <cellStyle name="Comma 17 5 4 4 4" xfId="9891"/>
    <cellStyle name="Comma 17 5 4 4 4 2" xfId="29264"/>
    <cellStyle name="Comma 17 5 4 4 5" xfId="9892"/>
    <cellStyle name="Comma 17 5 4 4 5 2" xfId="29265"/>
    <cellStyle name="Comma 17 5 4 4 6" xfId="29259"/>
    <cellStyle name="Comma 17 5 4 5" xfId="9893"/>
    <cellStyle name="Comma 17 5 4 5 2" xfId="9894"/>
    <cellStyle name="Comma 17 5 4 5 2 2" xfId="29267"/>
    <cellStyle name="Comma 17 5 4 5 3" xfId="9895"/>
    <cellStyle name="Comma 17 5 4 5 3 2" xfId="29268"/>
    <cellStyle name="Comma 17 5 4 5 4" xfId="29266"/>
    <cellStyle name="Comma 17 5 4 6" xfId="9896"/>
    <cellStyle name="Comma 17 5 4 6 2" xfId="29269"/>
    <cellStyle name="Comma 17 5 4 7" xfId="9897"/>
    <cellStyle name="Comma 17 5 4 7 2" xfId="29270"/>
    <cellStyle name="Comma 17 5 4 8" xfId="9898"/>
    <cellStyle name="Comma 17 5 4 8 2" xfId="29271"/>
    <cellStyle name="Comma 17 5 4 9" xfId="29230"/>
    <cellStyle name="Comma 17 5 5" xfId="9899"/>
    <cellStyle name="Comma 17 5 5 2" xfId="9900"/>
    <cellStyle name="Comma 17 5 5 2 2" xfId="9901"/>
    <cellStyle name="Comma 17 5 5 2 2 2" xfId="9902"/>
    <cellStyle name="Comma 17 5 5 2 2 2 2" xfId="29275"/>
    <cellStyle name="Comma 17 5 5 2 2 3" xfId="9903"/>
    <cellStyle name="Comma 17 5 5 2 2 3 2" xfId="29276"/>
    <cellStyle name="Comma 17 5 5 2 2 4" xfId="29274"/>
    <cellStyle name="Comma 17 5 5 2 3" xfId="9904"/>
    <cellStyle name="Comma 17 5 5 2 3 2" xfId="29277"/>
    <cellStyle name="Comma 17 5 5 2 4" xfId="9905"/>
    <cellStyle name="Comma 17 5 5 2 4 2" xfId="29278"/>
    <cellStyle name="Comma 17 5 5 2 5" xfId="9906"/>
    <cellStyle name="Comma 17 5 5 2 5 2" xfId="29279"/>
    <cellStyle name="Comma 17 5 5 2 6" xfId="29273"/>
    <cellStyle name="Comma 17 5 5 3" xfId="9907"/>
    <cellStyle name="Comma 17 5 5 3 2" xfId="9908"/>
    <cellStyle name="Comma 17 5 5 3 2 2" xfId="29281"/>
    <cellStyle name="Comma 17 5 5 3 3" xfId="9909"/>
    <cellStyle name="Comma 17 5 5 3 3 2" xfId="29282"/>
    <cellStyle name="Comma 17 5 5 3 4" xfId="29280"/>
    <cellStyle name="Comma 17 5 5 4" xfId="9910"/>
    <cellStyle name="Comma 17 5 5 4 2" xfId="29283"/>
    <cellStyle name="Comma 17 5 5 5" xfId="9911"/>
    <cellStyle name="Comma 17 5 5 5 2" xfId="29284"/>
    <cellStyle name="Comma 17 5 5 6" xfId="9912"/>
    <cellStyle name="Comma 17 5 5 6 2" xfId="29285"/>
    <cellStyle name="Comma 17 5 5 7" xfId="29272"/>
    <cellStyle name="Comma 17 5 6" xfId="9913"/>
    <cellStyle name="Comma 17 5 6 2" xfId="9914"/>
    <cellStyle name="Comma 17 5 6 2 2" xfId="9915"/>
    <cellStyle name="Comma 17 5 6 2 2 2" xfId="9916"/>
    <cellStyle name="Comma 17 5 6 2 2 2 2" xfId="29289"/>
    <cellStyle name="Comma 17 5 6 2 2 3" xfId="9917"/>
    <cellStyle name="Comma 17 5 6 2 2 3 2" xfId="29290"/>
    <cellStyle name="Comma 17 5 6 2 2 4" xfId="29288"/>
    <cellStyle name="Comma 17 5 6 2 3" xfId="9918"/>
    <cellStyle name="Comma 17 5 6 2 3 2" xfId="29291"/>
    <cellStyle name="Comma 17 5 6 2 4" xfId="9919"/>
    <cellStyle name="Comma 17 5 6 2 4 2" xfId="29292"/>
    <cellStyle name="Comma 17 5 6 2 5" xfId="9920"/>
    <cellStyle name="Comma 17 5 6 2 5 2" xfId="29293"/>
    <cellStyle name="Comma 17 5 6 2 6" xfId="29287"/>
    <cellStyle name="Comma 17 5 6 3" xfId="9921"/>
    <cellStyle name="Comma 17 5 6 3 2" xfId="9922"/>
    <cellStyle name="Comma 17 5 6 3 2 2" xfId="29295"/>
    <cellStyle name="Comma 17 5 6 3 3" xfId="9923"/>
    <cellStyle name="Comma 17 5 6 3 3 2" xfId="29296"/>
    <cellStyle name="Comma 17 5 6 3 4" xfId="29294"/>
    <cellStyle name="Comma 17 5 6 4" xfId="9924"/>
    <cellStyle name="Comma 17 5 6 4 2" xfId="29297"/>
    <cellStyle name="Comma 17 5 6 5" xfId="9925"/>
    <cellStyle name="Comma 17 5 6 5 2" xfId="29298"/>
    <cellStyle name="Comma 17 5 6 6" xfId="9926"/>
    <cellStyle name="Comma 17 5 6 6 2" xfId="29299"/>
    <cellStyle name="Comma 17 5 6 7" xfId="29286"/>
    <cellStyle name="Comma 17 5 7" xfId="9927"/>
    <cellStyle name="Comma 17 5 7 2" xfId="9928"/>
    <cellStyle name="Comma 17 5 7 2 2" xfId="9929"/>
    <cellStyle name="Comma 17 5 7 2 2 2" xfId="29302"/>
    <cellStyle name="Comma 17 5 7 2 3" xfId="9930"/>
    <cellStyle name="Comma 17 5 7 2 3 2" xfId="29303"/>
    <cellStyle name="Comma 17 5 7 2 4" xfId="29301"/>
    <cellStyle name="Comma 17 5 7 3" xfId="9931"/>
    <cellStyle name="Comma 17 5 7 3 2" xfId="29304"/>
    <cellStyle name="Comma 17 5 7 4" xfId="9932"/>
    <cellStyle name="Comma 17 5 7 4 2" xfId="29305"/>
    <cellStyle name="Comma 17 5 7 5" xfId="9933"/>
    <cellStyle name="Comma 17 5 7 5 2" xfId="29306"/>
    <cellStyle name="Comma 17 5 7 6" xfId="29300"/>
    <cellStyle name="Comma 17 5 8" xfId="9934"/>
    <cellStyle name="Comma 17 5 8 2" xfId="9935"/>
    <cellStyle name="Comma 17 5 8 2 2" xfId="29308"/>
    <cellStyle name="Comma 17 5 8 3" xfId="9936"/>
    <cellStyle name="Comma 17 5 8 3 2" xfId="29309"/>
    <cellStyle name="Comma 17 5 8 4" xfId="29307"/>
    <cellStyle name="Comma 17 5 9" xfId="9937"/>
    <cellStyle name="Comma 17 5 9 2" xfId="29310"/>
    <cellStyle name="Comma 17 6" xfId="9938"/>
    <cellStyle name="Comma 17 6 10" xfId="9939"/>
    <cellStyle name="Comma 17 6 10 2" xfId="29312"/>
    <cellStyle name="Comma 17 6 11" xfId="9940"/>
    <cellStyle name="Comma 17 6 11 2" xfId="29313"/>
    <cellStyle name="Comma 17 6 12" xfId="29311"/>
    <cellStyle name="Comma 17 6 2" xfId="9941"/>
    <cellStyle name="Comma 17 6 2 2" xfId="9942"/>
    <cellStyle name="Comma 17 6 2 2 2" xfId="9943"/>
    <cellStyle name="Comma 17 6 2 2 2 2" xfId="9944"/>
    <cellStyle name="Comma 17 6 2 2 2 2 2" xfId="9945"/>
    <cellStyle name="Comma 17 6 2 2 2 2 2 2" xfId="29318"/>
    <cellStyle name="Comma 17 6 2 2 2 2 3" xfId="9946"/>
    <cellStyle name="Comma 17 6 2 2 2 2 3 2" xfId="29319"/>
    <cellStyle name="Comma 17 6 2 2 2 2 4" xfId="29317"/>
    <cellStyle name="Comma 17 6 2 2 2 3" xfId="9947"/>
    <cellStyle name="Comma 17 6 2 2 2 3 2" xfId="29320"/>
    <cellStyle name="Comma 17 6 2 2 2 4" xfId="9948"/>
    <cellStyle name="Comma 17 6 2 2 2 4 2" xfId="29321"/>
    <cellStyle name="Comma 17 6 2 2 2 5" xfId="9949"/>
    <cellStyle name="Comma 17 6 2 2 2 5 2" xfId="29322"/>
    <cellStyle name="Comma 17 6 2 2 2 6" xfId="29316"/>
    <cellStyle name="Comma 17 6 2 2 3" xfId="9950"/>
    <cellStyle name="Comma 17 6 2 2 3 2" xfId="9951"/>
    <cellStyle name="Comma 17 6 2 2 3 2 2" xfId="29324"/>
    <cellStyle name="Comma 17 6 2 2 3 3" xfId="9952"/>
    <cellStyle name="Comma 17 6 2 2 3 3 2" xfId="29325"/>
    <cellStyle name="Comma 17 6 2 2 3 4" xfId="29323"/>
    <cellStyle name="Comma 17 6 2 2 4" xfId="9953"/>
    <cellStyle name="Comma 17 6 2 2 4 2" xfId="29326"/>
    <cellStyle name="Comma 17 6 2 2 5" xfId="9954"/>
    <cellStyle name="Comma 17 6 2 2 5 2" xfId="29327"/>
    <cellStyle name="Comma 17 6 2 2 6" xfId="9955"/>
    <cellStyle name="Comma 17 6 2 2 6 2" xfId="29328"/>
    <cellStyle name="Comma 17 6 2 2 7" xfId="29315"/>
    <cellStyle name="Comma 17 6 2 3" xfId="9956"/>
    <cellStyle name="Comma 17 6 2 3 2" xfId="9957"/>
    <cellStyle name="Comma 17 6 2 3 2 2" xfId="9958"/>
    <cellStyle name="Comma 17 6 2 3 2 2 2" xfId="9959"/>
    <cellStyle name="Comma 17 6 2 3 2 2 2 2" xfId="29332"/>
    <cellStyle name="Comma 17 6 2 3 2 2 3" xfId="9960"/>
    <cellStyle name="Comma 17 6 2 3 2 2 3 2" xfId="29333"/>
    <cellStyle name="Comma 17 6 2 3 2 2 4" xfId="29331"/>
    <cellStyle name="Comma 17 6 2 3 2 3" xfId="9961"/>
    <cellStyle name="Comma 17 6 2 3 2 3 2" xfId="29334"/>
    <cellStyle name="Comma 17 6 2 3 2 4" xfId="9962"/>
    <cellStyle name="Comma 17 6 2 3 2 4 2" xfId="29335"/>
    <cellStyle name="Comma 17 6 2 3 2 5" xfId="9963"/>
    <cellStyle name="Comma 17 6 2 3 2 5 2" xfId="29336"/>
    <cellStyle name="Comma 17 6 2 3 2 6" xfId="29330"/>
    <cellStyle name="Comma 17 6 2 3 3" xfId="9964"/>
    <cellStyle name="Comma 17 6 2 3 3 2" xfId="9965"/>
    <cellStyle name="Comma 17 6 2 3 3 2 2" xfId="29338"/>
    <cellStyle name="Comma 17 6 2 3 3 3" xfId="9966"/>
    <cellStyle name="Comma 17 6 2 3 3 3 2" xfId="29339"/>
    <cellStyle name="Comma 17 6 2 3 3 4" xfId="29337"/>
    <cellStyle name="Comma 17 6 2 3 4" xfId="9967"/>
    <cellStyle name="Comma 17 6 2 3 4 2" xfId="29340"/>
    <cellStyle name="Comma 17 6 2 3 5" xfId="9968"/>
    <cellStyle name="Comma 17 6 2 3 5 2" xfId="29341"/>
    <cellStyle name="Comma 17 6 2 3 6" xfId="9969"/>
    <cellStyle name="Comma 17 6 2 3 6 2" xfId="29342"/>
    <cellStyle name="Comma 17 6 2 3 7" xfId="29329"/>
    <cellStyle name="Comma 17 6 2 4" xfId="9970"/>
    <cellStyle name="Comma 17 6 2 4 2" xfId="9971"/>
    <cellStyle name="Comma 17 6 2 4 2 2" xfId="9972"/>
    <cellStyle name="Comma 17 6 2 4 2 2 2" xfId="29345"/>
    <cellStyle name="Comma 17 6 2 4 2 3" xfId="9973"/>
    <cellStyle name="Comma 17 6 2 4 2 3 2" xfId="29346"/>
    <cellStyle name="Comma 17 6 2 4 2 4" xfId="29344"/>
    <cellStyle name="Comma 17 6 2 4 3" xfId="9974"/>
    <cellStyle name="Comma 17 6 2 4 3 2" xfId="29347"/>
    <cellStyle name="Comma 17 6 2 4 4" xfId="9975"/>
    <cellStyle name="Comma 17 6 2 4 4 2" xfId="29348"/>
    <cellStyle name="Comma 17 6 2 4 5" xfId="9976"/>
    <cellStyle name="Comma 17 6 2 4 5 2" xfId="29349"/>
    <cellStyle name="Comma 17 6 2 4 6" xfId="29343"/>
    <cellStyle name="Comma 17 6 2 5" xfId="9977"/>
    <cellStyle name="Comma 17 6 2 5 2" xfId="9978"/>
    <cellStyle name="Comma 17 6 2 5 2 2" xfId="29351"/>
    <cellStyle name="Comma 17 6 2 5 3" xfId="9979"/>
    <cellStyle name="Comma 17 6 2 5 3 2" xfId="29352"/>
    <cellStyle name="Comma 17 6 2 5 4" xfId="29350"/>
    <cellStyle name="Comma 17 6 2 6" xfId="9980"/>
    <cellStyle name="Comma 17 6 2 6 2" xfId="29353"/>
    <cellStyle name="Comma 17 6 2 7" xfId="9981"/>
    <cellStyle name="Comma 17 6 2 7 2" xfId="29354"/>
    <cellStyle name="Comma 17 6 2 8" xfId="9982"/>
    <cellStyle name="Comma 17 6 2 8 2" xfId="29355"/>
    <cellStyle name="Comma 17 6 2 9" xfId="29314"/>
    <cellStyle name="Comma 17 6 3" xfId="9983"/>
    <cellStyle name="Comma 17 6 3 2" xfId="9984"/>
    <cellStyle name="Comma 17 6 3 2 2" xfId="9985"/>
    <cellStyle name="Comma 17 6 3 2 2 2" xfId="9986"/>
    <cellStyle name="Comma 17 6 3 2 2 2 2" xfId="9987"/>
    <cellStyle name="Comma 17 6 3 2 2 2 2 2" xfId="29360"/>
    <cellStyle name="Comma 17 6 3 2 2 2 3" xfId="9988"/>
    <cellStyle name="Comma 17 6 3 2 2 2 3 2" xfId="29361"/>
    <cellStyle name="Comma 17 6 3 2 2 2 4" xfId="29359"/>
    <cellStyle name="Comma 17 6 3 2 2 3" xfId="9989"/>
    <cellStyle name="Comma 17 6 3 2 2 3 2" xfId="29362"/>
    <cellStyle name="Comma 17 6 3 2 2 4" xfId="9990"/>
    <cellStyle name="Comma 17 6 3 2 2 4 2" xfId="29363"/>
    <cellStyle name="Comma 17 6 3 2 2 5" xfId="9991"/>
    <cellStyle name="Comma 17 6 3 2 2 5 2" xfId="29364"/>
    <cellStyle name="Comma 17 6 3 2 2 6" xfId="29358"/>
    <cellStyle name="Comma 17 6 3 2 3" xfId="9992"/>
    <cellStyle name="Comma 17 6 3 2 3 2" xfId="9993"/>
    <cellStyle name="Comma 17 6 3 2 3 2 2" xfId="29366"/>
    <cellStyle name="Comma 17 6 3 2 3 3" xfId="9994"/>
    <cellStyle name="Comma 17 6 3 2 3 3 2" xfId="29367"/>
    <cellStyle name="Comma 17 6 3 2 3 4" xfId="29365"/>
    <cellStyle name="Comma 17 6 3 2 4" xfId="9995"/>
    <cellStyle name="Comma 17 6 3 2 4 2" xfId="29368"/>
    <cellStyle name="Comma 17 6 3 2 5" xfId="9996"/>
    <cellStyle name="Comma 17 6 3 2 5 2" xfId="29369"/>
    <cellStyle name="Comma 17 6 3 2 6" xfId="9997"/>
    <cellStyle name="Comma 17 6 3 2 6 2" xfId="29370"/>
    <cellStyle name="Comma 17 6 3 2 7" xfId="29357"/>
    <cellStyle name="Comma 17 6 3 3" xfId="9998"/>
    <cellStyle name="Comma 17 6 3 3 2" xfId="9999"/>
    <cellStyle name="Comma 17 6 3 3 2 2" xfId="10000"/>
    <cellStyle name="Comma 17 6 3 3 2 2 2" xfId="10001"/>
    <cellStyle name="Comma 17 6 3 3 2 2 2 2" xfId="29374"/>
    <cellStyle name="Comma 17 6 3 3 2 2 3" xfId="10002"/>
    <cellStyle name="Comma 17 6 3 3 2 2 3 2" xfId="29375"/>
    <cellStyle name="Comma 17 6 3 3 2 2 4" xfId="29373"/>
    <cellStyle name="Comma 17 6 3 3 2 3" xfId="10003"/>
    <cellStyle name="Comma 17 6 3 3 2 3 2" xfId="29376"/>
    <cellStyle name="Comma 17 6 3 3 2 4" xfId="10004"/>
    <cellStyle name="Comma 17 6 3 3 2 4 2" xfId="29377"/>
    <cellStyle name="Comma 17 6 3 3 2 5" xfId="10005"/>
    <cellStyle name="Comma 17 6 3 3 2 5 2" xfId="29378"/>
    <cellStyle name="Comma 17 6 3 3 2 6" xfId="29372"/>
    <cellStyle name="Comma 17 6 3 3 3" xfId="10006"/>
    <cellStyle name="Comma 17 6 3 3 3 2" xfId="10007"/>
    <cellStyle name="Comma 17 6 3 3 3 2 2" xfId="29380"/>
    <cellStyle name="Comma 17 6 3 3 3 3" xfId="10008"/>
    <cellStyle name="Comma 17 6 3 3 3 3 2" xfId="29381"/>
    <cellStyle name="Comma 17 6 3 3 3 4" xfId="29379"/>
    <cellStyle name="Comma 17 6 3 3 4" xfId="10009"/>
    <cellStyle name="Comma 17 6 3 3 4 2" xfId="29382"/>
    <cellStyle name="Comma 17 6 3 3 5" xfId="10010"/>
    <cellStyle name="Comma 17 6 3 3 5 2" xfId="29383"/>
    <cellStyle name="Comma 17 6 3 3 6" xfId="10011"/>
    <cellStyle name="Comma 17 6 3 3 6 2" xfId="29384"/>
    <cellStyle name="Comma 17 6 3 3 7" xfId="29371"/>
    <cellStyle name="Comma 17 6 3 4" xfId="10012"/>
    <cellStyle name="Comma 17 6 3 4 2" xfId="10013"/>
    <cellStyle name="Comma 17 6 3 4 2 2" xfId="10014"/>
    <cellStyle name="Comma 17 6 3 4 2 2 2" xfId="29387"/>
    <cellStyle name="Comma 17 6 3 4 2 3" xfId="10015"/>
    <cellStyle name="Comma 17 6 3 4 2 3 2" xfId="29388"/>
    <cellStyle name="Comma 17 6 3 4 2 4" xfId="29386"/>
    <cellStyle name="Comma 17 6 3 4 3" xfId="10016"/>
    <cellStyle name="Comma 17 6 3 4 3 2" xfId="29389"/>
    <cellStyle name="Comma 17 6 3 4 4" xfId="10017"/>
    <cellStyle name="Comma 17 6 3 4 4 2" xfId="29390"/>
    <cellStyle name="Comma 17 6 3 4 5" xfId="10018"/>
    <cellStyle name="Comma 17 6 3 4 5 2" xfId="29391"/>
    <cellStyle name="Comma 17 6 3 4 6" xfId="29385"/>
    <cellStyle name="Comma 17 6 3 5" xfId="10019"/>
    <cellStyle name="Comma 17 6 3 5 2" xfId="10020"/>
    <cellStyle name="Comma 17 6 3 5 2 2" xfId="29393"/>
    <cellStyle name="Comma 17 6 3 5 3" xfId="10021"/>
    <cellStyle name="Comma 17 6 3 5 3 2" xfId="29394"/>
    <cellStyle name="Comma 17 6 3 5 4" xfId="29392"/>
    <cellStyle name="Comma 17 6 3 6" xfId="10022"/>
    <cellStyle name="Comma 17 6 3 6 2" xfId="29395"/>
    <cellStyle name="Comma 17 6 3 7" xfId="10023"/>
    <cellStyle name="Comma 17 6 3 7 2" xfId="29396"/>
    <cellStyle name="Comma 17 6 3 8" xfId="10024"/>
    <cellStyle name="Comma 17 6 3 8 2" xfId="29397"/>
    <cellStyle name="Comma 17 6 3 9" xfId="29356"/>
    <cellStyle name="Comma 17 6 4" xfId="10025"/>
    <cellStyle name="Comma 17 6 4 2" xfId="10026"/>
    <cellStyle name="Comma 17 6 4 2 2" xfId="10027"/>
    <cellStyle name="Comma 17 6 4 2 2 2" xfId="10028"/>
    <cellStyle name="Comma 17 6 4 2 2 2 2" xfId="10029"/>
    <cellStyle name="Comma 17 6 4 2 2 2 2 2" xfId="29402"/>
    <cellStyle name="Comma 17 6 4 2 2 2 3" xfId="10030"/>
    <cellStyle name="Comma 17 6 4 2 2 2 3 2" xfId="29403"/>
    <cellStyle name="Comma 17 6 4 2 2 2 4" xfId="29401"/>
    <cellStyle name="Comma 17 6 4 2 2 3" xfId="10031"/>
    <cellStyle name="Comma 17 6 4 2 2 3 2" xfId="29404"/>
    <cellStyle name="Comma 17 6 4 2 2 4" xfId="10032"/>
    <cellStyle name="Comma 17 6 4 2 2 4 2" xfId="29405"/>
    <cellStyle name="Comma 17 6 4 2 2 5" xfId="10033"/>
    <cellStyle name="Comma 17 6 4 2 2 5 2" xfId="29406"/>
    <cellStyle name="Comma 17 6 4 2 2 6" xfId="29400"/>
    <cellStyle name="Comma 17 6 4 2 3" xfId="10034"/>
    <cellStyle name="Comma 17 6 4 2 3 2" xfId="10035"/>
    <cellStyle name="Comma 17 6 4 2 3 2 2" xfId="29408"/>
    <cellStyle name="Comma 17 6 4 2 3 3" xfId="10036"/>
    <cellStyle name="Comma 17 6 4 2 3 3 2" xfId="29409"/>
    <cellStyle name="Comma 17 6 4 2 3 4" xfId="29407"/>
    <cellStyle name="Comma 17 6 4 2 4" xfId="10037"/>
    <cellStyle name="Comma 17 6 4 2 4 2" xfId="29410"/>
    <cellStyle name="Comma 17 6 4 2 5" xfId="10038"/>
    <cellStyle name="Comma 17 6 4 2 5 2" xfId="29411"/>
    <cellStyle name="Comma 17 6 4 2 6" xfId="10039"/>
    <cellStyle name="Comma 17 6 4 2 6 2" xfId="29412"/>
    <cellStyle name="Comma 17 6 4 2 7" xfId="29399"/>
    <cellStyle name="Comma 17 6 4 3" xfId="10040"/>
    <cellStyle name="Comma 17 6 4 3 2" xfId="10041"/>
    <cellStyle name="Comma 17 6 4 3 2 2" xfId="10042"/>
    <cellStyle name="Comma 17 6 4 3 2 2 2" xfId="10043"/>
    <cellStyle name="Comma 17 6 4 3 2 2 2 2" xfId="29416"/>
    <cellStyle name="Comma 17 6 4 3 2 2 3" xfId="10044"/>
    <cellStyle name="Comma 17 6 4 3 2 2 3 2" xfId="29417"/>
    <cellStyle name="Comma 17 6 4 3 2 2 4" xfId="29415"/>
    <cellStyle name="Comma 17 6 4 3 2 3" xfId="10045"/>
    <cellStyle name="Comma 17 6 4 3 2 3 2" xfId="29418"/>
    <cellStyle name="Comma 17 6 4 3 2 4" xfId="10046"/>
    <cellStyle name="Comma 17 6 4 3 2 4 2" xfId="29419"/>
    <cellStyle name="Comma 17 6 4 3 2 5" xfId="10047"/>
    <cellStyle name="Comma 17 6 4 3 2 5 2" xfId="29420"/>
    <cellStyle name="Comma 17 6 4 3 2 6" xfId="29414"/>
    <cellStyle name="Comma 17 6 4 3 3" xfId="10048"/>
    <cellStyle name="Comma 17 6 4 3 3 2" xfId="10049"/>
    <cellStyle name="Comma 17 6 4 3 3 2 2" xfId="29422"/>
    <cellStyle name="Comma 17 6 4 3 3 3" xfId="10050"/>
    <cellStyle name="Comma 17 6 4 3 3 3 2" xfId="29423"/>
    <cellStyle name="Comma 17 6 4 3 3 4" xfId="29421"/>
    <cellStyle name="Comma 17 6 4 3 4" xfId="10051"/>
    <cellStyle name="Comma 17 6 4 3 4 2" xfId="29424"/>
    <cellStyle name="Comma 17 6 4 3 5" xfId="10052"/>
    <cellStyle name="Comma 17 6 4 3 5 2" xfId="29425"/>
    <cellStyle name="Comma 17 6 4 3 6" xfId="10053"/>
    <cellStyle name="Comma 17 6 4 3 6 2" xfId="29426"/>
    <cellStyle name="Comma 17 6 4 3 7" xfId="29413"/>
    <cellStyle name="Comma 17 6 4 4" xfId="10054"/>
    <cellStyle name="Comma 17 6 4 4 2" xfId="10055"/>
    <cellStyle name="Comma 17 6 4 4 2 2" xfId="10056"/>
    <cellStyle name="Comma 17 6 4 4 2 2 2" xfId="29429"/>
    <cellStyle name="Comma 17 6 4 4 2 3" xfId="10057"/>
    <cellStyle name="Comma 17 6 4 4 2 3 2" xfId="29430"/>
    <cellStyle name="Comma 17 6 4 4 2 4" xfId="29428"/>
    <cellStyle name="Comma 17 6 4 4 3" xfId="10058"/>
    <cellStyle name="Comma 17 6 4 4 3 2" xfId="29431"/>
    <cellStyle name="Comma 17 6 4 4 4" xfId="10059"/>
    <cellStyle name="Comma 17 6 4 4 4 2" xfId="29432"/>
    <cellStyle name="Comma 17 6 4 4 5" xfId="10060"/>
    <cellStyle name="Comma 17 6 4 4 5 2" xfId="29433"/>
    <cellStyle name="Comma 17 6 4 4 6" xfId="29427"/>
    <cellStyle name="Comma 17 6 4 5" xfId="10061"/>
    <cellStyle name="Comma 17 6 4 5 2" xfId="10062"/>
    <cellStyle name="Comma 17 6 4 5 2 2" xfId="29435"/>
    <cellStyle name="Comma 17 6 4 5 3" xfId="10063"/>
    <cellStyle name="Comma 17 6 4 5 3 2" xfId="29436"/>
    <cellStyle name="Comma 17 6 4 5 4" xfId="29434"/>
    <cellStyle name="Comma 17 6 4 6" xfId="10064"/>
    <cellStyle name="Comma 17 6 4 6 2" xfId="29437"/>
    <cellStyle name="Comma 17 6 4 7" xfId="10065"/>
    <cellStyle name="Comma 17 6 4 7 2" xfId="29438"/>
    <cellStyle name="Comma 17 6 4 8" xfId="10066"/>
    <cellStyle name="Comma 17 6 4 8 2" xfId="29439"/>
    <cellStyle name="Comma 17 6 4 9" xfId="29398"/>
    <cellStyle name="Comma 17 6 5" xfId="10067"/>
    <cellStyle name="Comma 17 6 5 2" xfId="10068"/>
    <cellStyle name="Comma 17 6 5 2 2" xfId="10069"/>
    <cellStyle name="Comma 17 6 5 2 2 2" xfId="10070"/>
    <cellStyle name="Comma 17 6 5 2 2 2 2" xfId="29443"/>
    <cellStyle name="Comma 17 6 5 2 2 3" xfId="10071"/>
    <cellStyle name="Comma 17 6 5 2 2 3 2" xfId="29444"/>
    <cellStyle name="Comma 17 6 5 2 2 4" xfId="29442"/>
    <cellStyle name="Comma 17 6 5 2 3" xfId="10072"/>
    <cellStyle name="Comma 17 6 5 2 3 2" xfId="29445"/>
    <cellStyle name="Comma 17 6 5 2 4" xfId="10073"/>
    <cellStyle name="Comma 17 6 5 2 4 2" xfId="29446"/>
    <cellStyle name="Comma 17 6 5 2 5" xfId="10074"/>
    <cellStyle name="Comma 17 6 5 2 5 2" xfId="29447"/>
    <cellStyle name="Comma 17 6 5 2 6" xfId="29441"/>
    <cellStyle name="Comma 17 6 5 3" xfId="10075"/>
    <cellStyle name="Comma 17 6 5 3 2" xfId="10076"/>
    <cellStyle name="Comma 17 6 5 3 2 2" xfId="29449"/>
    <cellStyle name="Comma 17 6 5 3 3" xfId="10077"/>
    <cellStyle name="Comma 17 6 5 3 3 2" xfId="29450"/>
    <cellStyle name="Comma 17 6 5 3 4" xfId="29448"/>
    <cellStyle name="Comma 17 6 5 4" xfId="10078"/>
    <cellStyle name="Comma 17 6 5 4 2" xfId="29451"/>
    <cellStyle name="Comma 17 6 5 5" xfId="10079"/>
    <cellStyle name="Comma 17 6 5 5 2" xfId="29452"/>
    <cellStyle name="Comma 17 6 5 6" xfId="10080"/>
    <cellStyle name="Comma 17 6 5 6 2" xfId="29453"/>
    <cellStyle name="Comma 17 6 5 7" xfId="29440"/>
    <cellStyle name="Comma 17 6 6" xfId="10081"/>
    <cellStyle name="Comma 17 6 6 2" xfId="10082"/>
    <cellStyle name="Comma 17 6 6 2 2" xfId="10083"/>
    <cellStyle name="Comma 17 6 6 2 2 2" xfId="10084"/>
    <cellStyle name="Comma 17 6 6 2 2 2 2" xfId="29457"/>
    <cellStyle name="Comma 17 6 6 2 2 3" xfId="10085"/>
    <cellStyle name="Comma 17 6 6 2 2 3 2" xfId="29458"/>
    <cellStyle name="Comma 17 6 6 2 2 4" xfId="29456"/>
    <cellStyle name="Comma 17 6 6 2 3" xfId="10086"/>
    <cellStyle name="Comma 17 6 6 2 3 2" xfId="29459"/>
    <cellStyle name="Comma 17 6 6 2 4" xfId="10087"/>
    <cellStyle name="Comma 17 6 6 2 4 2" xfId="29460"/>
    <cellStyle name="Comma 17 6 6 2 5" xfId="10088"/>
    <cellStyle name="Comma 17 6 6 2 5 2" xfId="29461"/>
    <cellStyle name="Comma 17 6 6 2 6" xfId="29455"/>
    <cellStyle name="Comma 17 6 6 3" xfId="10089"/>
    <cellStyle name="Comma 17 6 6 3 2" xfId="10090"/>
    <cellStyle name="Comma 17 6 6 3 2 2" xfId="29463"/>
    <cellStyle name="Comma 17 6 6 3 3" xfId="10091"/>
    <cellStyle name="Comma 17 6 6 3 3 2" xfId="29464"/>
    <cellStyle name="Comma 17 6 6 3 4" xfId="29462"/>
    <cellStyle name="Comma 17 6 6 4" xfId="10092"/>
    <cellStyle name="Comma 17 6 6 4 2" xfId="29465"/>
    <cellStyle name="Comma 17 6 6 5" xfId="10093"/>
    <cellStyle name="Comma 17 6 6 5 2" xfId="29466"/>
    <cellStyle name="Comma 17 6 6 6" xfId="10094"/>
    <cellStyle name="Comma 17 6 6 6 2" xfId="29467"/>
    <cellStyle name="Comma 17 6 6 7" xfId="29454"/>
    <cellStyle name="Comma 17 6 7" xfId="10095"/>
    <cellStyle name="Comma 17 6 7 2" xfId="10096"/>
    <cellStyle name="Comma 17 6 7 2 2" xfId="10097"/>
    <cellStyle name="Comma 17 6 7 2 2 2" xfId="29470"/>
    <cellStyle name="Comma 17 6 7 2 3" xfId="10098"/>
    <cellStyle name="Comma 17 6 7 2 3 2" xfId="29471"/>
    <cellStyle name="Comma 17 6 7 2 4" xfId="29469"/>
    <cellStyle name="Comma 17 6 7 3" xfId="10099"/>
    <cellStyle name="Comma 17 6 7 3 2" xfId="29472"/>
    <cellStyle name="Comma 17 6 7 4" xfId="10100"/>
    <cellStyle name="Comma 17 6 7 4 2" xfId="29473"/>
    <cellStyle name="Comma 17 6 7 5" xfId="10101"/>
    <cellStyle name="Comma 17 6 7 5 2" xfId="29474"/>
    <cellStyle name="Comma 17 6 7 6" xfId="29468"/>
    <cellStyle name="Comma 17 6 8" xfId="10102"/>
    <cellStyle name="Comma 17 6 8 2" xfId="10103"/>
    <cellStyle name="Comma 17 6 8 2 2" xfId="29476"/>
    <cellStyle name="Comma 17 6 8 3" xfId="10104"/>
    <cellStyle name="Comma 17 6 8 3 2" xfId="29477"/>
    <cellStyle name="Comma 17 6 8 4" xfId="29475"/>
    <cellStyle name="Comma 17 6 9" xfId="10105"/>
    <cellStyle name="Comma 17 6 9 2" xfId="29478"/>
    <cellStyle name="Comma 17 7" xfId="10106"/>
    <cellStyle name="Comma 17 7 10" xfId="10107"/>
    <cellStyle name="Comma 17 7 10 2" xfId="29480"/>
    <cellStyle name="Comma 17 7 11" xfId="10108"/>
    <cellStyle name="Comma 17 7 11 2" xfId="29481"/>
    <cellStyle name="Comma 17 7 12" xfId="29479"/>
    <cellStyle name="Comma 17 7 2" xfId="10109"/>
    <cellStyle name="Comma 17 7 2 2" xfId="10110"/>
    <cellStyle name="Comma 17 7 2 2 2" xfId="10111"/>
    <cellStyle name="Comma 17 7 2 2 2 2" xfId="10112"/>
    <cellStyle name="Comma 17 7 2 2 2 2 2" xfId="10113"/>
    <cellStyle name="Comma 17 7 2 2 2 2 2 2" xfId="29486"/>
    <cellStyle name="Comma 17 7 2 2 2 2 3" xfId="10114"/>
    <cellStyle name="Comma 17 7 2 2 2 2 3 2" xfId="29487"/>
    <cellStyle name="Comma 17 7 2 2 2 2 4" xfId="29485"/>
    <cellStyle name="Comma 17 7 2 2 2 3" xfId="10115"/>
    <cellStyle name="Comma 17 7 2 2 2 3 2" xfId="29488"/>
    <cellStyle name="Comma 17 7 2 2 2 4" xfId="10116"/>
    <cellStyle name="Comma 17 7 2 2 2 4 2" xfId="29489"/>
    <cellStyle name="Comma 17 7 2 2 2 5" xfId="10117"/>
    <cellStyle name="Comma 17 7 2 2 2 5 2" xfId="29490"/>
    <cellStyle name="Comma 17 7 2 2 2 6" xfId="29484"/>
    <cellStyle name="Comma 17 7 2 2 3" xfId="10118"/>
    <cellStyle name="Comma 17 7 2 2 3 2" xfId="10119"/>
    <cellStyle name="Comma 17 7 2 2 3 2 2" xfId="29492"/>
    <cellStyle name="Comma 17 7 2 2 3 3" xfId="10120"/>
    <cellStyle name="Comma 17 7 2 2 3 3 2" xfId="29493"/>
    <cellStyle name="Comma 17 7 2 2 3 4" xfId="29491"/>
    <cellStyle name="Comma 17 7 2 2 4" xfId="10121"/>
    <cellStyle name="Comma 17 7 2 2 4 2" xfId="29494"/>
    <cellStyle name="Comma 17 7 2 2 5" xfId="10122"/>
    <cellStyle name="Comma 17 7 2 2 5 2" xfId="29495"/>
    <cellStyle name="Comma 17 7 2 2 6" xfId="10123"/>
    <cellStyle name="Comma 17 7 2 2 6 2" xfId="29496"/>
    <cellStyle name="Comma 17 7 2 2 7" xfId="29483"/>
    <cellStyle name="Comma 17 7 2 3" xfId="10124"/>
    <cellStyle name="Comma 17 7 2 3 2" xfId="10125"/>
    <cellStyle name="Comma 17 7 2 3 2 2" xfId="10126"/>
    <cellStyle name="Comma 17 7 2 3 2 2 2" xfId="10127"/>
    <cellStyle name="Comma 17 7 2 3 2 2 2 2" xfId="29500"/>
    <cellStyle name="Comma 17 7 2 3 2 2 3" xfId="10128"/>
    <cellStyle name="Comma 17 7 2 3 2 2 3 2" xfId="29501"/>
    <cellStyle name="Comma 17 7 2 3 2 2 4" xfId="29499"/>
    <cellStyle name="Comma 17 7 2 3 2 3" xfId="10129"/>
    <cellStyle name="Comma 17 7 2 3 2 3 2" xfId="29502"/>
    <cellStyle name="Comma 17 7 2 3 2 4" xfId="10130"/>
    <cellStyle name="Comma 17 7 2 3 2 4 2" xfId="29503"/>
    <cellStyle name="Comma 17 7 2 3 2 5" xfId="10131"/>
    <cellStyle name="Comma 17 7 2 3 2 5 2" xfId="29504"/>
    <cellStyle name="Comma 17 7 2 3 2 6" xfId="29498"/>
    <cellStyle name="Comma 17 7 2 3 3" xfId="10132"/>
    <cellStyle name="Comma 17 7 2 3 3 2" xfId="10133"/>
    <cellStyle name="Comma 17 7 2 3 3 2 2" xfId="29506"/>
    <cellStyle name="Comma 17 7 2 3 3 3" xfId="10134"/>
    <cellStyle name="Comma 17 7 2 3 3 3 2" xfId="29507"/>
    <cellStyle name="Comma 17 7 2 3 3 4" xfId="29505"/>
    <cellStyle name="Comma 17 7 2 3 4" xfId="10135"/>
    <cellStyle name="Comma 17 7 2 3 4 2" xfId="29508"/>
    <cellStyle name="Comma 17 7 2 3 5" xfId="10136"/>
    <cellStyle name="Comma 17 7 2 3 5 2" xfId="29509"/>
    <cellStyle name="Comma 17 7 2 3 6" xfId="10137"/>
    <cellStyle name="Comma 17 7 2 3 6 2" xfId="29510"/>
    <cellStyle name="Comma 17 7 2 3 7" xfId="29497"/>
    <cellStyle name="Comma 17 7 2 4" xfId="10138"/>
    <cellStyle name="Comma 17 7 2 4 2" xfId="10139"/>
    <cellStyle name="Comma 17 7 2 4 2 2" xfId="10140"/>
    <cellStyle name="Comma 17 7 2 4 2 2 2" xfId="29513"/>
    <cellStyle name="Comma 17 7 2 4 2 3" xfId="10141"/>
    <cellStyle name="Comma 17 7 2 4 2 3 2" xfId="29514"/>
    <cellStyle name="Comma 17 7 2 4 2 4" xfId="29512"/>
    <cellStyle name="Comma 17 7 2 4 3" xfId="10142"/>
    <cellStyle name="Comma 17 7 2 4 3 2" xfId="29515"/>
    <cellStyle name="Comma 17 7 2 4 4" xfId="10143"/>
    <cellStyle name="Comma 17 7 2 4 4 2" xfId="29516"/>
    <cellStyle name="Comma 17 7 2 4 5" xfId="10144"/>
    <cellStyle name="Comma 17 7 2 4 5 2" xfId="29517"/>
    <cellStyle name="Comma 17 7 2 4 6" xfId="29511"/>
    <cellStyle name="Comma 17 7 2 5" xfId="10145"/>
    <cellStyle name="Comma 17 7 2 5 2" xfId="10146"/>
    <cellStyle name="Comma 17 7 2 5 2 2" xfId="29519"/>
    <cellStyle name="Comma 17 7 2 5 3" xfId="10147"/>
    <cellStyle name="Comma 17 7 2 5 3 2" xfId="29520"/>
    <cellStyle name="Comma 17 7 2 5 4" xfId="29518"/>
    <cellStyle name="Comma 17 7 2 6" xfId="10148"/>
    <cellStyle name="Comma 17 7 2 6 2" xfId="29521"/>
    <cellStyle name="Comma 17 7 2 7" xfId="10149"/>
    <cellStyle name="Comma 17 7 2 7 2" xfId="29522"/>
    <cellStyle name="Comma 17 7 2 8" xfId="10150"/>
    <cellStyle name="Comma 17 7 2 8 2" xfId="29523"/>
    <cellStyle name="Comma 17 7 2 9" xfId="29482"/>
    <cellStyle name="Comma 17 7 3" xfId="10151"/>
    <cellStyle name="Comma 17 7 3 2" xfId="10152"/>
    <cellStyle name="Comma 17 7 3 2 2" xfId="10153"/>
    <cellStyle name="Comma 17 7 3 2 2 2" xfId="10154"/>
    <cellStyle name="Comma 17 7 3 2 2 2 2" xfId="10155"/>
    <cellStyle name="Comma 17 7 3 2 2 2 2 2" xfId="29528"/>
    <cellStyle name="Comma 17 7 3 2 2 2 3" xfId="10156"/>
    <cellStyle name="Comma 17 7 3 2 2 2 3 2" xfId="29529"/>
    <cellStyle name="Comma 17 7 3 2 2 2 4" xfId="29527"/>
    <cellStyle name="Comma 17 7 3 2 2 3" xfId="10157"/>
    <cellStyle name="Comma 17 7 3 2 2 3 2" xfId="29530"/>
    <cellStyle name="Comma 17 7 3 2 2 4" xfId="10158"/>
    <cellStyle name="Comma 17 7 3 2 2 4 2" xfId="29531"/>
    <cellStyle name="Comma 17 7 3 2 2 5" xfId="10159"/>
    <cellStyle name="Comma 17 7 3 2 2 5 2" xfId="29532"/>
    <cellStyle name="Comma 17 7 3 2 2 6" xfId="29526"/>
    <cellStyle name="Comma 17 7 3 2 3" xfId="10160"/>
    <cellStyle name="Comma 17 7 3 2 3 2" xfId="10161"/>
    <cellStyle name="Comma 17 7 3 2 3 2 2" xfId="29534"/>
    <cellStyle name="Comma 17 7 3 2 3 3" xfId="10162"/>
    <cellStyle name="Comma 17 7 3 2 3 3 2" xfId="29535"/>
    <cellStyle name="Comma 17 7 3 2 3 4" xfId="29533"/>
    <cellStyle name="Comma 17 7 3 2 4" xfId="10163"/>
    <cellStyle name="Comma 17 7 3 2 4 2" xfId="29536"/>
    <cellStyle name="Comma 17 7 3 2 5" xfId="10164"/>
    <cellStyle name="Comma 17 7 3 2 5 2" xfId="29537"/>
    <cellStyle name="Comma 17 7 3 2 6" xfId="10165"/>
    <cellStyle name="Comma 17 7 3 2 6 2" xfId="29538"/>
    <cellStyle name="Comma 17 7 3 2 7" xfId="29525"/>
    <cellStyle name="Comma 17 7 3 3" xfId="10166"/>
    <cellStyle name="Comma 17 7 3 3 2" xfId="10167"/>
    <cellStyle name="Comma 17 7 3 3 2 2" xfId="10168"/>
    <cellStyle name="Comma 17 7 3 3 2 2 2" xfId="10169"/>
    <cellStyle name="Comma 17 7 3 3 2 2 2 2" xfId="29542"/>
    <cellStyle name="Comma 17 7 3 3 2 2 3" xfId="10170"/>
    <cellStyle name="Comma 17 7 3 3 2 2 3 2" xfId="29543"/>
    <cellStyle name="Comma 17 7 3 3 2 2 4" xfId="29541"/>
    <cellStyle name="Comma 17 7 3 3 2 3" xfId="10171"/>
    <cellStyle name="Comma 17 7 3 3 2 3 2" xfId="29544"/>
    <cellStyle name="Comma 17 7 3 3 2 4" xfId="10172"/>
    <cellStyle name="Comma 17 7 3 3 2 4 2" xfId="29545"/>
    <cellStyle name="Comma 17 7 3 3 2 5" xfId="10173"/>
    <cellStyle name="Comma 17 7 3 3 2 5 2" xfId="29546"/>
    <cellStyle name="Comma 17 7 3 3 2 6" xfId="29540"/>
    <cellStyle name="Comma 17 7 3 3 3" xfId="10174"/>
    <cellStyle name="Comma 17 7 3 3 3 2" xfId="10175"/>
    <cellStyle name="Comma 17 7 3 3 3 2 2" xfId="29548"/>
    <cellStyle name="Comma 17 7 3 3 3 3" xfId="10176"/>
    <cellStyle name="Comma 17 7 3 3 3 3 2" xfId="29549"/>
    <cellStyle name="Comma 17 7 3 3 3 4" xfId="29547"/>
    <cellStyle name="Comma 17 7 3 3 4" xfId="10177"/>
    <cellStyle name="Comma 17 7 3 3 4 2" xfId="29550"/>
    <cellStyle name="Comma 17 7 3 3 5" xfId="10178"/>
    <cellStyle name="Comma 17 7 3 3 5 2" xfId="29551"/>
    <cellStyle name="Comma 17 7 3 3 6" xfId="10179"/>
    <cellStyle name="Comma 17 7 3 3 6 2" xfId="29552"/>
    <cellStyle name="Comma 17 7 3 3 7" xfId="29539"/>
    <cellStyle name="Comma 17 7 3 4" xfId="10180"/>
    <cellStyle name="Comma 17 7 3 4 2" xfId="10181"/>
    <cellStyle name="Comma 17 7 3 4 2 2" xfId="10182"/>
    <cellStyle name="Comma 17 7 3 4 2 2 2" xfId="29555"/>
    <cellStyle name="Comma 17 7 3 4 2 3" xfId="10183"/>
    <cellStyle name="Comma 17 7 3 4 2 3 2" xfId="29556"/>
    <cellStyle name="Comma 17 7 3 4 2 4" xfId="29554"/>
    <cellStyle name="Comma 17 7 3 4 3" xfId="10184"/>
    <cellStyle name="Comma 17 7 3 4 3 2" xfId="29557"/>
    <cellStyle name="Comma 17 7 3 4 4" xfId="10185"/>
    <cellStyle name="Comma 17 7 3 4 4 2" xfId="29558"/>
    <cellStyle name="Comma 17 7 3 4 5" xfId="10186"/>
    <cellStyle name="Comma 17 7 3 4 5 2" xfId="29559"/>
    <cellStyle name="Comma 17 7 3 4 6" xfId="29553"/>
    <cellStyle name="Comma 17 7 3 5" xfId="10187"/>
    <cellStyle name="Comma 17 7 3 5 2" xfId="10188"/>
    <cellStyle name="Comma 17 7 3 5 2 2" xfId="29561"/>
    <cellStyle name="Comma 17 7 3 5 3" xfId="10189"/>
    <cellStyle name="Comma 17 7 3 5 3 2" xfId="29562"/>
    <cellStyle name="Comma 17 7 3 5 4" xfId="29560"/>
    <cellStyle name="Comma 17 7 3 6" xfId="10190"/>
    <cellStyle name="Comma 17 7 3 6 2" xfId="29563"/>
    <cellStyle name="Comma 17 7 3 7" xfId="10191"/>
    <cellStyle name="Comma 17 7 3 7 2" xfId="29564"/>
    <cellStyle name="Comma 17 7 3 8" xfId="10192"/>
    <cellStyle name="Comma 17 7 3 8 2" xfId="29565"/>
    <cellStyle name="Comma 17 7 3 9" xfId="29524"/>
    <cellStyle name="Comma 17 7 4" xfId="10193"/>
    <cellStyle name="Comma 17 7 4 2" xfId="10194"/>
    <cellStyle name="Comma 17 7 4 2 2" xfId="10195"/>
    <cellStyle name="Comma 17 7 4 2 2 2" xfId="10196"/>
    <cellStyle name="Comma 17 7 4 2 2 2 2" xfId="10197"/>
    <cellStyle name="Comma 17 7 4 2 2 2 2 2" xfId="29570"/>
    <cellStyle name="Comma 17 7 4 2 2 2 3" xfId="10198"/>
    <cellStyle name="Comma 17 7 4 2 2 2 3 2" xfId="29571"/>
    <cellStyle name="Comma 17 7 4 2 2 2 4" xfId="29569"/>
    <cellStyle name="Comma 17 7 4 2 2 3" xfId="10199"/>
    <cellStyle name="Comma 17 7 4 2 2 3 2" xfId="29572"/>
    <cellStyle name="Comma 17 7 4 2 2 4" xfId="10200"/>
    <cellStyle name="Comma 17 7 4 2 2 4 2" xfId="29573"/>
    <cellStyle name="Comma 17 7 4 2 2 5" xfId="10201"/>
    <cellStyle name="Comma 17 7 4 2 2 5 2" xfId="29574"/>
    <cellStyle name="Comma 17 7 4 2 2 6" xfId="29568"/>
    <cellStyle name="Comma 17 7 4 2 3" xfId="10202"/>
    <cellStyle name="Comma 17 7 4 2 3 2" xfId="10203"/>
    <cellStyle name="Comma 17 7 4 2 3 2 2" xfId="29576"/>
    <cellStyle name="Comma 17 7 4 2 3 3" xfId="10204"/>
    <cellStyle name="Comma 17 7 4 2 3 3 2" xfId="29577"/>
    <cellStyle name="Comma 17 7 4 2 3 4" xfId="29575"/>
    <cellStyle name="Comma 17 7 4 2 4" xfId="10205"/>
    <cellStyle name="Comma 17 7 4 2 4 2" xfId="29578"/>
    <cellStyle name="Comma 17 7 4 2 5" xfId="10206"/>
    <cellStyle name="Comma 17 7 4 2 5 2" xfId="29579"/>
    <cellStyle name="Comma 17 7 4 2 6" xfId="10207"/>
    <cellStyle name="Comma 17 7 4 2 6 2" xfId="29580"/>
    <cellStyle name="Comma 17 7 4 2 7" xfId="29567"/>
    <cellStyle name="Comma 17 7 4 3" xfId="10208"/>
    <cellStyle name="Comma 17 7 4 3 2" xfId="10209"/>
    <cellStyle name="Comma 17 7 4 3 2 2" xfId="10210"/>
    <cellStyle name="Comma 17 7 4 3 2 2 2" xfId="10211"/>
    <cellStyle name="Comma 17 7 4 3 2 2 2 2" xfId="29584"/>
    <cellStyle name="Comma 17 7 4 3 2 2 3" xfId="10212"/>
    <cellStyle name="Comma 17 7 4 3 2 2 3 2" xfId="29585"/>
    <cellStyle name="Comma 17 7 4 3 2 2 4" xfId="29583"/>
    <cellStyle name="Comma 17 7 4 3 2 3" xfId="10213"/>
    <cellStyle name="Comma 17 7 4 3 2 3 2" xfId="29586"/>
    <cellStyle name="Comma 17 7 4 3 2 4" xfId="10214"/>
    <cellStyle name="Comma 17 7 4 3 2 4 2" xfId="29587"/>
    <cellStyle name="Comma 17 7 4 3 2 5" xfId="10215"/>
    <cellStyle name="Comma 17 7 4 3 2 5 2" xfId="29588"/>
    <cellStyle name="Comma 17 7 4 3 2 6" xfId="29582"/>
    <cellStyle name="Comma 17 7 4 3 3" xfId="10216"/>
    <cellStyle name="Comma 17 7 4 3 3 2" xfId="10217"/>
    <cellStyle name="Comma 17 7 4 3 3 2 2" xfId="29590"/>
    <cellStyle name="Comma 17 7 4 3 3 3" xfId="10218"/>
    <cellStyle name="Comma 17 7 4 3 3 3 2" xfId="29591"/>
    <cellStyle name="Comma 17 7 4 3 3 4" xfId="29589"/>
    <cellStyle name="Comma 17 7 4 3 4" xfId="10219"/>
    <cellStyle name="Comma 17 7 4 3 4 2" xfId="29592"/>
    <cellStyle name="Comma 17 7 4 3 5" xfId="10220"/>
    <cellStyle name="Comma 17 7 4 3 5 2" xfId="29593"/>
    <cellStyle name="Comma 17 7 4 3 6" xfId="10221"/>
    <cellStyle name="Comma 17 7 4 3 6 2" xfId="29594"/>
    <cellStyle name="Comma 17 7 4 3 7" xfId="29581"/>
    <cellStyle name="Comma 17 7 4 4" xfId="10222"/>
    <cellStyle name="Comma 17 7 4 4 2" xfId="10223"/>
    <cellStyle name="Comma 17 7 4 4 2 2" xfId="10224"/>
    <cellStyle name="Comma 17 7 4 4 2 2 2" xfId="29597"/>
    <cellStyle name="Comma 17 7 4 4 2 3" xfId="10225"/>
    <cellStyle name="Comma 17 7 4 4 2 3 2" xfId="29598"/>
    <cellStyle name="Comma 17 7 4 4 2 4" xfId="29596"/>
    <cellStyle name="Comma 17 7 4 4 3" xfId="10226"/>
    <cellStyle name="Comma 17 7 4 4 3 2" xfId="29599"/>
    <cellStyle name="Comma 17 7 4 4 4" xfId="10227"/>
    <cellStyle name="Comma 17 7 4 4 4 2" xfId="29600"/>
    <cellStyle name="Comma 17 7 4 4 5" xfId="10228"/>
    <cellStyle name="Comma 17 7 4 4 5 2" xfId="29601"/>
    <cellStyle name="Comma 17 7 4 4 6" xfId="29595"/>
    <cellStyle name="Comma 17 7 4 5" xfId="10229"/>
    <cellStyle name="Comma 17 7 4 5 2" xfId="10230"/>
    <cellStyle name="Comma 17 7 4 5 2 2" xfId="29603"/>
    <cellStyle name="Comma 17 7 4 5 3" xfId="10231"/>
    <cellStyle name="Comma 17 7 4 5 3 2" xfId="29604"/>
    <cellStyle name="Comma 17 7 4 5 4" xfId="29602"/>
    <cellStyle name="Comma 17 7 4 6" xfId="10232"/>
    <cellStyle name="Comma 17 7 4 6 2" xfId="29605"/>
    <cellStyle name="Comma 17 7 4 7" xfId="10233"/>
    <cellStyle name="Comma 17 7 4 7 2" xfId="29606"/>
    <cellStyle name="Comma 17 7 4 8" xfId="10234"/>
    <cellStyle name="Comma 17 7 4 8 2" xfId="29607"/>
    <cellStyle name="Comma 17 7 4 9" xfId="29566"/>
    <cellStyle name="Comma 17 7 5" xfId="10235"/>
    <cellStyle name="Comma 17 7 5 2" xfId="10236"/>
    <cellStyle name="Comma 17 7 5 2 2" xfId="10237"/>
    <cellStyle name="Comma 17 7 5 2 2 2" xfId="10238"/>
    <cellStyle name="Comma 17 7 5 2 2 2 2" xfId="29611"/>
    <cellStyle name="Comma 17 7 5 2 2 3" xfId="10239"/>
    <cellStyle name="Comma 17 7 5 2 2 3 2" xfId="29612"/>
    <cellStyle name="Comma 17 7 5 2 2 4" xfId="29610"/>
    <cellStyle name="Comma 17 7 5 2 3" xfId="10240"/>
    <cellStyle name="Comma 17 7 5 2 3 2" xfId="29613"/>
    <cellStyle name="Comma 17 7 5 2 4" xfId="10241"/>
    <cellStyle name="Comma 17 7 5 2 4 2" xfId="29614"/>
    <cellStyle name="Comma 17 7 5 2 5" xfId="10242"/>
    <cellStyle name="Comma 17 7 5 2 5 2" xfId="29615"/>
    <cellStyle name="Comma 17 7 5 2 6" xfId="29609"/>
    <cellStyle name="Comma 17 7 5 3" xfId="10243"/>
    <cellStyle name="Comma 17 7 5 3 2" xfId="10244"/>
    <cellStyle name="Comma 17 7 5 3 2 2" xfId="29617"/>
    <cellStyle name="Comma 17 7 5 3 3" xfId="10245"/>
    <cellStyle name="Comma 17 7 5 3 3 2" xfId="29618"/>
    <cellStyle name="Comma 17 7 5 3 4" xfId="29616"/>
    <cellStyle name="Comma 17 7 5 4" xfId="10246"/>
    <cellStyle name="Comma 17 7 5 4 2" xfId="29619"/>
    <cellStyle name="Comma 17 7 5 5" xfId="10247"/>
    <cellStyle name="Comma 17 7 5 5 2" xfId="29620"/>
    <cellStyle name="Comma 17 7 5 6" xfId="10248"/>
    <cellStyle name="Comma 17 7 5 6 2" xfId="29621"/>
    <cellStyle name="Comma 17 7 5 7" xfId="29608"/>
    <cellStyle name="Comma 17 7 6" xfId="10249"/>
    <cellStyle name="Comma 17 7 6 2" xfId="10250"/>
    <cellStyle name="Comma 17 7 6 2 2" xfId="10251"/>
    <cellStyle name="Comma 17 7 6 2 2 2" xfId="10252"/>
    <cellStyle name="Comma 17 7 6 2 2 2 2" xfId="29625"/>
    <cellStyle name="Comma 17 7 6 2 2 3" xfId="10253"/>
    <cellStyle name="Comma 17 7 6 2 2 3 2" xfId="29626"/>
    <cellStyle name="Comma 17 7 6 2 2 4" xfId="29624"/>
    <cellStyle name="Comma 17 7 6 2 3" xfId="10254"/>
    <cellStyle name="Comma 17 7 6 2 3 2" xfId="29627"/>
    <cellStyle name="Comma 17 7 6 2 4" xfId="10255"/>
    <cellStyle name="Comma 17 7 6 2 4 2" xfId="29628"/>
    <cellStyle name="Comma 17 7 6 2 5" xfId="10256"/>
    <cellStyle name="Comma 17 7 6 2 5 2" xfId="29629"/>
    <cellStyle name="Comma 17 7 6 2 6" xfId="29623"/>
    <cellStyle name="Comma 17 7 6 3" xfId="10257"/>
    <cellStyle name="Comma 17 7 6 3 2" xfId="10258"/>
    <cellStyle name="Comma 17 7 6 3 2 2" xfId="29631"/>
    <cellStyle name="Comma 17 7 6 3 3" xfId="10259"/>
    <cellStyle name="Comma 17 7 6 3 3 2" xfId="29632"/>
    <cellStyle name="Comma 17 7 6 3 4" xfId="29630"/>
    <cellStyle name="Comma 17 7 6 4" xfId="10260"/>
    <cellStyle name="Comma 17 7 6 4 2" xfId="29633"/>
    <cellStyle name="Comma 17 7 6 5" xfId="10261"/>
    <cellStyle name="Comma 17 7 6 5 2" xfId="29634"/>
    <cellStyle name="Comma 17 7 6 6" xfId="10262"/>
    <cellStyle name="Comma 17 7 6 6 2" xfId="29635"/>
    <cellStyle name="Comma 17 7 6 7" xfId="29622"/>
    <cellStyle name="Comma 17 7 7" xfId="10263"/>
    <cellStyle name="Comma 17 7 7 2" xfId="10264"/>
    <cellStyle name="Comma 17 7 7 2 2" xfId="10265"/>
    <cellStyle name="Comma 17 7 7 2 2 2" xfId="29638"/>
    <cellStyle name="Comma 17 7 7 2 3" xfId="10266"/>
    <cellStyle name="Comma 17 7 7 2 3 2" xfId="29639"/>
    <cellStyle name="Comma 17 7 7 2 4" xfId="29637"/>
    <cellStyle name="Comma 17 7 7 3" xfId="10267"/>
    <cellStyle name="Comma 17 7 7 3 2" xfId="29640"/>
    <cellStyle name="Comma 17 7 7 4" xfId="10268"/>
    <cellStyle name="Comma 17 7 7 4 2" xfId="29641"/>
    <cellStyle name="Comma 17 7 7 5" xfId="10269"/>
    <cellStyle name="Comma 17 7 7 5 2" xfId="29642"/>
    <cellStyle name="Comma 17 7 7 6" xfId="29636"/>
    <cellStyle name="Comma 17 7 8" xfId="10270"/>
    <cellStyle name="Comma 17 7 8 2" xfId="10271"/>
    <cellStyle name="Comma 17 7 8 2 2" xfId="29644"/>
    <cellStyle name="Comma 17 7 8 3" xfId="10272"/>
    <cellStyle name="Comma 17 7 8 3 2" xfId="29645"/>
    <cellStyle name="Comma 17 7 8 4" xfId="29643"/>
    <cellStyle name="Comma 17 7 9" xfId="10273"/>
    <cellStyle name="Comma 17 7 9 2" xfId="29646"/>
    <cellStyle name="Comma 17 8" xfId="10274"/>
    <cellStyle name="Comma 17 8 2" xfId="10275"/>
    <cellStyle name="Comma 17 8 2 2" xfId="10276"/>
    <cellStyle name="Comma 17 8 2 2 2" xfId="10277"/>
    <cellStyle name="Comma 17 8 2 2 2 2" xfId="10278"/>
    <cellStyle name="Comma 17 8 2 2 2 2 2" xfId="29651"/>
    <cellStyle name="Comma 17 8 2 2 2 3" xfId="10279"/>
    <cellStyle name="Comma 17 8 2 2 2 3 2" xfId="29652"/>
    <cellStyle name="Comma 17 8 2 2 2 4" xfId="29650"/>
    <cellStyle name="Comma 17 8 2 2 3" xfId="10280"/>
    <cellStyle name="Comma 17 8 2 2 3 2" xfId="29653"/>
    <cellStyle name="Comma 17 8 2 2 4" xfId="10281"/>
    <cellStyle name="Comma 17 8 2 2 4 2" xfId="29654"/>
    <cellStyle name="Comma 17 8 2 2 5" xfId="10282"/>
    <cellStyle name="Comma 17 8 2 2 5 2" xfId="29655"/>
    <cellStyle name="Comma 17 8 2 2 6" xfId="29649"/>
    <cellStyle name="Comma 17 8 2 3" xfId="10283"/>
    <cellStyle name="Comma 17 8 2 3 2" xfId="10284"/>
    <cellStyle name="Comma 17 8 2 3 2 2" xfId="29657"/>
    <cellStyle name="Comma 17 8 2 3 3" xfId="10285"/>
    <cellStyle name="Comma 17 8 2 3 3 2" xfId="29658"/>
    <cellStyle name="Comma 17 8 2 3 4" xfId="29656"/>
    <cellStyle name="Comma 17 8 2 4" xfId="10286"/>
    <cellStyle name="Comma 17 8 2 4 2" xfId="29659"/>
    <cellStyle name="Comma 17 8 2 5" xfId="10287"/>
    <cellStyle name="Comma 17 8 2 5 2" xfId="29660"/>
    <cellStyle name="Comma 17 8 2 6" xfId="10288"/>
    <cellStyle name="Comma 17 8 2 6 2" xfId="29661"/>
    <cellStyle name="Comma 17 8 2 7" xfId="29648"/>
    <cellStyle name="Comma 17 8 3" xfId="10289"/>
    <cellStyle name="Comma 17 8 3 2" xfId="10290"/>
    <cellStyle name="Comma 17 8 3 2 2" xfId="10291"/>
    <cellStyle name="Comma 17 8 3 2 2 2" xfId="10292"/>
    <cellStyle name="Comma 17 8 3 2 2 2 2" xfId="29665"/>
    <cellStyle name="Comma 17 8 3 2 2 3" xfId="10293"/>
    <cellStyle name="Comma 17 8 3 2 2 3 2" xfId="29666"/>
    <cellStyle name="Comma 17 8 3 2 2 4" xfId="29664"/>
    <cellStyle name="Comma 17 8 3 2 3" xfId="10294"/>
    <cellStyle name="Comma 17 8 3 2 3 2" xfId="29667"/>
    <cellStyle name="Comma 17 8 3 2 4" xfId="10295"/>
    <cellStyle name="Comma 17 8 3 2 4 2" xfId="29668"/>
    <cellStyle name="Comma 17 8 3 2 5" xfId="10296"/>
    <cellStyle name="Comma 17 8 3 2 5 2" xfId="29669"/>
    <cellStyle name="Comma 17 8 3 2 6" xfId="29663"/>
    <cellStyle name="Comma 17 8 3 3" xfId="10297"/>
    <cellStyle name="Comma 17 8 3 3 2" xfId="10298"/>
    <cellStyle name="Comma 17 8 3 3 2 2" xfId="29671"/>
    <cellStyle name="Comma 17 8 3 3 3" xfId="10299"/>
    <cellStyle name="Comma 17 8 3 3 3 2" xfId="29672"/>
    <cellStyle name="Comma 17 8 3 3 4" xfId="29670"/>
    <cellStyle name="Comma 17 8 3 4" xfId="10300"/>
    <cellStyle name="Comma 17 8 3 4 2" xfId="29673"/>
    <cellStyle name="Comma 17 8 3 5" xfId="10301"/>
    <cellStyle name="Comma 17 8 3 5 2" xfId="29674"/>
    <cellStyle name="Comma 17 8 3 6" xfId="10302"/>
    <cellStyle name="Comma 17 8 3 6 2" xfId="29675"/>
    <cellStyle name="Comma 17 8 3 7" xfId="29662"/>
    <cellStyle name="Comma 17 8 4" xfId="10303"/>
    <cellStyle name="Comma 17 8 4 2" xfId="10304"/>
    <cellStyle name="Comma 17 8 4 2 2" xfId="10305"/>
    <cellStyle name="Comma 17 8 4 2 2 2" xfId="29678"/>
    <cellStyle name="Comma 17 8 4 2 3" xfId="10306"/>
    <cellStyle name="Comma 17 8 4 2 3 2" xfId="29679"/>
    <cellStyle name="Comma 17 8 4 2 4" xfId="29677"/>
    <cellStyle name="Comma 17 8 4 3" xfId="10307"/>
    <cellStyle name="Comma 17 8 4 3 2" xfId="29680"/>
    <cellStyle name="Comma 17 8 4 4" xfId="10308"/>
    <cellStyle name="Comma 17 8 4 4 2" xfId="29681"/>
    <cellStyle name="Comma 17 8 4 5" xfId="10309"/>
    <cellStyle name="Comma 17 8 4 5 2" xfId="29682"/>
    <cellStyle name="Comma 17 8 4 6" xfId="29676"/>
    <cellStyle name="Comma 17 8 5" xfId="10310"/>
    <cellStyle name="Comma 17 8 5 2" xfId="10311"/>
    <cellStyle name="Comma 17 8 5 2 2" xfId="29684"/>
    <cellStyle name="Comma 17 8 5 3" xfId="10312"/>
    <cellStyle name="Comma 17 8 5 3 2" xfId="29685"/>
    <cellStyle name="Comma 17 8 5 4" xfId="29683"/>
    <cellStyle name="Comma 17 8 6" xfId="10313"/>
    <cellStyle name="Comma 17 8 6 2" xfId="29686"/>
    <cellStyle name="Comma 17 8 7" xfId="10314"/>
    <cellStyle name="Comma 17 8 7 2" xfId="29687"/>
    <cellStyle name="Comma 17 8 8" xfId="10315"/>
    <cellStyle name="Comma 17 8 8 2" xfId="29688"/>
    <cellStyle name="Comma 17 8 9" xfId="29647"/>
    <cellStyle name="Comma 17 9" xfId="10316"/>
    <cellStyle name="Comma 17 9 2" xfId="10317"/>
    <cellStyle name="Comma 17 9 2 2" xfId="10318"/>
    <cellStyle name="Comma 17 9 2 2 2" xfId="10319"/>
    <cellStyle name="Comma 17 9 2 2 2 2" xfId="10320"/>
    <cellStyle name="Comma 17 9 2 2 2 2 2" xfId="29693"/>
    <cellStyle name="Comma 17 9 2 2 2 3" xfId="10321"/>
    <cellStyle name="Comma 17 9 2 2 2 3 2" xfId="29694"/>
    <cellStyle name="Comma 17 9 2 2 2 4" xfId="29692"/>
    <cellStyle name="Comma 17 9 2 2 3" xfId="10322"/>
    <cellStyle name="Comma 17 9 2 2 3 2" xfId="29695"/>
    <cellStyle name="Comma 17 9 2 2 4" xfId="10323"/>
    <cellStyle name="Comma 17 9 2 2 4 2" xfId="29696"/>
    <cellStyle name="Comma 17 9 2 2 5" xfId="10324"/>
    <cellStyle name="Comma 17 9 2 2 5 2" xfId="29697"/>
    <cellStyle name="Comma 17 9 2 2 6" xfId="29691"/>
    <cellStyle name="Comma 17 9 2 3" xfId="10325"/>
    <cellStyle name="Comma 17 9 2 3 2" xfId="10326"/>
    <cellStyle name="Comma 17 9 2 3 2 2" xfId="29699"/>
    <cellStyle name="Comma 17 9 2 3 3" xfId="10327"/>
    <cellStyle name="Comma 17 9 2 3 3 2" xfId="29700"/>
    <cellStyle name="Comma 17 9 2 3 4" xfId="29698"/>
    <cellStyle name="Comma 17 9 2 4" xfId="10328"/>
    <cellStyle name="Comma 17 9 2 4 2" xfId="29701"/>
    <cellStyle name="Comma 17 9 2 5" xfId="10329"/>
    <cellStyle name="Comma 17 9 2 5 2" xfId="29702"/>
    <cellStyle name="Comma 17 9 2 6" xfId="10330"/>
    <cellStyle name="Comma 17 9 2 6 2" xfId="29703"/>
    <cellStyle name="Comma 17 9 2 7" xfId="29690"/>
    <cellStyle name="Comma 17 9 3" xfId="10331"/>
    <cellStyle name="Comma 17 9 3 2" xfId="10332"/>
    <cellStyle name="Comma 17 9 3 2 2" xfId="10333"/>
    <cellStyle name="Comma 17 9 3 2 2 2" xfId="10334"/>
    <cellStyle name="Comma 17 9 3 2 2 2 2" xfId="29707"/>
    <cellStyle name="Comma 17 9 3 2 2 3" xfId="10335"/>
    <cellStyle name="Comma 17 9 3 2 2 3 2" xfId="29708"/>
    <cellStyle name="Comma 17 9 3 2 2 4" xfId="29706"/>
    <cellStyle name="Comma 17 9 3 2 3" xfId="10336"/>
    <cellStyle name="Comma 17 9 3 2 3 2" xfId="29709"/>
    <cellStyle name="Comma 17 9 3 2 4" xfId="10337"/>
    <cellStyle name="Comma 17 9 3 2 4 2" xfId="29710"/>
    <cellStyle name="Comma 17 9 3 2 5" xfId="10338"/>
    <cellStyle name="Comma 17 9 3 2 5 2" xfId="29711"/>
    <cellStyle name="Comma 17 9 3 2 6" xfId="29705"/>
    <cellStyle name="Comma 17 9 3 3" xfId="10339"/>
    <cellStyle name="Comma 17 9 3 3 2" xfId="10340"/>
    <cellStyle name="Comma 17 9 3 3 2 2" xfId="29713"/>
    <cellStyle name="Comma 17 9 3 3 3" xfId="10341"/>
    <cellStyle name="Comma 17 9 3 3 3 2" xfId="29714"/>
    <cellStyle name="Comma 17 9 3 3 4" xfId="29712"/>
    <cellStyle name="Comma 17 9 3 4" xfId="10342"/>
    <cellStyle name="Comma 17 9 3 4 2" xfId="29715"/>
    <cellStyle name="Comma 17 9 3 5" xfId="10343"/>
    <cellStyle name="Comma 17 9 3 5 2" xfId="29716"/>
    <cellStyle name="Comma 17 9 3 6" xfId="10344"/>
    <cellStyle name="Comma 17 9 3 6 2" xfId="29717"/>
    <cellStyle name="Comma 17 9 3 7" xfId="29704"/>
    <cellStyle name="Comma 17 9 4" xfId="10345"/>
    <cellStyle name="Comma 17 9 4 2" xfId="10346"/>
    <cellStyle name="Comma 17 9 4 2 2" xfId="10347"/>
    <cellStyle name="Comma 17 9 4 2 2 2" xfId="29720"/>
    <cellStyle name="Comma 17 9 4 2 3" xfId="10348"/>
    <cellStyle name="Comma 17 9 4 2 3 2" xfId="29721"/>
    <cellStyle name="Comma 17 9 4 2 4" xfId="29719"/>
    <cellStyle name="Comma 17 9 4 3" xfId="10349"/>
    <cellStyle name="Comma 17 9 4 3 2" xfId="29722"/>
    <cellStyle name="Comma 17 9 4 4" xfId="10350"/>
    <cellStyle name="Comma 17 9 4 4 2" xfId="29723"/>
    <cellStyle name="Comma 17 9 4 5" xfId="10351"/>
    <cellStyle name="Comma 17 9 4 5 2" xfId="29724"/>
    <cellStyle name="Comma 17 9 4 6" xfId="29718"/>
    <cellStyle name="Comma 17 9 5" xfId="10352"/>
    <cellStyle name="Comma 17 9 5 2" xfId="10353"/>
    <cellStyle name="Comma 17 9 5 2 2" xfId="29726"/>
    <cellStyle name="Comma 17 9 5 3" xfId="10354"/>
    <cellStyle name="Comma 17 9 5 3 2" xfId="29727"/>
    <cellStyle name="Comma 17 9 5 4" xfId="29725"/>
    <cellStyle name="Comma 17 9 6" xfId="10355"/>
    <cellStyle name="Comma 17 9 6 2" xfId="29728"/>
    <cellStyle name="Comma 17 9 7" xfId="10356"/>
    <cellStyle name="Comma 17 9 7 2" xfId="29729"/>
    <cellStyle name="Comma 17 9 8" xfId="10357"/>
    <cellStyle name="Comma 17 9 8 2" xfId="29730"/>
    <cellStyle name="Comma 17 9 9" xfId="29689"/>
    <cellStyle name="Comma 170" xfId="39032"/>
    <cellStyle name="Comma 171" xfId="39034"/>
    <cellStyle name="Comma 172" xfId="39036"/>
    <cellStyle name="Comma 173" xfId="39038"/>
    <cellStyle name="Comma 174" xfId="39040"/>
    <cellStyle name="Comma 175" xfId="39042"/>
    <cellStyle name="Comma 176" xfId="39044"/>
    <cellStyle name="Comma 177" xfId="39046"/>
    <cellStyle name="Comma 178" xfId="39048"/>
    <cellStyle name="Comma 179" xfId="39051"/>
    <cellStyle name="Comma 18" xfId="10358"/>
    <cellStyle name="Comma 18 10" xfId="10359"/>
    <cellStyle name="Comma 18 10 2" xfId="29732"/>
    <cellStyle name="Comma 18 11" xfId="10360"/>
    <cellStyle name="Comma 18 11 2" xfId="29733"/>
    <cellStyle name="Comma 18 12" xfId="10361"/>
    <cellStyle name="Comma 18 12 2" xfId="29734"/>
    <cellStyle name="Comma 18 13" xfId="10362"/>
    <cellStyle name="Comma 18 13 2" xfId="29735"/>
    <cellStyle name="Comma 18 14" xfId="29731"/>
    <cellStyle name="Comma 18 2" xfId="10363"/>
    <cellStyle name="Comma 18 2 2" xfId="10364"/>
    <cellStyle name="Comma 18 2 2 2" xfId="10365"/>
    <cellStyle name="Comma 18 2 2 2 2" xfId="10366"/>
    <cellStyle name="Comma 18 2 2 2 2 2" xfId="10367"/>
    <cellStyle name="Comma 18 2 2 2 2 2 2" xfId="29740"/>
    <cellStyle name="Comma 18 2 2 2 2 3" xfId="10368"/>
    <cellStyle name="Comma 18 2 2 2 2 3 2" xfId="29741"/>
    <cellStyle name="Comma 18 2 2 2 2 4" xfId="29739"/>
    <cellStyle name="Comma 18 2 2 2 3" xfId="10369"/>
    <cellStyle name="Comma 18 2 2 2 3 2" xfId="29742"/>
    <cellStyle name="Comma 18 2 2 2 4" xfId="10370"/>
    <cellStyle name="Comma 18 2 2 2 4 2" xfId="29743"/>
    <cellStyle name="Comma 18 2 2 2 5" xfId="10371"/>
    <cellStyle name="Comma 18 2 2 2 5 2" xfId="29744"/>
    <cellStyle name="Comma 18 2 2 2 6" xfId="29738"/>
    <cellStyle name="Comma 18 2 2 3" xfId="10372"/>
    <cellStyle name="Comma 18 2 2 3 2" xfId="10373"/>
    <cellStyle name="Comma 18 2 2 3 2 2" xfId="29746"/>
    <cellStyle name="Comma 18 2 2 3 3" xfId="10374"/>
    <cellStyle name="Comma 18 2 2 3 3 2" xfId="29747"/>
    <cellStyle name="Comma 18 2 2 3 4" xfId="29745"/>
    <cellStyle name="Comma 18 2 2 4" xfId="10375"/>
    <cellStyle name="Comma 18 2 2 4 2" xfId="29748"/>
    <cellStyle name="Comma 18 2 2 5" xfId="10376"/>
    <cellStyle name="Comma 18 2 2 5 2" xfId="29749"/>
    <cellStyle name="Comma 18 2 2 6" xfId="10377"/>
    <cellStyle name="Comma 18 2 2 6 2" xfId="29750"/>
    <cellStyle name="Comma 18 2 2 7" xfId="29737"/>
    <cellStyle name="Comma 18 2 3" xfId="10378"/>
    <cellStyle name="Comma 18 2 3 2" xfId="10379"/>
    <cellStyle name="Comma 18 2 3 2 2" xfId="10380"/>
    <cellStyle name="Comma 18 2 3 2 2 2" xfId="10381"/>
    <cellStyle name="Comma 18 2 3 2 2 2 2" xfId="29754"/>
    <cellStyle name="Comma 18 2 3 2 2 3" xfId="10382"/>
    <cellStyle name="Comma 18 2 3 2 2 3 2" xfId="29755"/>
    <cellStyle name="Comma 18 2 3 2 2 4" xfId="29753"/>
    <cellStyle name="Comma 18 2 3 2 3" xfId="10383"/>
    <cellStyle name="Comma 18 2 3 2 3 2" xfId="29756"/>
    <cellStyle name="Comma 18 2 3 2 4" xfId="10384"/>
    <cellStyle name="Comma 18 2 3 2 4 2" xfId="29757"/>
    <cellStyle name="Comma 18 2 3 2 5" xfId="10385"/>
    <cellStyle name="Comma 18 2 3 2 5 2" xfId="29758"/>
    <cellStyle name="Comma 18 2 3 2 6" xfId="29752"/>
    <cellStyle name="Comma 18 2 3 3" xfId="10386"/>
    <cellStyle name="Comma 18 2 3 3 2" xfId="10387"/>
    <cellStyle name="Comma 18 2 3 3 2 2" xfId="29760"/>
    <cellStyle name="Comma 18 2 3 3 3" xfId="10388"/>
    <cellStyle name="Comma 18 2 3 3 3 2" xfId="29761"/>
    <cellStyle name="Comma 18 2 3 3 4" xfId="29759"/>
    <cellStyle name="Comma 18 2 3 4" xfId="10389"/>
    <cellStyle name="Comma 18 2 3 4 2" xfId="29762"/>
    <cellStyle name="Comma 18 2 3 5" xfId="10390"/>
    <cellStyle name="Comma 18 2 3 5 2" xfId="29763"/>
    <cellStyle name="Comma 18 2 3 6" xfId="10391"/>
    <cellStyle name="Comma 18 2 3 6 2" xfId="29764"/>
    <cellStyle name="Comma 18 2 3 7" xfId="29751"/>
    <cellStyle name="Comma 18 2 4" xfId="10392"/>
    <cellStyle name="Comma 18 2 4 2" xfId="10393"/>
    <cellStyle name="Comma 18 2 4 2 2" xfId="10394"/>
    <cellStyle name="Comma 18 2 4 2 2 2" xfId="29767"/>
    <cellStyle name="Comma 18 2 4 2 3" xfId="10395"/>
    <cellStyle name="Comma 18 2 4 2 3 2" xfId="29768"/>
    <cellStyle name="Comma 18 2 4 2 4" xfId="29766"/>
    <cellStyle name="Comma 18 2 4 3" xfId="10396"/>
    <cellStyle name="Comma 18 2 4 3 2" xfId="29769"/>
    <cellStyle name="Comma 18 2 4 4" xfId="10397"/>
    <cellStyle name="Comma 18 2 4 4 2" xfId="29770"/>
    <cellStyle name="Comma 18 2 4 5" xfId="10398"/>
    <cellStyle name="Comma 18 2 4 5 2" xfId="29771"/>
    <cellStyle name="Comma 18 2 4 6" xfId="29765"/>
    <cellStyle name="Comma 18 2 5" xfId="10399"/>
    <cellStyle name="Comma 18 2 5 2" xfId="10400"/>
    <cellStyle name="Comma 18 2 5 2 2" xfId="29773"/>
    <cellStyle name="Comma 18 2 5 3" xfId="10401"/>
    <cellStyle name="Comma 18 2 5 3 2" xfId="29774"/>
    <cellStyle name="Comma 18 2 5 4" xfId="29772"/>
    <cellStyle name="Comma 18 2 6" xfId="10402"/>
    <cellStyle name="Comma 18 2 6 2" xfId="29775"/>
    <cellStyle name="Comma 18 2 7" xfId="10403"/>
    <cellStyle name="Comma 18 2 7 2" xfId="29776"/>
    <cellStyle name="Comma 18 2 8" xfId="10404"/>
    <cellStyle name="Comma 18 2 8 2" xfId="29777"/>
    <cellStyle name="Comma 18 2 9" xfId="29736"/>
    <cellStyle name="Comma 18 3" xfId="10405"/>
    <cellStyle name="Comma 18 3 2" xfId="10406"/>
    <cellStyle name="Comma 18 3 2 2" xfId="10407"/>
    <cellStyle name="Comma 18 3 2 2 2" xfId="10408"/>
    <cellStyle name="Comma 18 3 2 2 2 2" xfId="10409"/>
    <cellStyle name="Comma 18 3 2 2 2 2 2" xfId="29782"/>
    <cellStyle name="Comma 18 3 2 2 2 3" xfId="10410"/>
    <cellStyle name="Comma 18 3 2 2 2 3 2" xfId="29783"/>
    <cellStyle name="Comma 18 3 2 2 2 4" xfId="29781"/>
    <cellStyle name="Comma 18 3 2 2 3" xfId="10411"/>
    <cellStyle name="Comma 18 3 2 2 3 2" xfId="29784"/>
    <cellStyle name="Comma 18 3 2 2 4" xfId="10412"/>
    <cellStyle name="Comma 18 3 2 2 4 2" xfId="29785"/>
    <cellStyle name="Comma 18 3 2 2 5" xfId="10413"/>
    <cellStyle name="Comma 18 3 2 2 5 2" xfId="29786"/>
    <cellStyle name="Comma 18 3 2 2 6" xfId="29780"/>
    <cellStyle name="Comma 18 3 2 3" xfId="10414"/>
    <cellStyle name="Comma 18 3 2 3 2" xfId="10415"/>
    <cellStyle name="Comma 18 3 2 3 2 2" xfId="29788"/>
    <cellStyle name="Comma 18 3 2 3 3" xfId="10416"/>
    <cellStyle name="Comma 18 3 2 3 3 2" xfId="29789"/>
    <cellStyle name="Comma 18 3 2 3 4" xfId="29787"/>
    <cellStyle name="Comma 18 3 2 4" xfId="10417"/>
    <cellStyle name="Comma 18 3 2 4 2" xfId="29790"/>
    <cellStyle name="Comma 18 3 2 5" xfId="10418"/>
    <cellStyle name="Comma 18 3 2 5 2" xfId="29791"/>
    <cellStyle name="Comma 18 3 2 6" xfId="10419"/>
    <cellStyle name="Comma 18 3 2 6 2" xfId="29792"/>
    <cellStyle name="Comma 18 3 2 7" xfId="29779"/>
    <cellStyle name="Comma 18 3 3" xfId="10420"/>
    <cellStyle name="Comma 18 3 3 2" xfId="10421"/>
    <cellStyle name="Comma 18 3 3 2 2" xfId="10422"/>
    <cellStyle name="Comma 18 3 3 2 2 2" xfId="10423"/>
    <cellStyle name="Comma 18 3 3 2 2 2 2" xfId="29796"/>
    <cellStyle name="Comma 18 3 3 2 2 3" xfId="10424"/>
    <cellStyle name="Comma 18 3 3 2 2 3 2" xfId="29797"/>
    <cellStyle name="Comma 18 3 3 2 2 4" xfId="29795"/>
    <cellStyle name="Comma 18 3 3 2 3" xfId="10425"/>
    <cellStyle name="Comma 18 3 3 2 3 2" xfId="29798"/>
    <cellStyle name="Comma 18 3 3 2 4" xfId="10426"/>
    <cellStyle name="Comma 18 3 3 2 4 2" xfId="29799"/>
    <cellStyle name="Comma 18 3 3 2 5" xfId="10427"/>
    <cellStyle name="Comma 18 3 3 2 5 2" xfId="29800"/>
    <cellStyle name="Comma 18 3 3 2 6" xfId="29794"/>
    <cellStyle name="Comma 18 3 3 3" xfId="10428"/>
    <cellStyle name="Comma 18 3 3 3 2" xfId="10429"/>
    <cellStyle name="Comma 18 3 3 3 2 2" xfId="29802"/>
    <cellStyle name="Comma 18 3 3 3 3" xfId="10430"/>
    <cellStyle name="Comma 18 3 3 3 3 2" xfId="29803"/>
    <cellStyle name="Comma 18 3 3 3 4" xfId="29801"/>
    <cellStyle name="Comma 18 3 3 4" xfId="10431"/>
    <cellStyle name="Comma 18 3 3 4 2" xfId="29804"/>
    <cellStyle name="Comma 18 3 3 5" xfId="10432"/>
    <cellStyle name="Comma 18 3 3 5 2" xfId="29805"/>
    <cellStyle name="Comma 18 3 3 6" xfId="10433"/>
    <cellStyle name="Comma 18 3 3 6 2" xfId="29806"/>
    <cellStyle name="Comma 18 3 3 7" xfId="29793"/>
    <cellStyle name="Comma 18 3 4" xfId="10434"/>
    <cellStyle name="Comma 18 3 4 2" xfId="10435"/>
    <cellStyle name="Comma 18 3 4 2 2" xfId="10436"/>
    <cellStyle name="Comma 18 3 4 2 2 2" xfId="29809"/>
    <cellStyle name="Comma 18 3 4 2 3" xfId="10437"/>
    <cellStyle name="Comma 18 3 4 2 3 2" xfId="29810"/>
    <cellStyle name="Comma 18 3 4 2 4" xfId="29808"/>
    <cellStyle name="Comma 18 3 4 3" xfId="10438"/>
    <cellStyle name="Comma 18 3 4 3 2" xfId="29811"/>
    <cellStyle name="Comma 18 3 4 4" xfId="10439"/>
    <cellStyle name="Comma 18 3 4 4 2" xfId="29812"/>
    <cellStyle name="Comma 18 3 4 5" xfId="10440"/>
    <cellStyle name="Comma 18 3 4 5 2" xfId="29813"/>
    <cellStyle name="Comma 18 3 4 6" xfId="29807"/>
    <cellStyle name="Comma 18 3 5" xfId="10441"/>
    <cellStyle name="Comma 18 3 5 2" xfId="10442"/>
    <cellStyle name="Comma 18 3 5 2 2" xfId="29815"/>
    <cellStyle name="Comma 18 3 5 3" xfId="10443"/>
    <cellStyle name="Comma 18 3 5 3 2" xfId="29816"/>
    <cellStyle name="Comma 18 3 5 4" xfId="29814"/>
    <cellStyle name="Comma 18 3 6" xfId="10444"/>
    <cellStyle name="Comma 18 3 6 2" xfId="29817"/>
    <cellStyle name="Comma 18 3 7" xfId="10445"/>
    <cellStyle name="Comma 18 3 7 2" xfId="29818"/>
    <cellStyle name="Comma 18 3 8" xfId="10446"/>
    <cellStyle name="Comma 18 3 8 2" xfId="29819"/>
    <cellStyle name="Comma 18 3 9" xfId="29778"/>
    <cellStyle name="Comma 18 4" xfId="10447"/>
    <cellStyle name="Comma 18 4 2" xfId="10448"/>
    <cellStyle name="Comma 18 4 2 2" xfId="10449"/>
    <cellStyle name="Comma 18 4 2 2 2" xfId="10450"/>
    <cellStyle name="Comma 18 4 2 2 2 2" xfId="10451"/>
    <cellStyle name="Comma 18 4 2 2 2 2 2" xfId="29824"/>
    <cellStyle name="Comma 18 4 2 2 2 3" xfId="10452"/>
    <cellStyle name="Comma 18 4 2 2 2 3 2" xfId="29825"/>
    <cellStyle name="Comma 18 4 2 2 2 4" xfId="29823"/>
    <cellStyle name="Comma 18 4 2 2 3" xfId="10453"/>
    <cellStyle name="Comma 18 4 2 2 3 2" xfId="29826"/>
    <cellStyle name="Comma 18 4 2 2 4" xfId="10454"/>
    <cellStyle name="Comma 18 4 2 2 4 2" xfId="29827"/>
    <cellStyle name="Comma 18 4 2 2 5" xfId="10455"/>
    <cellStyle name="Comma 18 4 2 2 5 2" xfId="29828"/>
    <cellStyle name="Comma 18 4 2 2 6" xfId="29822"/>
    <cellStyle name="Comma 18 4 2 3" xfId="10456"/>
    <cellStyle name="Comma 18 4 2 3 2" xfId="10457"/>
    <cellStyle name="Comma 18 4 2 3 2 2" xfId="29830"/>
    <cellStyle name="Comma 18 4 2 3 3" xfId="10458"/>
    <cellStyle name="Comma 18 4 2 3 3 2" xfId="29831"/>
    <cellStyle name="Comma 18 4 2 3 4" xfId="29829"/>
    <cellStyle name="Comma 18 4 2 4" xfId="10459"/>
    <cellStyle name="Comma 18 4 2 4 2" xfId="29832"/>
    <cellStyle name="Comma 18 4 2 5" xfId="10460"/>
    <cellStyle name="Comma 18 4 2 5 2" xfId="29833"/>
    <cellStyle name="Comma 18 4 2 6" xfId="10461"/>
    <cellStyle name="Comma 18 4 2 6 2" xfId="29834"/>
    <cellStyle name="Comma 18 4 2 7" xfId="29821"/>
    <cellStyle name="Comma 18 4 3" xfId="10462"/>
    <cellStyle name="Comma 18 4 3 2" xfId="10463"/>
    <cellStyle name="Comma 18 4 3 2 2" xfId="10464"/>
    <cellStyle name="Comma 18 4 3 2 2 2" xfId="10465"/>
    <cellStyle name="Comma 18 4 3 2 2 2 2" xfId="29838"/>
    <cellStyle name="Comma 18 4 3 2 2 3" xfId="10466"/>
    <cellStyle name="Comma 18 4 3 2 2 3 2" xfId="29839"/>
    <cellStyle name="Comma 18 4 3 2 2 4" xfId="29837"/>
    <cellStyle name="Comma 18 4 3 2 3" xfId="10467"/>
    <cellStyle name="Comma 18 4 3 2 3 2" xfId="29840"/>
    <cellStyle name="Comma 18 4 3 2 4" xfId="10468"/>
    <cellStyle name="Comma 18 4 3 2 4 2" xfId="29841"/>
    <cellStyle name="Comma 18 4 3 2 5" xfId="10469"/>
    <cellStyle name="Comma 18 4 3 2 5 2" xfId="29842"/>
    <cellStyle name="Comma 18 4 3 2 6" xfId="29836"/>
    <cellStyle name="Comma 18 4 3 3" xfId="10470"/>
    <cellStyle name="Comma 18 4 3 3 2" xfId="10471"/>
    <cellStyle name="Comma 18 4 3 3 2 2" xfId="29844"/>
    <cellStyle name="Comma 18 4 3 3 3" xfId="10472"/>
    <cellStyle name="Comma 18 4 3 3 3 2" xfId="29845"/>
    <cellStyle name="Comma 18 4 3 3 4" xfId="29843"/>
    <cellStyle name="Comma 18 4 3 4" xfId="10473"/>
    <cellStyle name="Comma 18 4 3 4 2" xfId="29846"/>
    <cellStyle name="Comma 18 4 3 5" xfId="10474"/>
    <cellStyle name="Comma 18 4 3 5 2" xfId="29847"/>
    <cellStyle name="Comma 18 4 3 6" xfId="10475"/>
    <cellStyle name="Comma 18 4 3 6 2" xfId="29848"/>
    <cellStyle name="Comma 18 4 3 7" xfId="29835"/>
    <cellStyle name="Comma 18 4 4" xfId="10476"/>
    <cellStyle name="Comma 18 4 4 2" xfId="10477"/>
    <cellStyle name="Comma 18 4 4 2 2" xfId="10478"/>
    <cellStyle name="Comma 18 4 4 2 2 2" xfId="29851"/>
    <cellStyle name="Comma 18 4 4 2 3" xfId="10479"/>
    <cellStyle name="Comma 18 4 4 2 3 2" xfId="29852"/>
    <cellStyle name="Comma 18 4 4 2 4" xfId="29850"/>
    <cellStyle name="Comma 18 4 4 3" xfId="10480"/>
    <cellStyle name="Comma 18 4 4 3 2" xfId="29853"/>
    <cellStyle name="Comma 18 4 4 4" xfId="10481"/>
    <cellStyle name="Comma 18 4 4 4 2" xfId="29854"/>
    <cellStyle name="Comma 18 4 4 5" xfId="10482"/>
    <cellStyle name="Comma 18 4 4 5 2" xfId="29855"/>
    <cellStyle name="Comma 18 4 4 6" xfId="29849"/>
    <cellStyle name="Comma 18 4 5" xfId="10483"/>
    <cellStyle name="Comma 18 4 5 2" xfId="10484"/>
    <cellStyle name="Comma 18 4 5 2 2" xfId="29857"/>
    <cellStyle name="Comma 18 4 5 3" xfId="10485"/>
    <cellStyle name="Comma 18 4 5 3 2" xfId="29858"/>
    <cellStyle name="Comma 18 4 5 4" xfId="29856"/>
    <cellStyle name="Comma 18 4 6" xfId="10486"/>
    <cellStyle name="Comma 18 4 6 2" xfId="29859"/>
    <cellStyle name="Comma 18 4 7" xfId="10487"/>
    <cellStyle name="Comma 18 4 7 2" xfId="29860"/>
    <cellStyle name="Comma 18 4 8" xfId="10488"/>
    <cellStyle name="Comma 18 4 8 2" xfId="29861"/>
    <cellStyle name="Comma 18 4 9" xfId="29820"/>
    <cellStyle name="Comma 18 5" xfId="10489"/>
    <cellStyle name="Comma 18 5 2" xfId="10490"/>
    <cellStyle name="Comma 18 5 2 2" xfId="10491"/>
    <cellStyle name="Comma 18 5 2 2 2" xfId="10492"/>
    <cellStyle name="Comma 18 5 2 2 2 2" xfId="10493"/>
    <cellStyle name="Comma 18 5 2 2 2 2 2" xfId="29866"/>
    <cellStyle name="Comma 18 5 2 2 2 3" xfId="10494"/>
    <cellStyle name="Comma 18 5 2 2 2 3 2" xfId="29867"/>
    <cellStyle name="Comma 18 5 2 2 2 4" xfId="29865"/>
    <cellStyle name="Comma 18 5 2 2 3" xfId="10495"/>
    <cellStyle name="Comma 18 5 2 2 3 2" xfId="29868"/>
    <cellStyle name="Comma 18 5 2 2 4" xfId="10496"/>
    <cellStyle name="Comma 18 5 2 2 4 2" xfId="29869"/>
    <cellStyle name="Comma 18 5 2 2 5" xfId="10497"/>
    <cellStyle name="Comma 18 5 2 2 5 2" xfId="29870"/>
    <cellStyle name="Comma 18 5 2 2 6" xfId="29864"/>
    <cellStyle name="Comma 18 5 2 3" xfId="10498"/>
    <cellStyle name="Comma 18 5 2 3 2" xfId="10499"/>
    <cellStyle name="Comma 18 5 2 3 2 2" xfId="29872"/>
    <cellStyle name="Comma 18 5 2 3 3" xfId="10500"/>
    <cellStyle name="Comma 18 5 2 3 3 2" xfId="29873"/>
    <cellStyle name="Comma 18 5 2 3 4" xfId="29871"/>
    <cellStyle name="Comma 18 5 2 4" xfId="10501"/>
    <cellStyle name="Comma 18 5 2 4 2" xfId="29874"/>
    <cellStyle name="Comma 18 5 2 5" xfId="10502"/>
    <cellStyle name="Comma 18 5 2 5 2" xfId="29875"/>
    <cellStyle name="Comma 18 5 2 6" xfId="10503"/>
    <cellStyle name="Comma 18 5 2 6 2" xfId="29876"/>
    <cellStyle name="Comma 18 5 2 7" xfId="29863"/>
    <cellStyle name="Comma 18 5 3" xfId="10504"/>
    <cellStyle name="Comma 18 5 3 2" xfId="10505"/>
    <cellStyle name="Comma 18 5 3 2 2" xfId="10506"/>
    <cellStyle name="Comma 18 5 3 2 2 2" xfId="10507"/>
    <cellStyle name="Comma 18 5 3 2 2 2 2" xfId="29880"/>
    <cellStyle name="Comma 18 5 3 2 2 3" xfId="10508"/>
    <cellStyle name="Comma 18 5 3 2 2 3 2" xfId="29881"/>
    <cellStyle name="Comma 18 5 3 2 2 4" xfId="29879"/>
    <cellStyle name="Comma 18 5 3 2 3" xfId="10509"/>
    <cellStyle name="Comma 18 5 3 2 3 2" xfId="29882"/>
    <cellStyle name="Comma 18 5 3 2 4" xfId="10510"/>
    <cellStyle name="Comma 18 5 3 2 4 2" xfId="29883"/>
    <cellStyle name="Comma 18 5 3 2 5" xfId="10511"/>
    <cellStyle name="Comma 18 5 3 2 5 2" xfId="29884"/>
    <cellStyle name="Comma 18 5 3 2 6" xfId="29878"/>
    <cellStyle name="Comma 18 5 3 3" xfId="10512"/>
    <cellStyle name="Comma 18 5 3 3 2" xfId="10513"/>
    <cellStyle name="Comma 18 5 3 3 2 2" xfId="29886"/>
    <cellStyle name="Comma 18 5 3 3 3" xfId="10514"/>
    <cellStyle name="Comma 18 5 3 3 3 2" xfId="29887"/>
    <cellStyle name="Comma 18 5 3 3 4" xfId="29885"/>
    <cellStyle name="Comma 18 5 3 4" xfId="10515"/>
    <cellStyle name="Comma 18 5 3 4 2" xfId="29888"/>
    <cellStyle name="Comma 18 5 3 5" xfId="10516"/>
    <cellStyle name="Comma 18 5 3 5 2" xfId="29889"/>
    <cellStyle name="Comma 18 5 3 6" xfId="10517"/>
    <cellStyle name="Comma 18 5 3 6 2" xfId="29890"/>
    <cellStyle name="Comma 18 5 3 7" xfId="29877"/>
    <cellStyle name="Comma 18 5 4" xfId="10518"/>
    <cellStyle name="Comma 18 5 4 2" xfId="10519"/>
    <cellStyle name="Comma 18 5 4 2 2" xfId="10520"/>
    <cellStyle name="Comma 18 5 4 2 2 2" xfId="29893"/>
    <cellStyle name="Comma 18 5 4 2 3" xfId="10521"/>
    <cellStyle name="Comma 18 5 4 2 3 2" xfId="29894"/>
    <cellStyle name="Comma 18 5 4 2 4" xfId="29892"/>
    <cellStyle name="Comma 18 5 4 3" xfId="10522"/>
    <cellStyle name="Comma 18 5 4 3 2" xfId="29895"/>
    <cellStyle name="Comma 18 5 4 4" xfId="10523"/>
    <cellStyle name="Comma 18 5 4 4 2" xfId="29896"/>
    <cellStyle name="Comma 18 5 4 5" xfId="10524"/>
    <cellStyle name="Comma 18 5 4 5 2" xfId="29897"/>
    <cellStyle name="Comma 18 5 4 6" xfId="29891"/>
    <cellStyle name="Comma 18 5 5" xfId="10525"/>
    <cellStyle name="Comma 18 5 5 2" xfId="10526"/>
    <cellStyle name="Comma 18 5 5 2 2" xfId="29899"/>
    <cellStyle name="Comma 18 5 5 3" xfId="10527"/>
    <cellStyle name="Comma 18 5 5 3 2" xfId="29900"/>
    <cellStyle name="Comma 18 5 5 4" xfId="29898"/>
    <cellStyle name="Comma 18 5 6" xfId="10528"/>
    <cellStyle name="Comma 18 5 6 2" xfId="29901"/>
    <cellStyle name="Comma 18 5 7" xfId="10529"/>
    <cellStyle name="Comma 18 5 7 2" xfId="29902"/>
    <cellStyle name="Comma 18 5 8" xfId="10530"/>
    <cellStyle name="Comma 18 5 8 2" xfId="29903"/>
    <cellStyle name="Comma 18 5 9" xfId="29862"/>
    <cellStyle name="Comma 18 6" xfId="10531"/>
    <cellStyle name="Comma 18 6 2" xfId="10532"/>
    <cellStyle name="Comma 18 6 2 2" xfId="10533"/>
    <cellStyle name="Comma 18 6 2 2 2" xfId="10534"/>
    <cellStyle name="Comma 18 6 2 2 2 2" xfId="29907"/>
    <cellStyle name="Comma 18 6 2 2 3" xfId="10535"/>
    <cellStyle name="Comma 18 6 2 2 3 2" xfId="29908"/>
    <cellStyle name="Comma 18 6 2 2 4" xfId="29906"/>
    <cellStyle name="Comma 18 6 2 3" xfId="10536"/>
    <cellStyle name="Comma 18 6 2 3 2" xfId="29909"/>
    <cellStyle name="Comma 18 6 2 4" xfId="10537"/>
    <cellStyle name="Comma 18 6 2 4 2" xfId="29910"/>
    <cellStyle name="Comma 18 6 2 5" xfId="10538"/>
    <cellStyle name="Comma 18 6 2 5 2" xfId="29911"/>
    <cellStyle name="Comma 18 6 2 6" xfId="29905"/>
    <cellStyle name="Comma 18 6 3" xfId="10539"/>
    <cellStyle name="Comma 18 6 3 2" xfId="10540"/>
    <cellStyle name="Comma 18 6 3 2 2" xfId="29913"/>
    <cellStyle name="Comma 18 6 3 3" xfId="10541"/>
    <cellStyle name="Comma 18 6 3 3 2" xfId="29914"/>
    <cellStyle name="Comma 18 6 3 4" xfId="29912"/>
    <cellStyle name="Comma 18 6 4" xfId="10542"/>
    <cellStyle name="Comma 18 6 4 2" xfId="29915"/>
    <cellStyle name="Comma 18 6 5" xfId="10543"/>
    <cellStyle name="Comma 18 6 5 2" xfId="29916"/>
    <cellStyle name="Comma 18 6 6" xfId="10544"/>
    <cellStyle name="Comma 18 6 6 2" xfId="29917"/>
    <cellStyle name="Comma 18 6 7" xfId="29904"/>
    <cellStyle name="Comma 18 7" xfId="10545"/>
    <cellStyle name="Comma 18 7 2" xfId="10546"/>
    <cellStyle name="Comma 18 7 2 2" xfId="10547"/>
    <cellStyle name="Comma 18 7 2 2 2" xfId="10548"/>
    <cellStyle name="Comma 18 7 2 2 2 2" xfId="29921"/>
    <cellStyle name="Comma 18 7 2 2 3" xfId="10549"/>
    <cellStyle name="Comma 18 7 2 2 3 2" xfId="29922"/>
    <cellStyle name="Comma 18 7 2 2 4" xfId="29920"/>
    <cellStyle name="Comma 18 7 2 3" xfId="10550"/>
    <cellStyle name="Comma 18 7 2 3 2" xfId="29923"/>
    <cellStyle name="Comma 18 7 2 4" xfId="10551"/>
    <cellStyle name="Comma 18 7 2 4 2" xfId="29924"/>
    <cellStyle name="Comma 18 7 2 5" xfId="10552"/>
    <cellStyle name="Comma 18 7 2 5 2" xfId="29925"/>
    <cellStyle name="Comma 18 7 2 6" xfId="29919"/>
    <cellStyle name="Comma 18 7 3" xfId="10553"/>
    <cellStyle name="Comma 18 7 3 2" xfId="10554"/>
    <cellStyle name="Comma 18 7 3 2 2" xfId="29927"/>
    <cellStyle name="Comma 18 7 3 3" xfId="10555"/>
    <cellStyle name="Comma 18 7 3 3 2" xfId="29928"/>
    <cellStyle name="Comma 18 7 3 4" xfId="29926"/>
    <cellStyle name="Comma 18 7 4" xfId="10556"/>
    <cellStyle name="Comma 18 7 4 2" xfId="29929"/>
    <cellStyle name="Comma 18 7 5" xfId="10557"/>
    <cellStyle name="Comma 18 7 5 2" xfId="29930"/>
    <cellStyle name="Comma 18 7 6" xfId="10558"/>
    <cellStyle name="Comma 18 7 6 2" xfId="29931"/>
    <cellStyle name="Comma 18 7 7" xfId="29918"/>
    <cellStyle name="Comma 18 8" xfId="10559"/>
    <cellStyle name="Comma 18 8 2" xfId="10560"/>
    <cellStyle name="Comma 18 8 2 2" xfId="10561"/>
    <cellStyle name="Comma 18 8 2 2 2" xfId="29934"/>
    <cellStyle name="Comma 18 8 2 3" xfId="10562"/>
    <cellStyle name="Comma 18 8 2 3 2" xfId="29935"/>
    <cellStyle name="Comma 18 8 2 4" xfId="29933"/>
    <cellStyle name="Comma 18 8 3" xfId="10563"/>
    <cellStyle name="Comma 18 8 3 2" xfId="29936"/>
    <cellStyle name="Comma 18 8 4" xfId="10564"/>
    <cellStyle name="Comma 18 8 4 2" xfId="29937"/>
    <cellStyle name="Comma 18 8 5" xfId="10565"/>
    <cellStyle name="Comma 18 8 5 2" xfId="29938"/>
    <cellStyle name="Comma 18 8 6" xfId="29932"/>
    <cellStyle name="Comma 18 9" xfId="10566"/>
    <cellStyle name="Comma 18 9 2" xfId="10567"/>
    <cellStyle name="Comma 18 9 2 2" xfId="29940"/>
    <cellStyle name="Comma 18 9 3" xfId="10568"/>
    <cellStyle name="Comma 18 9 3 2" xfId="29941"/>
    <cellStyle name="Comma 18 9 4" xfId="29939"/>
    <cellStyle name="Comma 180" xfId="39052"/>
    <cellStyle name="Comma 181" xfId="39054"/>
    <cellStyle name="Comma 182" xfId="39056"/>
    <cellStyle name="Comma 183" xfId="39091"/>
    <cellStyle name="Comma 184" xfId="39094"/>
    <cellStyle name="Comma 185" xfId="39096"/>
    <cellStyle name="Comma 186" xfId="39099"/>
    <cellStyle name="Comma 187" xfId="39101"/>
    <cellStyle name="Comma 188" xfId="39093"/>
    <cellStyle name="Comma 189" xfId="39103"/>
    <cellStyle name="Comma 19" xfId="10569"/>
    <cellStyle name="Comma 19 10" xfId="10570"/>
    <cellStyle name="Comma 19 10 2" xfId="29943"/>
    <cellStyle name="Comma 19 11" xfId="10571"/>
    <cellStyle name="Comma 19 11 2" xfId="29944"/>
    <cellStyle name="Comma 19 12" xfId="10572"/>
    <cellStyle name="Comma 19 12 2" xfId="29945"/>
    <cellStyle name="Comma 19 13" xfId="29942"/>
    <cellStyle name="Comma 19 2" xfId="10573"/>
    <cellStyle name="Comma 19 2 2" xfId="10574"/>
    <cellStyle name="Comma 19 2 2 2" xfId="10575"/>
    <cellStyle name="Comma 19 2 2 2 2" xfId="10576"/>
    <cellStyle name="Comma 19 2 2 2 2 2" xfId="10577"/>
    <cellStyle name="Comma 19 2 2 2 2 2 2" xfId="29950"/>
    <cellStyle name="Comma 19 2 2 2 2 3" xfId="10578"/>
    <cellStyle name="Comma 19 2 2 2 2 3 2" xfId="29951"/>
    <cellStyle name="Comma 19 2 2 2 2 4" xfId="29949"/>
    <cellStyle name="Comma 19 2 2 2 3" xfId="10579"/>
    <cellStyle name="Comma 19 2 2 2 3 2" xfId="29952"/>
    <cellStyle name="Comma 19 2 2 2 4" xfId="10580"/>
    <cellStyle name="Comma 19 2 2 2 4 2" xfId="29953"/>
    <cellStyle name="Comma 19 2 2 2 5" xfId="10581"/>
    <cellStyle name="Comma 19 2 2 2 5 2" xfId="29954"/>
    <cellStyle name="Comma 19 2 2 2 6" xfId="29948"/>
    <cellStyle name="Comma 19 2 2 3" xfId="10582"/>
    <cellStyle name="Comma 19 2 2 3 2" xfId="10583"/>
    <cellStyle name="Comma 19 2 2 3 2 2" xfId="29956"/>
    <cellStyle name="Comma 19 2 2 3 3" xfId="10584"/>
    <cellStyle name="Comma 19 2 2 3 3 2" xfId="29957"/>
    <cellStyle name="Comma 19 2 2 3 4" xfId="29955"/>
    <cellStyle name="Comma 19 2 2 4" xfId="10585"/>
    <cellStyle name="Comma 19 2 2 4 2" xfId="29958"/>
    <cellStyle name="Comma 19 2 2 5" xfId="10586"/>
    <cellStyle name="Comma 19 2 2 5 2" xfId="29959"/>
    <cellStyle name="Comma 19 2 2 6" xfId="10587"/>
    <cellStyle name="Comma 19 2 2 6 2" xfId="29960"/>
    <cellStyle name="Comma 19 2 2 7" xfId="29947"/>
    <cellStyle name="Comma 19 2 3" xfId="10588"/>
    <cellStyle name="Comma 19 2 3 2" xfId="10589"/>
    <cellStyle name="Comma 19 2 3 2 2" xfId="10590"/>
    <cellStyle name="Comma 19 2 3 2 2 2" xfId="10591"/>
    <cellStyle name="Comma 19 2 3 2 2 2 2" xfId="29964"/>
    <cellStyle name="Comma 19 2 3 2 2 3" xfId="10592"/>
    <cellStyle name="Comma 19 2 3 2 2 3 2" xfId="29965"/>
    <cellStyle name="Comma 19 2 3 2 2 4" xfId="29963"/>
    <cellStyle name="Comma 19 2 3 2 3" xfId="10593"/>
    <cellStyle name="Comma 19 2 3 2 3 2" xfId="29966"/>
    <cellStyle name="Comma 19 2 3 2 4" xfId="10594"/>
    <cellStyle name="Comma 19 2 3 2 4 2" xfId="29967"/>
    <cellStyle name="Comma 19 2 3 2 5" xfId="10595"/>
    <cellStyle name="Comma 19 2 3 2 5 2" xfId="29968"/>
    <cellStyle name="Comma 19 2 3 2 6" xfId="29962"/>
    <cellStyle name="Comma 19 2 3 3" xfId="10596"/>
    <cellStyle name="Comma 19 2 3 3 2" xfId="10597"/>
    <cellStyle name="Comma 19 2 3 3 2 2" xfId="29970"/>
    <cellStyle name="Comma 19 2 3 3 3" xfId="10598"/>
    <cellStyle name="Comma 19 2 3 3 3 2" xfId="29971"/>
    <cellStyle name="Comma 19 2 3 3 4" xfId="29969"/>
    <cellStyle name="Comma 19 2 3 4" xfId="10599"/>
    <cellStyle name="Comma 19 2 3 4 2" xfId="29972"/>
    <cellStyle name="Comma 19 2 3 5" xfId="10600"/>
    <cellStyle name="Comma 19 2 3 5 2" xfId="29973"/>
    <cellStyle name="Comma 19 2 3 6" xfId="10601"/>
    <cellStyle name="Comma 19 2 3 6 2" xfId="29974"/>
    <cellStyle name="Comma 19 2 3 7" xfId="29961"/>
    <cellStyle name="Comma 19 2 4" xfId="10602"/>
    <cellStyle name="Comma 19 2 4 2" xfId="10603"/>
    <cellStyle name="Comma 19 2 4 2 2" xfId="10604"/>
    <cellStyle name="Comma 19 2 4 2 2 2" xfId="29977"/>
    <cellStyle name="Comma 19 2 4 2 3" xfId="10605"/>
    <cellStyle name="Comma 19 2 4 2 3 2" xfId="29978"/>
    <cellStyle name="Comma 19 2 4 2 4" xfId="29976"/>
    <cellStyle name="Comma 19 2 4 3" xfId="10606"/>
    <cellStyle name="Comma 19 2 4 3 2" xfId="29979"/>
    <cellStyle name="Comma 19 2 4 4" xfId="10607"/>
    <cellStyle name="Comma 19 2 4 4 2" xfId="29980"/>
    <cellStyle name="Comma 19 2 4 5" xfId="10608"/>
    <cellStyle name="Comma 19 2 4 5 2" xfId="29981"/>
    <cellStyle name="Comma 19 2 4 6" xfId="29975"/>
    <cellStyle name="Comma 19 2 5" xfId="10609"/>
    <cellStyle name="Comma 19 2 5 2" xfId="10610"/>
    <cellStyle name="Comma 19 2 5 2 2" xfId="29983"/>
    <cellStyle name="Comma 19 2 5 3" xfId="10611"/>
    <cellStyle name="Comma 19 2 5 3 2" xfId="29984"/>
    <cellStyle name="Comma 19 2 5 4" xfId="29982"/>
    <cellStyle name="Comma 19 2 6" xfId="10612"/>
    <cellStyle name="Comma 19 2 6 2" xfId="29985"/>
    <cellStyle name="Comma 19 2 7" xfId="10613"/>
    <cellStyle name="Comma 19 2 7 2" xfId="29986"/>
    <cellStyle name="Comma 19 2 8" xfId="10614"/>
    <cellStyle name="Comma 19 2 8 2" xfId="29987"/>
    <cellStyle name="Comma 19 2 9" xfId="29946"/>
    <cellStyle name="Comma 19 3" xfId="10615"/>
    <cellStyle name="Comma 19 3 2" xfId="10616"/>
    <cellStyle name="Comma 19 3 2 2" xfId="10617"/>
    <cellStyle name="Comma 19 3 2 2 2" xfId="10618"/>
    <cellStyle name="Comma 19 3 2 2 2 2" xfId="10619"/>
    <cellStyle name="Comma 19 3 2 2 2 2 2" xfId="29992"/>
    <cellStyle name="Comma 19 3 2 2 2 3" xfId="10620"/>
    <cellStyle name="Comma 19 3 2 2 2 3 2" xfId="29993"/>
    <cellStyle name="Comma 19 3 2 2 2 4" xfId="29991"/>
    <cellStyle name="Comma 19 3 2 2 3" xfId="10621"/>
    <cellStyle name="Comma 19 3 2 2 3 2" xfId="29994"/>
    <cellStyle name="Comma 19 3 2 2 4" xfId="10622"/>
    <cellStyle name="Comma 19 3 2 2 4 2" xfId="29995"/>
    <cellStyle name="Comma 19 3 2 2 5" xfId="10623"/>
    <cellStyle name="Comma 19 3 2 2 5 2" xfId="29996"/>
    <cellStyle name="Comma 19 3 2 2 6" xfId="29990"/>
    <cellStyle name="Comma 19 3 2 3" xfId="10624"/>
    <cellStyle name="Comma 19 3 2 3 2" xfId="10625"/>
    <cellStyle name="Comma 19 3 2 3 2 2" xfId="29998"/>
    <cellStyle name="Comma 19 3 2 3 3" xfId="10626"/>
    <cellStyle name="Comma 19 3 2 3 3 2" xfId="29999"/>
    <cellStyle name="Comma 19 3 2 3 4" xfId="29997"/>
    <cellStyle name="Comma 19 3 2 4" xfId="10627"/>
    <cellStyle name="Comma 19 3 2 4 2" xfId="30000"/>
    <cellStyle name="Comma 19 3 2 5" xfId="10628"/>
    <cellStyle name="Comma 19 3 2 5 2" xfId="30001"/>
    <cellStyle name="Comma 19 3 2 6" xfId="10629"/>
    <cellStyle name="Comma 19 3 2 6 2" xfId="30002"/>
    <cellStyle name="Comma 19 3 2 7" xfId="29989"/>
    <cellStyle name="Comma 19 3 3" xfId="10630"/>
    <cellStyle name="Comma 19 3 3 2" xfId="10631"/>
    <cellStyle name="Comma 19 3 3 2 2" xfId="10632"/>
    <cellStyle name="Comma 19 3 3 2 2 2" xfId="10633"/>
    <cellStyle name="Comma 19 3 3 2 2 2 2" xfId="30006"/>
    <cellStyle name="Comma 19 3 3 2 2 3" xfId="10634"/>
    <cellStyle name="Comma 19 3 3 2 2 3 2" xfId="30007"/>
    <cellStyle name="Comma 19 3 3 2 2 4" xfId="30005"/>
    <cellStyle name="Comma 19 3 3 2 3" xfId="10635"/>
    <cellStyle name="Comma 19 3 3 2 3 2" xfId="30008"/>
    <cellStyle name="Comma 19 3 3 2 4" xfId="10636"/>
    <cellStyle name="Comma 19 3 3 2 4 2" xfId="30009"/>
    <cellStyle name="Comma 19 3 3 2 5" xfId="10637"/>
    <cellStyle name="Comma 19 3 3 2 5 2" xfId="30010"/>
    <cellStyle name="Comma 19 3 3 2 6" xfId="30004"/>
    <cellStyle name="Comma 19 3 3 3" xfId="10638"/>
    <cellStyle name="Comma 19 3 3 3 2" xfId="10639"/>
    <cellStyle name="Comma 19 3 3 3 2 2" xfId="30012"/>
    <cellStyle name="Comma 19 3 3 3 3" xfId="10640"/>
    <cellStyle name="Comma 19 3 3 3 3 2" xfId="30013"/>
    <cellStyle name="Comma 19 3 3 3 4" xfId="30011"/>
    <cellStyle name="Comma 19 3 3 4" xfId="10641"/>
    <cellStyle name="Comma 19 3 3 4 2" xfId="30014"/>
    <cellStyle name="Comma 19 3 3 5" xfId="10642"/>
    <cellStyle name="Comma 19 3 3 5 2" xfId="30015"/>
    <cellStyle name="Comma 19 3 3 6" xfId="10643"/>
    <cellStyle name="Comma 19 3 3 6 2" xfId="30016"/>
    <cellStyle name="Comma 19 3 3 7" xfId="30003"/>
    <cellStyle name="Comma 19 3 4" xfId="10644"/>
    <cellStyle name="Comma 19 3 4 2" xfId="10645"/>
    <cellStyle name="Comma 19 3 4 2 2" xfId="10646"/>
    <cellStyle name="Comma 19 3 4 2 2 2" xfId="30019"/>
    <cellStyle name="Comma 19 3 4 2 3" xfId="10647"/>
    <cellStyle name="Comma 19 3 4 2 3 2" xfId="30020"/>
    <cellStyle name="Comma 19 3 4 2 4" xfId="30018"/>
    <cellStyle name="Comma 19 3 4 3" xfId="10648"/>
    <cellStyle name="Comma 19 3 4 3 2" xfId="30021"/>
    <cellStyle name="Comma 19 3 4 4" xfId="10649"/>
    <cellStyle name="Comma 19 3 4 4 2" xfId="30022"/>
    <cellStyle name="Comma 19 3 4 5" xfId="10650"/>
    <cellStyle name="Comma 19 3 4 5 2" xfId="30023"/>
    <cellStyle name="Comma 19 3 4 6" xfId="30017"/>
    <cellStyle name="Comma 19 3 5" xfId="10651"/>
    <cellStyle name="Comma 19 3 5 2" xfId="10652"/>
    <cellStyle name="Comma 19 3 5 2 2" xfId="30025"/>
    <cellStyle name="Comma 19 3 5 3" xfId="10653"/>
    <cellStyle name="Comma 19 3 5 3 2" xfId="30026"/>
    <cellStyle name="Comma 19 3 5 4" xfId="30024"/>
    <cellStyle name="Comma 19 3 6" xfId="10654"/>
    <cellStyle name="Comma 19 3 6 2" xfId="30027"/>
    <cellStyle name="Comma 19 3 7" xfId="10655"/>
    <cellStyle name="Comma 19 3 7 2" xfId="30028"/>
    <cellStyle name="Comma 19 3 8" xfId="10656"/>
    <cellStyle name="Comma 19 3 8 2" xfId="30029"/>
    <cellStyle name="Comma 19 3 9" xfId="29988"/>
    <cellStyle name="Comma 19 4" xfId="10657"/>
    <cellStyle name="Comma 19 4 2" xfId="10658"/>
    <cellStyle name="Comma 19 4 2 2" xfId="10659"/>
    <cellStyle name="Comma 19 4 2 2 2" xfId="10660"/>
    <cellStyle name="Comma 19 4 2 2 2 2" xfId="10661"/>
    <cellStyle name="Comma 19 4 2 2 2 2 2" xfId="30034"/>
    <cellStyle name="Comma 19 4 2 2 2 3" xfId="10662"/>
    <cellStyle name="Comma 19 4 2 2 2 3 2" xfId="30035"/>
    <cellStyle name="Comma 19 4 2 2 2 4" xfId="30033"/>
    <cellStyle name="Comma 19 4 2 2 3" xfId="10663"/>
    <cellStyle name="Comma 19 4 2 2 3 2" xfId="30036"/>
    <cellStyle name="Comma 19 4 2 2 4" xfId="10664"/>
    <cellStyle name="Comma 19 4 2 2 4 2" xfId="30037"/>
    <cellStyle name="Comma 19 4 2 2 5" xfId="10665"/>
    <cellStyle name="Comma 19 4 2 2 5 2" xfId="30038"/>
    <cellStyle name="Comma 19 4 2 2 6" xfId="30032"/>
    <cellStyle name="Comma 19 4 2 3" xfId="10666"/>
    <cellStyle name="Comma 19 4 2 3 2" xfId="10667"/>
    <cellStyle name="Comma 19 4 2 3 2 2" xfId="30040"/>
    <cellStyle name="Comma 19 4 2 3 3" xfId="10668"/>
    <cellStyle name="Comma 19 4 2 3 3 2" xfId="30041"/>
    <cellStyle name="Comma 19 4 2 3 4" xfId="30039"/>
    <cellStyle name="Comma 19 4 2 4" xfId="10669"/>
    <cellStyle name="Comma 19 4 2 4 2" xfId="30042"/>
    <cellStyle name="Comma 19 4 2 5" xfId="10670"/>
    <cellStyle name="Comma 19 4 2 5 2" xfId="30043"/>
    <cellStyle name="Comma 19 4 2 6" xfId="10671"/>
    <cellStyle name="Comma 19 4 2 6 2" xfId="30044"/>
    <cellStyle name="Comma 19 4 2 7" xfId="30031"/>
    <cellStyle name="Comma 19 4 3" xfId="10672"/>
    <cellStyle name="Comma 19 4 3 2" xfId="10673"/>
    <cellStyle name="Comma 19 4 3 2 2" xfId="10674"/>
    <cellStyle name="Comma 19 4 3 2 2 2" xfId="10675"/>
    <cellStyle name="Comma 19 4 3 2 2 2 2" xfId="30048"/>
    <cellStyle name="Comma 19 4 3 2 2 3" xfId="10676"/>
    <cellStyle name="Comma 19 4 3 2 2 3 2" xfId="30049"/>
    <cellStyle name="Comma 19 4 3 2 2 4" xfId="30047"/>
    <cellStyle name="Comma 19 4 3 2 3" xfId="10677"/>
    <cellStyle name="Comma 19 4 3 2 3 2" xfId="30050"/>
    <cellStyle name="Comma 19 4 3 2 4" xfId="10678"/>
    <cellStyle name="Comma 19 4 3 2 4 2" xfId="30051"/>
    <cellStyle name="Comma 19 4 3 2 5" xfId="10679"/>
    <cellStyle name="Comma 19 4 3 2 5 2" xfId="30052"/>
    <cellStyle name="Comma 19 4 3 2 6" xfId="30046"/>
    <cellStyle name="Comma 19 4 3 3" xfId="10680"/>
    <cellStyle name="Comma 19 4 3 3 2" xfId="10681"/>
    <cellStyle name="Comma 19 4 3 3 2 2" xfId="30054"/>
    <cellStyle name="Comma 19 4 3 3 3" xfId="10682"/>
    <cellStyle name="Comma 19 4 3 3 3 2" xfId="30055"/>
    <cellStyle name="Comma 19 4 3 3 4" xfId="30053"/>
    <cellStyle name="Comma 19 4 3 4" xfId="10683"/>
    <cellStyle name="Comma 19 4 3 4 2" xfId="30056"/>
    <cellStyle name="Comma 19 4 3 5" xfId="10684"/>
    <cellStyle name="Comma 19 4 3 5 2" xfId="30057"/>
    <cellStyle name="Comma 19 4 3 6" xfId="10685"/>
    <cellStyle name="Comma 19 4 3 6 2" xfId="30058"/>
    <cellStyle name="Comma 19 4 3 7" xfId="30045"/>
    <cellStyle name="Comma 19 4 4" xfId="10686"/>
    <cellStyle name="Comma 19 4 4 2" xfId="10687"/>
    <cellStyle name="Comma 19 4 4 2 2" xfId="10688"/>
    <cellStyle name="Comma 19 4 4 2 2 2" xfId="30061"/>
    <cellStyle name="Comma 19 4 4 2 3" xfId="10689"/>
    <cellStyle name="Comma 19 4 4 2 3 2" xfId="30062"/>
    <cellStyle name="Comma 19 4 4 2 4" xfId="30060"/>
    <cellStyle name="Comma 19 4 4 3" xfId="10690"/>
    <cellStyle name="Comma 19 4 4 3 2" xfId="30063"/>
    <cellStyle name="Comma 19 4 4 4" xfId="10691"/>
    <cellStyle name="Comma 19 4 4 4 2" xfId="30064"/>
    <cellStyle name="Comma 19 4 4 5" xfId="10692"/>
    <cellStyle name="Comma 19 4 4 5 2" xfId="30065"/>
    <cellStyle name="Comma 19 4 4 6" xfId="30059"/>
    <cellStyle name="Comma 19 4 5" xfId="10693"/>
    <cellStyle name="Comma 19 4 5 2" xfId="10694"/>
    <cellStyle name="Comma 19 4 5 2 2" xfId="30067"/>
    <cellStyle name="Comma 19 4 5 3" xfId="10695"/>
    <cellStyle name="Comma 19 4 5 3 2" xfId="30068"/>
    <cellStyle name="Comma 19 4 5 4" xfId="30066"/>
    <cellStyle name="Comma 19 4 6" xfId="10696"/>
    <cellStyle name="Comma 19 4 6 2" xfId="30069"/>
    <cellStyle name="Comma 19 4 7" xfId="10697"/>
    <cellStyle name="Comma 19 4 7 2" xfId="30070"/>
    <cellStyle name="Comma 19 4 8" xfId="10698"/>
    <cellStyle name="Comma 19 4 8 2" xfId="30071"/>
    <cellStyle name="Comma 19 4 9" xfId="30030"/>
    <cellStyle name="Comma 19 5" xfId="10699"/>
    <cellStyle name="Comma 19 5 2" xfId="10700"/>
    <cellStyle name="Comma 19 5 2 2" xfId="10701"/>
    <cellStyle name="Comma 19 5 2 2 2" xfId="10702"/>
    <cellStyle name="Comma 19 5 2 2 2 2" xfId="10703"/>
    <cellStyle name="Comma 19 5 2 2 2 2 2" xfId="30076"/>
    <cellStyle name="Comma 19 5 2 2 2 3" xfId="10704"/>
    <cellStyle name="Comma 19 5 2 2 2 3 2" xfId="30077"/>
    <cellStyle name="Comma 19 5 2 2 2 4" xfId="30075"/>
    <cellStyle name="Comma 19 5 2 2 3" xfId="10705"/>
    <cellStyle name="Comma 19 5 2 2 3 2" xfId="30078"/>
    <cellStyle name="Comma 19 5 2 2 4" xfId="10706"/>
    <cellStyle name="Comma 19 5 2 2 4 2" xfId="30079"/>
    <cellStyle name="Comma 19 5 2 2 5" xfId="10707"/>
    <cellStyle name="Comma 19 5 2 2 5 2" xfId="30080"/>
    <cellStyle name="Comma 19 5 2 2 6" xfId="30074"/>
    <cellStyle name="Comma 19 5 2 3" xfId="10708"/>
    <cellStyle name="Comma 19 5 2 3 2" xfId="10709"/>
    <cellStyle name="Comma 19 5 2 3 2 2" xfId="30082"/>
    <cellStyle name="Comma 19 5 2 3 3" xfId="10710"/>
    <cellStyle name="Comma 19 5 2 3 3 2" xfId="30083"/>
    <cellStyle name="Comma 19 5 2 3 4" xfId="30081"/>
    <cellStyle name="Comma 19 5 2 4" xfId="10711"/>
    <cellStyle name="Comma 19 5 2 4 2" xfId="30084"/>
    <cellStyle name="Comma 19 5 2 5" xfId="10712"/>
    <cellStyle name="Comma 19 5 2 5 2" xfId="30085"/>
    <cellStyle name="Comma 19 5 2 6" xfId="10713"/>
    <cellStyle name="Comma 19 5 2 6 2" xfId="30086"/>
    <cellStyle name="Comma 19 5 2 7" xfId="30073"/>
    <cellStyle name="Comma 19 5 3" xfId="10714"/>
    <cellStyle name="Comma 19 5 3 2" xfId="10715"/>
    <cellStyle name="Comma 19 5 3 2 2" xfId="10716"/>
    <cellStyle name="Comma 19 5 3 2 2 2" xfId="10717"/>
    <cellStyle name="Comma 19 5 3 2 2 2 2" xfId="30090"/>
    <cellStyle name="Comma 19 5 3 2 2 3" xfId="10718"/>
    <cellStyle name="Comma 19 5 3 2 2 3 2" xfId="30091"/>
    <cellStyle name="Comma 19 5 3 2 2 4" xfId="30089"/>
    <cellStyle name="Comma 19 5 3 2 3" xfId="10719"/>
    <cellStyle name="Comma 19 5 3 2 3 2" xfId="30092"/>
    <cellStyle name="Comma 19 5 3 2 4" xfId="10720"/>
    <cellStyle name="Comma 19 5 3 2 4 2" xfId="30093"/>
    <cellStyle name="Comma 19 5 3 2 5" xfId="10721"/>
    <cellStyle name="Comma 19 5 3 2 5 2" xfId="30094"/>
    <cellStyle name="Comma 19 5 3 2 6" xfId="30088"/>
    <cellStyle name="Comma 19 5 3 3" xfId="10722"/>
    <cellStyle name="Comma 19 5 3 3 2" xfId="10723"/>
    <cellStyle name="Comma 19 5 3 3 2 2" xfId="30096"/>
    <cellStyle name="Comma 19 5 3 3 3" xfId="10724"/>
    <cellStyle name="Comma 19 5 3 3 3 2" xfId="30097"/>
    <cellStyle name="Comma 19 5 3 3 4" xfId="30095"/>
    <cellStyle name="Comma 19 5 3 4" xfId="10725"/>
    <cellStyle name="Comma 19 5 3 4 2" xfId="30098"/>
    <cellStyle name="Comma 19 5 3 5" xfId="10726"/>
    <cellStyle name="Comma 19 5 3 5 2" xfId="30099"/>
    <cellStyle name="Comma 19 5 3 6" xfId="10727"/>
    <cellStyle name="Comma 19 5 3 6 2" xfId="30100"/>
    <cellStyle name="Comma 19 5 3 7" xfId="30087"/>
    <cellStyle name="Comma 19 5 4" xfId="10728"/>
    <cellStyle name="Comma 19 5 4 2" xfId="10729"/>
    <cellStyle name="Comma 19 5 4 2 2" xfId="10730"/>
    <cellStyle name="Comma 19 5 4 2 2 2" xfId="30103"/>
    <cellStyle name="Comma 19 5 4 2 3" xfId="10731"/>
    <cellStyle name="Comma 19 5 4 2 3 2" xfId="30104"/>
    <cellStyle name="Comma 19 5 4 2 4" xfId="30102"/>
    <cellStyle name="Comma 19 5 4 3" xfId="10732"/>
    <cellStyle name="Comma 19 5 4 3 2" xfId="30105"/>
    <cellStyle name="Comma 19 5 4 4" xfId="10733"/>
    <cellStyle name="Comma 19 5 4 4 2" xfId="30106"/>
    <cellStyle name="Comma 19 5 4 5" xfId="10734"/>
    <cellStyle name="Comma 19 5 4 5 2" xfId="30107"/>
    <cellStyle name="Comma 19 5 4 6" xfId="30101"/>
    <cellStyle name="Comma 19 5 5" xfId="10735"/>
    <cellStyle name="Comma 19 5 5 2" xfId="10736"/>
    <cellStyle name="Comma 19 5 5 2 2" xfId="30109"/>
    <cellStyle name="Comma 19 5 5 3" xfId="10737"/>
    <cellStyle name="Comma 19 5 5 3 2" xfId="30110"/>
    <cellStyle name="Comma 19 5 5 4" xfId="30108"/>
    <cellStyle name="Comma 19 5 6" xfId="10738"/>
    <cellStyle name="Comma 19 5 6 2" xfId="30111"/>
    <cellStyle name="Comma 19 5 7" xfId="10739"/>
    <cellStyle name="Comma 19 5 7 2" xfId="30112"/>
    <cellStyle name="Comma 19 5 8" xfId="10740"/>
    <cellStyle name="Comma 19 5 8 2" xfId="30113"/>
    <cellStyle name="Comma 19 5 9" xfId="30072"/>
    <cellStyle name="Comma 19 6" xfId="10741"/>
    <cellStyle name="Comma 19 6 2" xfId="10742"/>
    <cellStyle name="Comma 19 6 2 2" xfId="10743"/>
    <cellStyle name="Comma 19 6 2 2 2" xfId="10744"/>
    <cellStyle name="Comma 19 6 2 2 2 2" xfId="30117"/>
    <cellStyle name="Comma 19 6 2 2 3" xfId="10745"/>
    <cellStyle name="Comma 19 6 2 2 3 2" xfId="30118"/>
    <cellStyle name="Comma 19 6 2 2 4" xfId="30116"/>
    <cellStyle name="Comma 19 6 2 3" xfId="10746"/>
    <cellStyle name="Comma 19 6 2 3 2" xfId="30119"/>
    <cellStyle name="Comma 19 6 2 4" xfId="10747"/>
    <cellStyle name="Comma 19 6 2 4 2" xfId="30120"/>
    <cellStyle name="Comma 19 6 2 5" xfId="10748"/>
    <cellStyle name="Comma 19 6 2 5 2" xfId="30121"/>
    <cellStyle name="Comma 19 6 2 6" xfId="30115"/>
    <cellStyle name="Comma 19 6 3" xfId="10749"/>
    <cellStyle name="Comma 19 6 3 2" xfId="10750"/>
    <cellStyle name="Comma 19 6 3 2 2" xfId="30123"/>
    <cellStyle name="Comma 19 6 3 3" xfId="10751"/>
    <cellStyle name="Comma 19 6 3 3 2" xfId="30124"/>
    <cellStyle name="Comma 19 6 3 4" xfId="30122"/>
    <cellStyle name="Comma 19 6 4" xfId="10752"/>
    <cellStyle name="Comma 19 6 4 2" xfId="30125"/>
    <cellStyle name="Comma 19 6 5" xfId="10753"/>
    <cellStyle name="Comma 19 6 5 2" xfId="30126"/>
    <cellStyle name="Comma 19 6 6" xfId="10754"/>
    <cellStyle name="Comma 19 6 6 2" xfId="30127"/>
    <cellStyle name="Comma 19 6 7" xfId="30114"/>
    <cellStyle name="Comma 19 7" xfId="10755"/>
    <cellStyle name="Comma 19 7 2" xfId="10756"/>
    <cellStyle name="Comma 19 7 2 2" xfId="10757"/>
    <cellStyle name="Comma 19 7 2 2 2" xfId="10758"/>
    <cellStyle name="Comma 19 7 2 2 2 2" xfId="30131"/>
    <cellStyle name="Comma 19 7 2 2 3" xfId="10759"/>
    <cellStyle name="Comma 19 7 2 2 3 2" xfId="30132"/>
    <cellStyle name="Comma 19 7 2 2 4" xfId="30130"/>
    <cellStyle name="Comma 19 7 2 3" xfId="10760"/>
    <cellStyle name="Comma 19 7 2 3 2" xfId="30133"/>
    <cellStyle name="Comma 19 7 2 4" xfId="10761"/>
    <cellStyle name="Comma 19 7 2 4 2" xfId="30134"/>
    <cellStyle name="Comma 19 7 2 5" xfId="10762"/>
    <cellStyle name="Comma 19 7 2 5 2" xfId="30135"/>
    <cellStyle name="Comma 19 7 2 6" xfId="30129"/>
    <cellStyle name="Comma 19 7 3" xfId="10763"/>
    <cellStyle name="Comma 19 7 3 2" xfId="10764"/>
    <cellStyle name="Comma 19 7 3 2 2" xfId="30137"/>
    <cellStyle name="Comma 19 7 3 3" xfId="10765"/>
    <cellStyle name="Comma 19 7 3 3 2" xfId="30138"/>
    <cellStyle name="Comma 19 7 3 4" xfId="30136"/>
    <cellStyle name="Comma 19 7 4" xfId="10766"/>
    <cellStyle name="Comma 19 7 4 2" xfId="30139"/>
    <cellStyle name="Comma 19 7 5" xfId="10767"/>
    <cellStyle name="Comma 19 7 5 2" xfId="30140"/>
    <cellStyle name="Comma 19 7 6" xfId="10768"/>
    <cellStyle name="Comma 19 7 6 2" xfId="30141"/>
    <cellStyle name="Comma 19 7 7" xfId="30128"/>
    <cellStyle name="Comma 19 8" xfId="10769"/>
    <cellStyle name="Comma 19 8 2" xfId="10770"/>
    <cellStyle name="Comma 19 8 2 2" xfId="10771"/>
    <cellStyle name="Comma 19 8 2 2 2" xfId="30144"/>
    <cellStyle name="Comma 19 8 2 3" xfId="10772"/>
    <cellStyle name="Comma 19 8 2 3 2" xfId="30145"/>
    <cellStyle name="Comma 19 8 2 4" xfId="30143"/>
    <cellStyle name="Comma 19 8 3" xfId="10773"/>
    <cellStyle name="Comma 19 8 3 2" xfId="30146"/>
    <cellStyle name="Comma 19 8 4" xfId="10774"/>
    <cellStyle name="Comma 19 8 4 2" xfId="30147"/>
    <cellStyle name="Comma 19 8 5" xfId="10775"/>
    <cellStyle name="Comma 19 8 5 2" xfId="30148"/>
    <cellStyle name="Comma 19 8 6" xfId="30142"/>
    <cellStyle name="Comma 19 9" xfId="10776"/>
    <cellStyle name="Comma 19 9 2" xfId="10777"/>
    <cellStyle name="Comma 19 9 2 2" xfId="30150"/>
    <cellStyle name="Comma 19 9 3" xfId="10778"/>
    <cellStyle name="Comma 19 9 3 2" xfId="30151"/>
    <cellStyle name="Comma 19 9 4" xfId="30149"/>
    <cellStyle name="Comma 190" xfId="39092"/>
    <cellStyle name="Comma 191" xfId="39106"/>
    <cellStyle name="Comma 192" xfId="39108"/>
    <cellStyle name="Comma 193" xfId="39110"/>
    <cellStyle name="Comma 194" xfId="39112"/>
    <cellStyle name="Comma 195" xfId="39114"/>
    <cellStyle name="Comma 196" xfId="39116"/>
    <cellStyle name="Comma 197" xfId="39118"/>
    <cellStyle name="Comma 198" xfId="39120"/>
    <cellStyle name="Comma 199" xfId="39122"/>
    <cellStyle name="Comma 2" xfId="48"/>
    <cellStyle name="Comma 2 10" xfId="10779"/>
    <cellStyle name="Comma 2 10 2" xfId="30152"/>
    <cellStyle name="Comma 2 10 3" xfId="39215"/>
    <cellStyle name="Comma 2 10 4" xfId="41154"/>
    <cellStyle name="Comma 2 11" xfId="10780"/>
    <cellStyle name="Comma 2 11 2" xfId="39216"/>
    <cellStyle name="Comma 2 11 3" xfId="41155"/>
    <cellStyle name="Comma 2 12" xfId="10781"/>
    <cellStyle name="Comma 2 12 2" xfId="39217"/>
    <cellStyle name="Comma 2 12 3" xfId="41156"/>
    <cellStyle name="Comma 2 13" xfId="10782"/>
    <cellStyle name="Comma 2 13 2" xfId="39218"/>
    <cellStyle name="Comma 2 13 3" xfId="41157"/>
    <cellStyle name="Comma 2 14" xfId="10783"/>
    <cellStyle name="Comma 2 14 2" xfId="39219"/>
    <cellStyle name="Comma 2 14 3" xfId="41158"/>
    <cellStyle name="Comma 2 15" xfId="10784"/>
    <cellStyle name="Comma 2 15 2" xfId="39220"/>
    <cellStyle name="Comma 2 15 3" xfId="41159"/>
    <cellStyle name="Comma 2 16" xfId="10785"/>
    <cellStyle name="Comma 2 16 2" xfId="39221"/>
    <cellStyle name="Comma 2 16 3" xfId="41160"/>
    <cellStyle name="Comma 2 17" xfId="10786"/>
    <cellStyle name="Comma 2 17 2" xfId="39222"/>
    <cellStyle name="Comma 2 17 3" xfId="41161"/>
    <cellStyle name="Comma 2 18" xfId="10787"/>
    <cellStyle name="Comma 2 18 2" xfId="39223"/>
    <cellStyle name="Comma 2 18 3" xfId="41162"/>
    <cellStyle name="Comma 2 19" xfId="10788"/>
    <cellStyle name="Comma 2 19 2" xfId="39224"/>
    <cellStyle name="Comma 2 19 3" xfId="41163"/>
    <cellStyle name="Comma 2 2" xfId="54"/>
    <cellStyle name="Comma 2 2 10" xfId="10790"/>
    <cellStyle name="Comma 2 2 11" xfId="10791"/>
    <cellStyle name="Comma 2 2 12" xfId="10792"/>
    <cellStyle name="Comma 2 2 13" xfId="10793"/>
    <cellStyle name="Comma 2 2 14" xfId="10794"/>
    <cellStyle name="Comma 2 2 14 2" xfId="10795"/>
    <cellStyle name="Comma 2 2 14 3" xfId="10796"/>
    <cellStyle name="Comma 2 2 14 4" xfId="10797"/>
    <cellStyle name="Comma 2 2 14 5" xfId="10798"/>
    <cellStyle name="Comma 2 2 14 6" xfId="10799"/>
    <cellStyle name="Comma 2 2 14 7" xfId="10800"/>
    <cellStyle name="Comma 2 2 14 8" xfId="10801"/>
    <cellStyle name="Comma 2 2 15" xfId="10802"/>
    <cellStyle name="Comma 2 2 15 2" xfId="41165"/>
    <cellStyle name="Comma 2 2 16" xfId="10803"/>
    <cellStyle name="Comma 2 2 17" xfId="10804"/>
    <cellStyle name="Comma 2 2 18" xfId="10805"/>
    <cellStyle name="Comma 2 2 19" xfId="10806"/>
    <cellStyle name="Comma 2 2 2" xfId="10807"/>
    <cellStyle name="Comma 2 2 2 10" xfId="10808"/>
    <cellStyle name="Comma 2 2 2 11" xfId="10809"/>
    <cellStyle name="Comma 2 2 2 12" xfId="10810"/>
    <cellStyle name="Comma 2 2 2 13" xfId="10811"/>
    <cellStyle name="Comma 2 2 2 14" xfId="10812"/>
    <cellStyle name="Comma 2 2 2 14 2" xfId="10813"/>
    <cellStyle name="Comma 2 2 2 14 3" xfId="10814"/>
    <cellStyle name="Comma 2 2 2 14 4" xfId="10815"/>
    <cellStyle name="Comma 2 2 2 14 5" xfId="10816"/>
    <cellStyle name="Comma 2 2 2 14 6" xfId="10817"/>
    <cellStyle name="Comma 2 2 2 14 7" xfId="10818"/>
    <cellStyle name="Comma 2 2 2 14 8" xfId="10819"/>
    <cellStyle name="Comma 2 2 2 15" xfId="10820"/>
    <cellStyle name="Comma 2 2 2 16" xfId="10821"/>
    <cellStyle name="Comma 2 2 2 17" xfId="10822"/>
    <cellStyle name="Comma 2 2 2 18" xfId="10823"/>
    <cellStyle name="Comma 2 2 2 19" xfId="10824"/>
    <cellStyle name="Comma 2 2 2 2" xfId="10825"/>
    <cellStyle name="Comma 2 2 2 2 10" xfId="10826"/>
    <cellStyle name="Comma 2 2 2 2 11" xfId="10827"/>
    <cellStyle name="Comma 2 2 2 2 12" xfId="10828"/>
    <cellStyle name="Comma 2 2 2 2 13" xfId="10829"/>
    <cellStyle name="Comma 2 2 2 2 14" xfId="10830"/>
    <cellStyle name="Comma 2 2 2 2 15" xfId="10831"/>
    <cellStyle name="Comma 2 2 2 2 16" xfId="10832"/>
    <cellStyle name="Comma 2 2 2 2 17" xfId="10833"/>
    <cellStyle name="Comma 2 2 2 2 18" xfId="39227"/>
    <cellStyle name="Comma 2 2 2 2 2" xfId="10834"/>
    <cellStyle name="Comma 2 2 2 2 2 10" xfId="10835"/>
    <cellStyle name="Comma 2 2 2 2 2 11" xfId="10836"/>
    <cellStyle name="Comma 2 2 2 2 2 12" xfId="10837"/>
    <cellStyle name="Comma 2 2 2 2 2 13" xfId="10838"/>
    <cellStyle name="Comma 2 2 2 2 2 14" xfId="10839"/>
    <cellStyle name="Comma 2 2 2 2 2 15" xfId="10840"/>
    <cellStyle name="Comma 2 2 2 2 2 16" xfId="10841"/>
    <cellStyle name="Comma 2 2 2 2 2 17" xfId="10842"/>
    <cellStyle name="Comma 2 2 2 2 2 2" xfId="10843"/>
    <cellStyle name="Comma 2 2 2 2 2 2 10" xfId="10844"/>
    <cellStyle name="Comma 2 2 2 2 2 2 11" xfId="10845"/>
    <cellStyle name="Comma 2 2 2 2 2 2 12" xfId="10846"/>
    <cellStyle name="Comma 2 2 2 2 2 2 2" xfId="10847"/>
    <cellStyle name="Comma 2 2 2 2 2 2 2 2" xfId="10848"/>
    <cellStyle name="Comma 2 2 2 2 2 2 2 2 2" xfId="10849"/>
    <cellStyle name="Comma 2 2 2 2 2 2 2 2 2 2" xfId="10850"/>
    <cellStyle name="Comma 2 2 2 2 2 2 2 3" xfId="10851"/>
    <cellStyle name="Comma 2 2 2 2 2 2 2 4" xfId="10852"/>
    <cellStyle name="Comma 2 2 2 2 2 2 2 5" xfId="10853"/>
    <cellStyle name="Comma 2 2 2 2 2 2 2 6" xfId="10854"/>
    <cellStyle name="Comma 2 2 2 2 2 2 2 7" xfId="10855"/>
    <cellStyle name="Comma 2 2 2 2 2 2 2 8" xfId="10856"/>
    <cellStyle name="Comma 2 2 2 2 2 2 2 9" xfId="10857"/>
    <cellStyle name="Comma 2 2 2 2 2 2 3" xfId="10858"/>
    <cellStyle name="Comma 2 2 2 2 2 2 4" xfId="10859"/>
    <cellStyle name="Comma 2 2 2 2 2 2 5" xfId="10860"/>
    <cellStyle name="Comma 2 2 2 2 2 2 6" xfId="10861"/>
    <cellStyle name="Comma 2 2 2 2 2 2 7" xfId="10862"/>
    <cellStyle name="Comma 2 2 2 2 2 2 8" xfId="10863"/>
    <cellStyle name="Comma 2 2 2 2 2 2 9" xfId="10864"/>
    <cellStyle name="Comma 2 2 2 2 2 3" xfId="10865"/>
    <cellStyle name="Comma 2 2 2 2 2 4" xfId="10866"/>
    <cellStyle name="Comma 2 2 2 2 2 5" xfId="10867"/>
    <cellStyle name="Comma 2 2 2 2 2 6" xfId="10868"/>
    <cellStyle name="Comma 2 2 2 2 2 7" xfId="10869"/>
    <cellStyle name="Comma 2 2 2 2 2 8" xfId="10870"/>
    <cellStyle name="Comma 2 2 2 2 2 8 2" xfId="10871"/>
    <cellStyle name="Comma 2 2 2 2 2 8 3" xfId="10872"/>
    <cellStyle name="Comma 2 2 2 2 2 8 4" xfId="10873"/>
    <cellStyle name="Comma 2 2 2 2 2 8 5" xfId="10874"/>
    <cellStyle name="Comma 2 2 2 2 2 8 6" xfId="10875"/>
    <cellStyle name="Comma 2 2 2 2 2 8 7" xfId="10876"/>
    <cellStyle name="Comma 2 2 2 2 2 8 8" xfId="10877"/>
    <cellStyle name="Comma 2 2 2 2 2 9" xfId="10878"/>
    <cellStyle name="Comma 2 2 2 2 3" xfId="10879"/>
    <cellStyle name="Comma 2 2 2 2 4" xfId="10880"/>
    <cellStyle name="Comma 2 2 2 2 5" xfId="10881"/>
    <cellStyle name="Comma 2 2 2 2 6" xfId="10882"/>
    <cellStyle name="Comma 2 2 2 2 7" xfId="10883"/>
    <cellStyle name="Comma 2 2 2 2 8" xfId="10884"/>
    <cellStyle name="Comma 2 2 2 2 8 2" xfId="10885"/>
    <cellStyle name="Comma 2 2 2 2 8 3" xfId="10886"/>
    <cellStyle name="Comma 2 2 2 2 8 4" xfId="10887"/>
    <cellStyle name="Comma 2 2 2 2 8 5" xfId="10888"/>
    <cellStyle name="Comma 2 2 2 2 8 6" xfId="10889"/>
    <cellStyle name="Comma 2 2 2 2 8 7" xfId="10890"/>
    <cellStyle name="Comma 2 2 2 2 8 8" xfId="10891"/>
    <cellStyle name="Comma 2 2 2 2 9" xfId="10892"/>
    <cellStyle name="Comma 2 2 2 20" xfId="10893"/>
    <cellStyle name="Comma 2 2 2 21" xfId="10894"/>
    <cellStyle name="Comma 2 2 2 22" xfId="10895"/>
    <cellStyle name="Comma 2 2 2 23" xfId="10896"/>
    <cellStyle name="Comma 2 2 2 24" xfId="39226"/>
    <cellStyle name="Comma 2 2 2 3" xfId="10897"/>
    <cellStyle name="Comma 2 2 2 3 2" xfId="39228"/>
    <cellStyle name="Comma 2 2 2 4" xfId="10898"/>
    <cellStyle name="Comma 2 2 2 5" xfId="10899"/>
    <cellStyle name="Comma 2 2 2 6" xfId="10900"/>
    <cellStyle name="Comma 2 2 2 7" xfId="10901"/>
    <cellStyle name="Comma 2 2 2 8" xfId="10902"/>
    <cellStyle name="Comma 2 2 2 9" xfId="10903"/>
    <cellStyle name="Comma 2 2 20" xfId="10904"/>
    <cellStyle name="Comma 2 2 20 2" xfId="10905"/>
    <cellStyle name="Comma 2 2 21" xfId="10906"/>
    <cellStyle name="Comma 2 2 21 2" xfId="10907"/>
    <cellStyle name="Comma 2 2 22" xfId="10908"/>
    <cellStyle name="Comma 2 2 23" xfId="10909"/>
    <cellStyle name="Comma 2 2 24" xfId="10910"/>
    <cellStyle name="Comma 2 2 25" xfId="10789"/>
    <cellStyle name="Comma 2 2 26" xfId="39225"/>
    <cellStyle name="Comma 2 2 27" xfId="41164"/>
    <cellStyle name="Comma 2 2 3" xfId="10911"/>
    <cellStyle name="Comma 2 2 3 2" xfId="10912"/>
    <cellStyle name="Comma 2 2 3 2 2" xfId="10913"/>
    <cellStyle name="Comma 2 2 3 2 3" xfId="10914"/>
    <cellStyle name="Comma 2 2 3 2 4" xfId="10915"/>
    <cellStyle name="Comma 2 2 3 2 5" xfId="10916"/>
    <cellStyle name="Comma 2 2 3 2 6" xfId="10917"/>
    <cellStyle name="Comma 2 2 3 2 7" xfId="10918"/>
    <cellStyle name="Comma 2 2 3 3" xfId="10919"/>
    <cellStyle name="Comma 2 2 3 4" xfId="10920"/>
    <cellStyle name="Comma 2 2 3 5" xfId="10921"/>
    <cellStyle name="Comma 2 2 3 6" xfId="10922"/>
    <cellStyle name="Comma 2 2 3 7" xfId="10923"/>
    <cellStyle name="Comma 2 2 3 8" xfId="39229"/>
    <cellStyle name="Comma 2 2 4" xfId="10924"/>
    <cellStyle name="Comma 2 2 5" xfId="10925"/>
    <cellStyle name="Comma 2 2 6" xfId="10926"/>
    <cellStyle name="Comma 2 2 7" xfId="10927"/>
    <cellStyle name="Comma 2 2 8" xfId="10928"/>
    <cellStyle name="Comma 2 2 9" xfId="10929"/>
    <cellStyle name="Comma 2 20" xfId="10930"/>
    <cellStyle name="Comma 2 20 2" xfId="39230"/>
    <cellStyle name="Comma 2 20 3" xfId="41166"/>
    <cellStyle name="Comma 2 21" xfId="10931"/>
    <cellStyle name="Comma 2 21 2" xfId="39231"/>
    <cellStyle name="Comma 2 21 3" xfId="41153"/>
    <cellStyle name="Comma 2 22" xfId="448"/>
    <cellStyle name="Comma 2 22 2" xfId="39232"/>
    <cellStyle name="Comma 2 22 2 2" xfId="41780"/>
    <cellStyle name="Comma 2 23" xfId="19767"/>
    <cellStyle name="Comma 2 23 2" xfId="39233"/>
    <cellStyle name="Comma 2 24" xfId="39234"/>
    <cellStyle name="Comma 2 25" xfId="39235"/>
    <cellStyle name="Comma 2 26" xfId="422"/>
    <cellStyle name="Comma 2 26 2" xfId="39236"/>
    <cellStyle name="Comma 2 26 2 2" xfId="41781"/>
    <cellStyle name="Comma 2 27" xfId="39237"/>
    <cellStyle name="Comma 2 28" xfId="39238"/>
    <cellStyle name="Comma 2 29" xfId="39239"/>
    <cellStyle name="Comma 2 3" xfId="95"/>
    <cellStyle name="Comma 2 3 10" xfId="39241"/>
    <cellStyle name="Comma 2 3 11" xfId="39242"/>
    <cellStyle name="Comma 2 3 12" xfId="39243"/>
    <cellStyle name="Comma 2 3 13" xfId="39244"/>
    <cellStyle name="Comma 2 3 14" xfId="39245"/>
    <cellStyle name="Comma 2 3 15" xfId="39246"/>
    <cellStyle name="Comma 2 3 16" xfId="39247"/>
    <cellStyle name="Comma 2 3 17" xfId="39248"/>
    <cellStyle name="Comma 2 3 18" xfId="39249"/>
    <cellStyle name="Comma 2 3 19" xfId="39250"/>
    <cellStyle name="Comma 2 3 2" xfId="10933"/>
    <cellStyle name="Comma 2 3 2 2" xfId="10934"/>
    <cellStyle name="Comma 2 3 2 3" xfId="10935"/>
    <cellStyle name="Comma 2 3 2 4" xfId="10936"/>
    <cellStyle name="Comma 2 3 2 5" xfId="39251"/>
    <cellStyle name="Comma 2 3 20" xfId="39252"/>
    <cellStyle name="Comma 2 3 21" xfId="39253"/>
    <cellStyle name="Comma 2 3 22" xfId="39254"/>
    <cellStyle name="Comma 2 3 23" xfId="39255"/>
    <cellStyle name="Comma 2 3 24" xfId="39256"/>
    <cellStyle name="Comma 2 3 25" xfId="39257"/>
    <cellStyle name="Comma 2 3 26" xfId="39258"/>
    <cellStyle name="Comma 2 3 27" xfId="39259"/>
    <cellStyle name="Comma 2 3 28" xfId="39260"/>
    <cellStyle name="Comma 2 3 29" xfId="39261"/>
    <cellStyle name="Comma 2 3 3" xfId="10937"/>
    <cellStyle name="Comma 2 3 3 2" xfId="39262"/>
    <cellStyle name="Comma 2 3 30" xfId="39263"/>
    <cellStyle name="Comma 2 3 31" xfId="39264"/>
    <cellStyle name="Comma 2 3 32" xfId="39265"/>
    <cellStyle name="Comma 2 3 33" xfId="39266"/>
    <cellStyle name="Comma 2 3 34" xfId="39267"/>
    <cellStyle name="Comma 2 3 35" xfId="39268"/>
    <cellStyle name="Comma 2 3 36" xfId="39269"/>
    <cellStyle name="Comma 2 3 37" xfId="39270"/>
    <cellStyle name="Comma 2 3 38" xfId="39271"/>
    <cellStyle name="Comma 2 3 39" xfId="39272"/>
    <cellStyle name="Comma 2 3 4" xfId="10938"/>
    <cellStyle name="Comma 2 3 4 2" xfId="39273"/>
    <cellStyle name="Comma 2 3 40" xfId="39274"/>
    <cellStyle name="Comma 2 3 41" xfId="39275"/>
    <cellStyle name="Comma 2 3 42" xfId="39276"/>
    <cellStyle name="Comma 2 3 43" xfId="39277"/>
    <cellStyle name="Comma 2 3 44" xfId="39278"/>
    <cellStyle name="Comma 2 3 45" xfId="39279"/>
    <cellStyle name="Comma 2 3 46" xfId="39280"/>
    <cellStyle name="Comma 2 3 47" xfId="39281"/>
    <cellStyle name="Comma 2 3 48" xfId="39240"/>
    <cellStyle name="Comma 2 3 49" xfId="41167"/>
    <cellStyle name="Comma 2 3 5" xfId="10939"/>
    <cellStyle name="Comma 2 3 5 2" xfId="39282"/>
    <cellStyle name="Comma 2 3 6" xfId="10940"/>
    <cellStyle name="Comma 2 3 6 2" xfId="39283"/>
    <cellStyle name="Comma 2 3 7" xfId="10941"/>
    <cellStyle name="Comma 2 3 7 2" xfId="39284"/>
    <cellStyle name="Comma 2 3 8" xfId="10942"/>
    <cellStyle name="Comma 2 3 8 2" xfId="30153"/>
    <cellStyle name="Comma 2 3 8 3" xfId="39285"/>
    <cellStyle name="Comma 2 3 9" xfId="10932"/>
    <cellStyle name="Comma 2 3 9 2" xfId="39286"/>
    <cellStyle name="Comma 2 30" xfId="39287"/>
    <cellStyle name="Comma 2 31" xfId="39288"/>
    <cellStyle name="Comma 2 32" xfId="39289"/>
    <cellStyle name="Comma 2 33" xfId="39290"/>
    <cellStyle name="Comma 2 34" xfId="39291"/>
    <cellStyle name="Comma 2 35" xfId="39292"/>
    <cellStyle name="Comma 2 36" xfId="39293"/>
    <cellStyle name="Comma 2 37" xfId="39294"/>
    <cellStyle name="Comma 2 38" xfId="39295"/>
    <cellStyle name="Comma 2 39" xfId="39296"/>
    <cellStyle name="Comma 2 4" xfId="240"/>
    <cellStyle name="Comma 2 4 2" xfId="10944"/>
    <cellStyle name="Comma 2 4 3" xfId="10943"/>
    <cellStyle name="Comma 2 4 4" xfId="39297"/>
    <cellStyle name="Comma 2 40" xfId="39298"/>
    <cellStyle name="Comma 2 41" xfId="39299"/>
    <cellStyle name="Comma 2 42" xfId="39300"/>
    <cellStyle name="Comma 2 43" xfId="39301"/>
    <cellStyle name="Comma 2 44" xfId="39302"/>
    <cellStyle name="Comma 2 45" xfId="39303"/>
    <cellStyle name="Comma 2 46" xfId="39304"/>
    <cellStyle name="Comma 2 47" xfId="39305"/>
    <cellStyle name="Comma 2 48" xfId="39306"/>
    <cellStyle name="Comma 2 49" xfId="39307"/>
    <cellStyle name="Comma 2 5" xfId="10945"/>
    <cellStyle name="Comma 2 5 2" xfId="39308"/>
    <cellStyle name="Comma 2 5 2 2" xfId="41168"/>
    <cellStyle name="Comma 2 5 3" xfId="41169"/>
    <cellStyle name="Comma 2 50" xfId="39309"/>
    <cellStyle name="Comma 2 51" xfId="39310"/>
    <cellStyle name="Comma 2 52" xfId="39311"/>
    <cellStyle name="Comma 2 53" xfId="39312"/>
    <cellStyle name="Comma 2 54" xfId="39313"/>
    <cellStyle name="Comma 2 55" xfId="39214"/>
    <cellStyle name="Comma 2 56" xfId="40137"/>
    <cellStyle name="Comma 2 57" xfId="41805"/>
    <cellStyle name="Comma 2 58" xfId="42337"/>
    <cellStyle name="Comma 2 59" xfId="42685"/>
    <cellStyle name="Comma 2 6" xfId="10946"/>
    <cellStyle name="Comma 2 6 2" xfId="39314"/>
    <cellStyle name="Comma 2 6 3" xfId="41170"/>
    <cellStyle name="Comma 2 7" xfId="10947"/>
    <cellStyle name="Comma 2 7 2" xfId="39315"/>
    <cellStyle name="Comma 2 7 3" xfId="41171"/>
    <cellStyle name="Comma 2 8" xfId="10948"/>
    <cellStyle name="Comma 2 8 2" xfId="39316"/>
    <cellStyle name="Comma 2 8 3" xfId="41172"/>
    <cellStyle name="Comma 2 9" xfId="10949"/>
    <cellStyle name="Comma 2 9 2" xfId="39317"/>
    <cellStyle name="Comma 2 9 3" xfId="41173"/>
    <cellStyle name="Comma 2_2009-09 SANLAM PACK" xfId="10950"/>
    <cellStyle name="Comma 20" xfId="435"/>
    <cellStyle name="Comma 20 10" xfId="10952"/>
    <cellStyle name="Comma 20 10 2" xfId="30155"/>
    <cellStyle name="Comma 20 11" xfId="10953"/>
    <cellStyle name="Comma 20 11 2" xfId="30156"/>
    <cellStyle name="Comma 20 12" xfId="10954"/>
    <cellStyle name="Comma 20 12 2" xfId="30157"/>
    <cellStyle name="Comma 20 13" xfId="10951"/>
    <cellStyle name="Comma 20 14" xfId="30154"/>
    <cellStyle name="Comma 20 2" xfId="10955"/>
    <cellStyle name="Comma 20 2 10" xfId="41174"/>
    <cellStyle name="Comma 20 2 2" xfId="10956"/>
    <cellStyle name="Comma 20 2 2 2" xfId="10957"/>
    <cellStyle name="Comma 20 2 2 2 2" xfId="10958"/>
    <cellStyle name="Comma 20 2 2 2 2 2" xfId="10959"/>
    <cellStyle name="Comma 20 2 2 2 2 2 2" xfId="30162"/>
    <cellStyle name="Comma 20 2 2 2 2 3" xfId="10960"/>
    <cellStyle name="Comma 20 2 2 2 2 3 2" xfId="30163"/>
    <cellStyle name="Comma 20 2 2 2 2 4" xfId="30161"/>
    <cellStyle name="Comma 20 2 2 2 3" xfId="10961"/>
    <cellStyle name="Comma 20 2 2 2 3 2" xfId="30164"/>
    <cellStyle name="Comma 20 2 2 2 4" xfId="10962"/>
    <cellStyle name="Comma 20 2 2 2 4 2" xfId="30165"/>
    <cellStyle name="Comma 20 2 2 2 5" xfId="10963"/>
    <cellStyle name="Comma 20 2 2 2 5 2" xfId="30166"/>
    <cellStyle name="Comma 20 2 2 2 6" xfId="30160"/>
    <cellStyle name="Comma 20 2 2 3" xfId="10964"/>
    <cellStyle name="Comma 20 2 2 3 2" xfId="10965"/>
    <cellStyle name="Comma 20 2 2 3 2 2" xfId="30168"/>
    <cellStyle name="Comma 20 2 2 3 3" xfId="10966"/>
    <cellStyle name="Comma 20 2 2 3 3 2" xfId="30169"/>
    <cellStyle name="Comma 20 2 2 3 4" xfId="30167"/>
    <cellStyle name="Comma 20 2 2 4" xfId="10967"/>
    <cellStyle name="Comma 20 2 2 4 2" xfId="30170"/>
    <cellStyle name="Comma 20 2 2 5" xfId="10968"/>
    <cellStyle name="Comma 20 2 2 5 2" xfId="30171"/>
    <cellStyle name="Comma 20 2 2 6" xfId="10969"/>
    <cellStyle name="Comma 20 2 2 6 2" xfId="30172"/>
    <cellStyle name="Comma 20 2 2 7" xfId="30159"/>
    <cellStyle name="Comma 20 2 3" xfId="10970"/>
    <cellStyle name="Comma 20 2 3 2" xfId="10971"/>
    <cellStyle name="Comma 20 2 3 2 2" xfId="10972"/>
    <cellStyle name="Comma 20 2 3 2 2 2" xfId="10973"/>
    <cellStyle name="Comma 20 2 3 2 2 2 2" xfId="30176"/>
    <cellStyle name="Comma 20 2 3 2 2 3" xfId="10974"/>
    <cellStyle name="Comma 20 2 3 2 2 3 2" xfId="30177"/>
    <cellStyle name="Comma 20 2 3 2 2 4" xfId="30175"/>
    <cellStyle name="Comma 20 2 3 2 3" xfId="10975"/>
    <cellStyle name="Comma 20 2 3 2 3 2" xfId="30178"/>
    <cellStyle name="Comma 20 2 3 2 4" xfId="10976"/>
    <cellStyle name="Comma 20 2 3 2 4 2" xfId="30179"/>
    <cellStyle name="Comma 20 2 3 2 5" xfId="10977"/>
    <cellStyle name="Comma 20 2 3 2 5 2" xfId="30180"/>
    <cellStyle name="Comma 20 2 3 2 6" xfId="30174"/>
    <cellStyle name="Comma 20 2 3 3" xfId="10978"/>
    <cellStyle name="Comma 20 2 3 3 2" xfId="10979"/>
    <cellStyle name="Comma 20 2 3 3 2 2" xfId="30182"/>
    <cellStyle name="Comma 20 2 3 3 3" xfId="10980"/>
    <cellStyle name="Comma 20 2 3 3 3 2" xfId="30183"/>
    <cellStyle name="Comma 20 2 3 3 4" xfId="30181"/>
    <cellStyle name="Comma 20 2 3 4" xfId="10981"/>
    <cellStyle name="Comma 20 2 3 4 2" xfId="30184"/>
    <cellStyle name="Comma 20 2 3 5" xfId="10982"/>
    <cellStyle name="Comma 20 2 3 5 2" xfId="30185"/>
    <cellStyle name="Comma 20 2 3 6" xfId="10983"/>
    <cellStyle name="Comma 20 2 3 6 2" xfId="30186"/>
    <cellStyle name="Comma 20 2 3 7" xfId="30173"/>
    <cellStyle name="Comma 20 2 4" xfId="10984"/>
    <cellStyle name="Comma 20 2 4 2" xfId="10985"/>
    <cellStyle name="Comma 20 2 4 2 2" xfId="10986"/>
    <cellStyle name="Comma 20 2 4 2 2 2" xfId="30189"/>
    <cellStyle name="Comma 20 2 4 2 3" xfId="10987"/>
    <cellStyle name="Comma 20 2 4 2 3 2" xfId="30190"/>
    <cellStyle name="Comma 20 2 4 2 4" xfId="30188"/>
    <cellStyle name="Comma 20 2 4 3" xfId="10988"/>
    <cellStyle name="Comma 20 2 4 3 2" xfId="30191"/>
    <cellStyle name="Comma 20 2 4 4" xfId="10989"/>
    <cellStyle name="Comma 20 2 4 4 2" xfId="30192"/>
    <cellStyle name="Comma 20 2 4 5" xfId="10990"/>
    <cellStyle name="Comma 20 2 4 5 2" xfId="30193"/>
    <cellStyle name="Comma 20 2 4 6" xfId="30187"/>
    <cellStyle name="Comma 20 2 5" xfId="10991"/>
    <cellStyle name="Comma 20 2 5 2" xfId="10992"/>
    <cellStyle name="Comma 20 2 5 2 2" xfId="30195"/>
    <cellStyle name="Comma 20 2 5 3" xfId="10993"/>
    <cellStyle name="Comma 20 2 5 3 2" xfId="30196"/>
    <cellStyle name="Comma 20 2 5 4" xfId="30194"/>
    <cellStyle name="Comma 20 2 6" xfId="10994"/>
    <cellStyle name="Comma 20 2 6 2" xfId="30197"/>
    <cellStyle name="Comma 20 2 7" xfId="10995"/>
    <cellStyle name="Comma 20 2 7 2" xfId="30198"/>
    <cellStyle name="Comma 20 2 8" xfId="10996"/>
    <cellStyle name="Comma 20 2 8 2" xfId="30199"/>
    <cellStyle name="Comma 20 2 9" xfId="30158"/>
    <cellStyle name="Comma 20 3" xfId="10997"/>
    <cellStyle name="Comma 20 3 2" xfId="10998"/>
    <cellStyle name="Comma 20 3 2 2" xfId="10999"/>
    <cellStyle name="Comma 20 3 2 2 2" xfId="11000"/>
    <cellStyle name="Comma 20 3 2 2 2 2" xfId="11001"/>
    <cellStyle name="Comma 20 3 2 2 2 2 2" xfId="30204"/>
    <cellStyle name="Comma 20 3 2 2 2 3" xfId="11002"/>
    <cellStyle name="Comma 20 3 2 2 2 3 2" xfId="30205"/>
    <cellStyle name="Comma 20 3 2 2 2 4" xfId="30203"/>
    <cellStyle name="Comma 20 3 2 2 3" xfId="11003"/>
    <cellStyle name="Comma 20 3 2 2 3 2" xfId="30206"/>
    <cellStyle name="Comma 20 3 2 2 4" xfId="11004"/>
    <cellStyle name="Comma 20 3 2 2 4 2" xfId="30207"/>
    <cellStyle name="Comma 20 3 2 2 5" xfId="11005"/>
    <cellStyle name="Comma 20 3 2 2 5 2" xfId="30208"/>
    <cellStyle name="Comma 20 3 2 2 6" xfId="30202"/>
    <cellStyle name="Comma 20 3 2 3" xfId="11006"/>
    <cellStyle name="Comma 20 3 2 3 2" xfId="11007"/>
    <cellStyle name="Comma 20 3 2 3 2 2" xfId="30210"/>
    <cellStyle name="Comma 20 3 2 3 3" xfId="11008"/>
    <cellStyle name="Comma 20 3 2 3 3 2" xfId="30211"/>
    <cellStyle name="Comma 20 3 2 3 4" xfId="30209"/>
    <cellStyle name="Comma 20 3 2 4" xfId="11009"/>
    <cellStyle name="Comma 20 3 2 4 2" xfId="30212"/>
    <cellStyle name="Comma 20 3 2 5" xfId="11010"/>
    <cellStyle name="Comma 20 3 2 5 2" xfId="30213"/>
    <cellStyle name="Comma 20 3 2 6" xfId="11011"/>
    <cellStyle name="Comma 20 3 2 6 2" xfId="30214"/>
    <cellStyle name="Comma 20 3 2 7" xfId="30201"/>
    <cellStyle name="Comma 20 3 3" xfId="11012"/>
    <cellStyle name="Comma 20 3 3 2" xfId="11013"/>
    <cellStyle name="Comma 20 3 3 2 2" xfId="11014"/>
    <cellStyle name="Comma 20 3 3 2 2 2" xfId="11015"/>
    <cellStyle name="Comma 20 3 3 2 2 2 2" xfId="30218"/>
    <cellStyle name="Comma 20 3 3 2 2 3" xfId="11016"/>
    <cellStyle name="Comma 20 3 3 2 2 3 2" xfId="30219"/>
    <cellStyle name="Comma 20 3 3 2 2 4" xfId="30217"/>
    <cellStyle name="Comma 20 3 3 2 3" xfId="11017"/>
    <cellStyle name="Comma 20 3 3 2 3 2" xfId="30220"/>
    <cellStyle name="Comma 20 3 3 2 4" xfId="11018"/>
    <cellStyle name="Comma 20 3 3 2 4 2" xfId="30221"/>
    <cellStyle name="Comma 20 3 3 2 5" xfId="11019"/>
    <cellStyle name="Comma 20 3 3 2 5 2" xfId="30222"/>
    <cellStyle name="Comma 20 3 3 2 6" xfId="30216"/>
    <cellStyle name="Comma 20 3 3 3" xfId="11020"/>
    <cellStyle name="Comma 20 3 3 3 2" xfId="11021"/>
    <cellStyle name="Comma 20 3 3 3 2 2" xfId="30224"/>
    <cellStyle name="Comma 20 3 3 3 3" xfId="11022"/>
    <cellStyle name="Comma 20 3 3 3 3 2" xfId="30225"/>
    <cellStyle name="Comma 20 3 3 3 4" xfId="30223"/>
    <cellStyle name="Comma 20 3 3 4" xfId="11023"/>
    <cellStyle name="Comma 20 3 3 4 2" xfId="30226"/>
    <cellStyle name="Comma 20 3 3 5" xfId="11024"/>
    <cellStyle name="Comma 20 3 3 5 2" xfId="30227"/>
    <cellStyle name="Comma 20 3 3 6" xfId="11025"/>
    <cellStyle name="Comma 20 3 3 6 2" xfId="30228"/>
    <cellStyle name="Comma 20 3 3 7" xfId="30215"/>
    <cellStyle name="Comma 20 3 4" xfId="11026"/>
    <cellStyle name="Comma 20 3 4 2" xfId="11027"/>
    <cellStyle name="Comma 20 3 4 2 2" xfId="11028"/>
    <cellStyle name="Comma 20 3 4 2 2 2" xfId="30231"/>
    <cellStyle name="Comma 20 3 4 2 3" xfId="11029"/>
    <cellStyle name="Comma 20 3 4 2 3 2" xfId="30232"/>
    <cellStyle name="Comma 20 3 4 2 4" xfId="30230"/>
    <cellStyle name="Comma 20 3 4 3" xfId="11030"/>
    <cellStyle name="Comma 20 3 4 3 2" xfId="30233"/>
    <cellStyle name="Comma 20 3 4 4" xfId="11031"/>
    <cellStyle name="Comma 20 3 4 4 2" xfId="30234"/>
    <cellStyle name="Comma 20 3 4 5" xfId="11032"/>
    <cellStyle name="Comma 20 3 4 5 2" xfId="30235"/>
    <cellStyle name="Comma 20 3 4 6" xfId="30229"/>
    <cellStyle name="Comma 20 3 5" xfId="11033"/>
    <cellStyle name="Comma 20 3 5 2" xfId="11034"/>
    <cellStyle name="Comma 20 3 5 2 2" xfId="30237"/>
    <cellStyle name="Comma 20 3 5 3" xfId="11035"/>
    <cellStyle name="Comma 20 3 5 3 2" xfId="30238"/>
    <cellStyle name="Comma 20 3 5 4" xfId="30236"/>
    <cellStyle name="Comma 20 3 6" xfId="11036"/>
    <cellStyle name="Comma 20 3 6 2" xfId="30239"/>
    <cellStyle name="Comma 20 3 7" xfId="11037"/>
    <cellStyle name="Comma 20 3 7 2" xfId="30240"/>
    <cellStyle name="Comma 20 3 8" xfId="11038"/>
    <cellStyle name="Comma 20 3 8 2" xfId="30241"/>
    <cellStyle name="Comma 20 3 9" xfId="30200"/>
    <cellStyle name="Comma 20 4" xfId="11039"/>
    <cellStyle name="Comma 20 4 2" xfId="11040"/>
    <cellStyle name="Comma 20 4 2 2" xfId="11041"/>
    <cellStyle name="Comma 20 4 2 2 2" xfId="11042"/>
    <cellStyle name="Comma 20 4 2 2 2 2" xfId="11043"/>
    <cellStyle name="Comma 20 4 2 2 2 2 2" xfId="30246"/>
    <cellStyle name="Comma 20 4 2 2 2 3" xfId="11044"/>
    <cellStyle name="Comma 20 4 2 2 2 3 2" xfId="30247"/>
    <cellStyle name="Comma 20 4 2 2 2 4" xfId="30245"/>
    <cellStyle name="Comma 20 4 2 2 3" xfId="11045"/>
    <cellStyle name="Comma 20 4 2 2 3 2" xfId="30248"/>
    <cellStyle name="Comma 20 4 2 2 4" xfId="11046"/>
    <cellStyle name="Comma 20 4 2 2 4 2" xfId="30249"/>
    <cellStyle name="Comma 20 4 2 2 5" xfId="11047"/>
    <cellStyle name="Comma 20 4 2 2 5 2" xfId="30250"/>
    <cellStyle name="Comma 20 4 2 2 6" xfId="30244"/>
    <cellStyle name="Comma 20 4 2 3" xfId="11048"/>
    <cellStyle name="Comma 20 4 2 3 2" xfId="11049"/>
    <cellStyle name="Comma 20 4 2 3 2 2" xfId="30252"/>
    <cellStyle name="Comma 20 4 2 3 3" xfId="11050"/>
    <cellStyle name="Comma 20 4 2 3 3 2" xfId="30253"/>
    <cellStyle name="Comma 20 4 2 3 4" xfId="30251"/>
    <cellStyle name="Comma 20 4 2 4" xfId="11051"/>
    <cellStyle name="Comma 20 4 2 4 2" xfId="30254"/>
    <cellStyle name="Comma 20 4 2 5" xfId="11052"/>
    <cellStyle name="Comma 20 4 2 5 2" xfId="30255"/>
    <cellStyle name="Comma 20 4 2 6" xfId="11053"/>
    <cellStyle name="Comma 20 4 2 6 2" xfId="30256"/>
    <cellStyle name="Comma 20 4 2 7" xfId="30243"/>
    <cellStyle name="Comma 20 4 3" xfId="11054"/>
    <cellStyle name="Comma 20 4 3 2" xfId="11055"/>
    <cellStyle name="Comma 20 4 3 2 2" xfId="11056"/>
    <cellStyle name="Comma 20 4 3 2 2 2" xfId="11057"/>
    <cellStyle name="Comma 20 4 3 2 2 2 2" xfId="30260"/>
    <cellStyle name="Comma 20 4 3 2 2 3" xfId="11058"/>
    <cellStyle name="Comma 20 4 3 2 2 3 2" xfId="30261"/>
    <cellStyle name="Comma 20 4 3 2 2 4" xfId="30259"/>
    <cellStyle name="Comma 20 4 3 2 3" xfId="11059"/>
    <cellStyle name="Comma 20 4 3 2 3 2" xfId="30262"/>
    <cellStyle name="Comma 20 4 3 2 4" xfId="11060"/>
    <cellStyle name="Comma 20 4 3 2 4 2" xfId="30263"/>
    <cellStyle name="Comma 20 4 3 2 5" xfId="11061"/>
    <cellStyle name="Comma 20 4 3 2 5 2" xfId="30264"/>
    <cellStyle name="Comma 20 4 3 2 6" xfId="30258"/>
    <cellStyle name="Comma 20 4 3 3" xfId="11062"/>
    <cellStyle name="Comma 20 4 3 3 2" xfId="11063"/>
    <cellStyle name="Comma 20 4 3 3 2 2" xfId="30266"/>
    <cellStyle name="Comma 20 4 3 3 3" xfId="11064"/>
    <cellStyle name="Comma 20 4 3 3 3 2" xfId="30267"/>
    <cellStyle name="Comma 20 4 3 3 4" xfId="30265"/>
    <cellStyle name="Comma 20 4 3 4" xfId="11065"/>
    <cellStyle name="Comma 20 4 3 4 2" xfId="30268"/>
    <cellStyle name="Comma 20 4 3 5" xfId="11066"/>
    <cellStyle name="Comma 20 4 3 5 2" xfId="30269"/>
    <cellStyle name="Comma 20 4 3 6" xfId="11067"/>
    <cellStyle name="Comma 20 4 3 6 2" xfId="30270"/>
    <cellStyle name="Comma 20 4 3 7" xfId="30257"/>
    <cellStyle name="Comma 20 4 4" xfId="11068"/>
    <cellStyle name="Comma 20 4 4 2" xfId="11069"/>
    <cellStyle name="Comma 20 4 4 2 2" xfId="11070"/>
    <cellStyle name="Comma 20 4 4 2 2 2" xfId="30273"/>
    <cellStyle name="Comma 20 4 4 2 3" xfId="11071"/>
    <cellStyle name="Comma 20 4 4 2 3 2" xfId="30274"/>
    <cellStyle name="Comma 20 4 4 2 4" xfId="30272"/>
    <cellStyle name="Comma 20 4 4 3" xfId="11072"/>
    <cellStyle name="Comma 20 4 4 3 2" xfId="30275"/>
    <cellStyle name="Comma 20 4 4 4" xfId="11073"/>
    <cellStyle name="Comma 20 4 4 4 2" xfId="30276"/>
    <cellStyle name="Comma 20 4 4 5" xfId="11074"/>
    <cellStyle name="Comma 20 4 4 5 2" xfId="30277"/>
    <cellStyle name="Comma 20 4 4 6" xfId="30271"/>
    <cellStyle name="Comma 20 4 5" xfId="11075"/>
    <cellStyle name="Comma 20 4 5 2" xfId="11076"/>
    <cellStyle name="Comma 20 4 5 2 2" xfId="30279"/>
    <cellStyle name="Comma 20 4 5 3" xfId="11077"/>
    <cellStyle name="Comma 20 4 5 3 2" xfId="30280"/>
    <cellStyle name="Comma 20 4 5 4" xfId="30278"/>
    <cellStyle name="Comma 20 4 6" xfId="11078"/>
    <cellStyle name="Comma 20 4 6 2" xfId="30281"/>
    <cellStyle name="Comma 20 4 7" xfId="11079"/>
    <cellStyle name="Comma 20 4 7 2" xfId="30282"/>
    <cellStyle name="Comma 20 4 8" xfId="11080"/>
    <cellStyle name="Comma 20 4 8 2" xfId="30283"/>
    <cellStyle name="Comma 20 4 9" xfId="30242"/>
    <cellStyle name="Comma 20 5" xfId="11081"/>
    <cellStyle name="Comma 20 5 2" xfId="11082"/>
    <cellStyle name="Comma 20 5 2 2" xfId="11083"/>
    <cellStyle name="Comma 20 5 2 2 2" xfId="11084"/>
    <cellStyle name="Comma 20 5 2 2 2 2" xfId="11085"/>
    <cellStyle name="Comma 20 5 2 2 2 2 2" xfId="30288"/>
    <cellStyle name="Comma 20 5 2 2 2 3" xfId="11086"/>
    <cellStyle name="Comma 20 5 2 2 2 3 2" xfId="30289"/>
    <cellStyle name="Comma 20 5 2 2 2 4" xfId="30287"/>
    <cellStyle name="Comma 20 5 2 2 3" xfId="11087"/>
    <cellStyle name="Comma 20 5 2 2 3 2" xfId="30290"/>
    <cellStyle name="Comma 20 5 2 2 4" xfId="11088"/>
    <cellStyle name="Comma 20 5 2 2 4 2" xfId="30291"/>
    <cellStyle name="Comma 20 5 2 2 5" xfId="11089"/>
    <cellStyle name="Comma 20 5 2 2 5 2" xfId="30292"/>
    <cellStyle name="Comma 20 5 2 2 6" xfId="30286"/>
    <cellStyle name="Comma 20 5 2 3" xfId="11090"/>
    <cellStyle name="Comma 20 5 2 3 2" xfId="11091"/>
    <cellStyle name="Comma 20 5 2 3 2 2" xfId="30294"/>
    <cellStyle name="Comma 20 5 2 3 3" xfId="11092"/>
    <cellStyle name="Comma 20 5 2 3 3 2" xfId="30295"/>
    <cellStyle name="Comma 20 5 2 3 4" xfId="30293"/>
    <cellStyle name="Comma 20 5 2 4" xfId="11093"/>
    <cellStyle name="Comma 20 5 2 4 2" xfId="30296"/>
    <cellStyle name="Comma 20 5 2 5" xfId="11094"/>
    <cellStyle name="Comma 20 5 2 5 2" xfId="30297"/>
    <cellStyle name="Comma 20 5 2 6" xfId="11095"/>
    <cellStyle name="Comma 20 5 2 6 2" xfId="30298"/>
    <cellStyle name="Comma 20 5 2 7" xfId="30285"/>
    <cellStyle name="Comma 20 5 3" xfId="11096"/>
    <cellStyle name="Comma 20 5 3 2" xfId="11097"/>
    <cellStyle name="Comma 20 5 3 2 2" xfId="11098"/>
    <cellStyle name="Comma 20 5 3 2 2 2" xfId="11099"/>
    <cellStyle name="Comma 20 5 3 2 2 2 2" xfId="30302"/>
    <cellStyle name="Comma 20 5 3 2 2 3" xfId="11100"/>
    <cellStyle name="Comma 20 5 3 2 2 3 2" xfId="30303"/>
    <cellStyle name="Comma 20 5 3 2 2 4" xfId="30301"/>
    <cellStyle name="Comma 20 5 3 2 3" xfId="11101"/>
    <cellStyle name="Comma 20 5 3 2 3 2" xfId="30304"/>
    <cellStyle name="Comma 20 5 3 2 4" xfId="11102"/>
    <cellStyle name="Comma 20 5 3 2 4 2" xfId="30305"/>
    <cellStyle name="Comma 20 5 3 2 5" xfId="11103"/>
    <cellStyle name="Comma 20 5 3 2 5 2" xfId="30306"/>
    <cellStyle name="Comma 20 5 3 2 6" xfId="30300"/>
    <cellStyle name="Comma 20 5 3 3" xfId="11104"/>
    <cellStyle name="Comma 20 5 3 3 2" xfId="11105"/>
    <cellStyle name="Comma 20 5 3 3 2 2" xfId="30308"/>
    <cellStyle name="Comma 20 5 3 3 3" xfId="11106"/>
    <cellStyle name="Comma 20 5 3 3 3 2" xfId="30309"/>
    <cellStyle name="Comma 20 5 3 3 4" xfId="30307"/>
    <cellStyle name="Comma 20 5 3 4" xfId="11107"/>
    <cellStyle name="Comma 20 5 3 4 2" xfId="30310"/>
    <cellStyle name="Comma 20 5 3 5" xfId="11108"/>
    <cellStyle name="Comma 20 5 3 5 2" xfId="30311"/>
    <cellStyle name="Comma 20 5 3 6" xfId="11109"/>
    <cellStyle name="Comma 20 5 3 6 2" xfId="30312"/>
    <cellStyle name="Comma 20 5 3 7" xfId="30299"/>
    <cellStyle name="Comma 20 5 4" xfId="11110"/>
    <cellStyle name="Comma 20 5 4 2" xfId="11111"/>
    <cellStyle name="Comma 20 5 4 2 2" xfId="11112"/>
    <cellStyle name="Comma 20 5 4 2 2 2" xfId="30315"/>
    <cellStyle name="Comma 20 5 4 2 3" xfId="11113"/>
    <cellStyle name="Comma 20 5 4 2 3 2" xfId="30316"/>
    <cellStyle name="Comma 20 5 4 2 4" xfId="30314"/>
    <cellStyle name="Comma 20 5 4 3" xfId="11114"/>
    <cellStyle name="Comma 20 5 4 3 2" xfId="30317"/>
    <cellStyle name="Comma 20 5 4 4" xfId="11115"/>
    <cellStyle name="Comma 20 5 4 4 2" xfId="30318"/>
    <cellStyle name="Comma 20 5 4 5" xfId="11116"/>
    <cellStyle name="Comma 20 5 4 5 2" xfId="30319"/>
    <cellStyle name="Comma 20 5 4 6" xfId="30313"/>
    <cellStyle name="Comma 20 5 5" xfId="11117"/>
    <cellStyle name="Comma 20 5 5 2" xfId="11118"/>
    <cellStyle name="Comma 20 5 5 2 2" xfId="30321"/>
    <cellStyle name="Comma 20 5 5 3" xfId="11119"/>
    <cellStyle name="Comma 20 5 5 3 2" xfId="30322"/>
    <cellStyle name="Comma 20 5 5 4" xfId="30320"/>
    <cellStyle name="Comma 20 5 6" xfId="11120"/>
    <cellStyle name="Comma 20 5 6 2" xfId="30323"/>
    <cellStyle name="Comma 20 5 7" xfId="11121"/>
    <cellStyle name="Comma 20 5 7 2" xfId="30324"/>
    <cellStyle name="Comma 20 5 8" xfId="11122"/>
    <cellStyle name="Comma 20 5 8 2" xfId="30325"/>
    <cellStyle name="Comma 20 5 9" xfId="30284"/>
    <cellStyle name="Comma 20 6" xfId="11123"/>
    <cellStyle name="Comma 20 6 2" xfId="11124"/>
    <cellStyle name="Comma 20 6 2 2" xfId="11125"/>
    <cellStyle name="Comma 20 6 2 2 2" xfId="11126"/>
    <cellStyle name="Comma 20 6 2 2 2 2" xfId="30329"/>
    <cellStyle name="Comma 20 6 2 2 3" xfId="11127"/>
    <cellStyle name="Comma 20 6 2 2 3 2" xfId="30330"/>
    <cellStyle name="Comma 20 6 2 2 4" xfId="30328"/>
    <cellStyle name="Comma 20 6 2 3" xfId="11128"/>
    <cellStyle name="Comma 20 6 2 3 2" xfId="30331"/>
    <cellStyle name="Comma 20 6 2 4" xfId="11129"/>
    <cellStyle name="Comma 20 6 2 4 2" xfId="30332"/>
    <cellStyle name="Comma 20 6 2 5" xfId="11130"/>
    <cellStyle name="Comma 20 6 2 5 2" xfId="30333"/>
    <cellStyle name="Comma 20 6 2 6" xfId="30327"/>
    <cellStyle name="Comma 20 6 3" xfId="11131"/>
    <cellStyle name="Comma 20 6 3 2" xfId="11132"/>
    <cellStyle name="Comma 20 6 3 2 2" xfId="30335"/>
    <cellStyle name="Comma 20 6 3 3" xfId="11133"/>
    <cellStyle name="Comma 20 6 3 3 2" xfId="30336"/>
    <cellStyle name="Comma 20 6 3 4" xfId="30334"/>
    <cellStyle name="Comma 20 6 4" xfId="11134"/>
    <cellStyle name="Comma 20 6 4 2" xfId="30337"/>
    <cellStyle name="Comma 20 6 5" xfId="11135"/>
    <cellStyle name="Comma 20 6 5 2" xfId="30338"/>
    <cellStyle name="Comma 20 6 6" xfId="11136"/>
    <cellStyle name="Comma 20 6 6 2" xfId="30339"/>
    <cellStyle name="Comma 20 6 7" xfId="30326"/>
    <cellStyle name="Comma 20 7" xfId="11137"/>
    <cellStyle name="Comma 20 7 2" xfId="11138"/>
    <cellStyle name="Comma 20 7 2 2" xfId="11139"/>
    <cellStyle name="Comma 20 7 2 2 2" xfId="11140"/>
    <cellStyle name="Comma 20 7 2 2 2 2" xfId="30343"/>
    <cellStyle name="Comma 20 7 2 2 3" xfId="11141"/>
    <cellStyle name="Comma 20 7 2 2 3 2" xfId="30344"/>
    <cellStyle name="Comma 20 7 2 2 4" xfId="30342"/>
    <cellStyle name="Comma 20 7 2 3" xfId="11142"/>
    <cellStyle name="Comma 20 7 2 3 2" xfId="30345"/>
    <cellStyle name="Comma 20 7 2 4" xfId="11143"/>
    <cellStyle name="Comma 20 7 2 4 2" xfId="30346"/>
    <cellStyle name="Comma 20 7 2 5" xfId="11144"/>
    <cellStyle name="Comma 20 7 2 5 2" xfId="30347"/>
    <cellStyle name="Comma 20 7 2 6" xfId="30341"/>
    <cellStyle name="Comma 20 7 3" xfId="11145"/>
    <cellStyle name="Comma 20 7 3 2" xfId="11146"/>
    <cellStyle name="Comma 20 7 3 2 2" xfId="30349"/>
    <cellStyle name="Comma 20 7 3 3" xfId="11147"/>
    <cellStyle name="Comma 20 7 3 3 2" xfId="30350"/>
    <cellStyle name="Comma 20 7 3 4" xfId="30348"/>
    <cellStyle name="Comma 20 7 4" xfId="11148"/>
    <cellStyle name="Comma 20 7 4 2" xfId="30351"/>
    <cellStyle name="Comma 20 7 5" xfId="11149"/>
    <cellStyle name="Comma 20 7 5 2" xfId="30352"/>
    <cellStyle name="Comma 20 7 6" xfId="11150"/>
    <cellStyle name="Comma 20 7 6 2" xfId="30353"/>
    <cellStyle name="Comma 20 7 7" xfId="30340"/>
    <cellStyle name="Comma 20 8" xfId="11151"/>
    <cellStyle name="Comma 20 8 2" xfId="11152"/>
    <cellStyle name="Comma 20 8 2 2" xfId="11153"/>
    <cellStyle name="Comma 20 8 2 2 2" xfId="30356"/>
    <cellStyle name="Comma 20 8 2 3" xfId="11154"/>
    <cellStyle name="Comma 20 8 2 3 2" xfId="30357"/>
    <cellStyle name="Comma 20 8 2 4" xfId="30355"/>
    <cellStyle name="Comma 20 8 3" xfId="11155"/>
    <cellStyle name="Comma 20 8 3 2" xfId="30358"/>
    <cellStyle name="Comma 20 8 4" xfId="11156"/>
    <cellStyle name="Comma 20 8 4 2" xfId="30359"/>
    <cellStyle name="Comma 20 8 5" xfId="11157"/>
    <cellStyle name="Comma 20 8 5 2" xfId="30360"/>
    <cellStyle name="Comma 20 8 6" xfId="30354"/>
    <cellStyle name="Comma 20 9" xfId="11158"/>
    <cellStyle name="Comma 20 9 2" xfId="11159"/>
    <cellStyle name="Comma 20 9 2 2" xfId="30362"/>
    <cellStyle name="Comma 20 9 3" xfId="11160"/>
    <cellStyle name="Comma 20 9 3 2" xfId="30363"/>
    <cellStyle name="Comma 20 9 4" xfId="30361"/>
    <cellStyle name="Comma 200" xfId="39124"/>
    <cellStyle name="Comma 201" xfId="39126"/>
    <cellStyle name="Comma 202" xfId="39128"/>
    <cellStyle name="Comma 203" xfId="39131"/>
    <cellStyle name="Comma 204" xfId="39133"/>
    <cellStyle name="Comma 205" xfId="39135"/>
    <cellStyle name="Comma 206" xfId="39137"/>
    <cellStyle name="Comma 207" xfId="39139"/>
    <cellStyle name="Comma 208" xfId="39141"/>
    <cellStyle name="Comma 209" xfId="39143"/>
    <cellStyle name="Comma 21" xfId="11161"/>
    <cellStyle name="Comma 21 10" xfId="11162"/>
    <cellStyle name="Comma 21 10 2" xfId="30365"/>
    <cellStyle name="Comma 21 11" xfId="11163"/>
    <cellStyle name="Comma 21 11 2" xfId="30366"/>
    <cellStyle name="Comma 21 12" xfId="11164"/>
    <cellStyle name="Comma 21 12 2" xfId="30367"/>
    <cellStyle name="Comma 21 13" xfId="30364"/>
    <cellStyle name="Comma 21 2" xfId="11165"/>
    <cellStyle name="Comma 21 2 2" xfId="11166"/>
    <cellStyle name="Comma 21 2 2 2" xfId="11167"/>
    <cellStyle name="Comma 21 2 2 2 2" xfId="11168"/>
    <cellStyle name="Comma 21 2 2 2 2 2" xfId="11169"/>
    <cellStyle name="Comma 21 2 2 2 2 2 2" xfId="30372"/>
    <cellStyle name="Comma 21 2 2 2 2 3" xfId="11170"/>
    <cellStyle name="Comma 21 2 2 2 2 3 2" xfId="30373"/>
    <cellStyle name="Comma 21 2 2 2 2 4" xfId="30371"/>
    <cellStyle name="Comma 21 2 2 2 3" xfId="11171"/>
    <cellStyle name="Comma 21 2 2 2 3 2" xfId="30374"/>
    <cellStyle name="Comma 21 2 2 2 4" xfId="11172"/>
    <cellStyle name="Comma 21 2 2 2 4 2" xfId="30375"/>
    <cellStyle name="Comma 21 2 2 2 5" xfId="11173"/>
    <cellStyle name="Comma 21 2 2 2 5 2" xfId="30376"/>
    <cellStyle name="Comma 21 2 2 2 6" xfId="30370"/>
    <cellStyle name="Comma 21 2 2 3" xfId="11174"/>
    <cellStyle name="Comma 21 2 2 3 2" xfId="11175"/>
    <cellStyle name="Comma 21 2 2 3 2 2" xfId="30378"/>
    <cellStyle name="Comma 21 2 2 3 3" xfId="11176"/>
    <cellStyle name="Comma 21 2 2 3 3 2" xfId="30379"/>
    <cellStyle name="Comma 21 2 2 3 4" xfId="30377"/>
    <cellStyle name="Comma 21 2 2 4" xfId="11177"/>
    <cellStyle name="Comma 21 2 2 4 2" xfId="30380"/>
    <cellStyle name="Comma 21 2 2 5" xfId="11178"/>
    <cellStyle name="Comma 21 2 2 5 2" xfId="30381"/>
    <cellStyle name="Comma 21 2 2 6" xfId="11179"/>
    <cellStyle name="Comma 21 2 2 6 2" xfId="30382"/>
    <cellStyle name="Comma 21 2 2 7" xfId="30369"/>
    <cellStyle name="Comma 21 2 3" xfId="11180"/>
    <cellStyle name="Comma 21 2 3 2" xfId="11181"/>
    <cellStyle name="Comma 21 2 3 2 2" xfId="11182"/>
    <cellStyle name="Comma 21 2 3 2 2 2" xfId="11183"/>
    <cellStyle name="Comma 21 2 3 2 2 2 2" xfId="30386"/>
    <cellStyle name="Comma 21 2 3 2 2 3" xfId="11184"/>
    <cellStyle name="Comma 21 2 3 2 2 3 2" xfId="30387"/>
    <cellStyle name="Comma 21 2 3 2 2 4" xfId="30385"/>
    <cellStyle name="Comma 21 2 3 2 3" xfId="11185"/>
    <cellStyle name="Comma 21 2 3 2 3 2" xfId="30388"/>
    <cellStyle name="Comma 21 2 3 2 4" xfId="11186"/>
    <cellStyle name="Comma 21 2 3 2 4 2" xfId="30389"/>
    <cellStyle name="Comma 21 2 3 2 5" xfId="11187"/>
    <cellStyle name="Comma 21 2 3 2 5 2" xfId="30390"/>
    <cellStyle name="Comma 21 2 3 2 6" xfId="30384"/>
    <cellStyle name="Comma 21 2 3 3" xfId="11188"/>
    <cellStyle name="Comma 21 2 3 3 2" xfId="11189"/>
    <cellStyle name="Comma 21 2 3 3 2 2" xfId="30392"/>
    <cellStyle name="Comma 21 2 3 3 3" xfId="11190"/>
    <cellStyle name="Comma 21 2 3 3 3 2" xfId="30393"/>
    <cellStyle name="Comma 21 2 3 3 4" xfId="30391"/>
    <cellStyle name="Comma 21 2 3 4" xfId="11191"/>
    <cellStyle name="Comma 21 2 3 4 2" xfId="30394"/>
    <cellStyle name="Comma 21 2 3 5" xfId="11192"/>
    <cellStyle name="Comma 21 2 3 5 2" xfId="30395"/>
    <cellStyle name="Comma 21 2 3 6" xfId="11193"/>
    <cellStyle name="Comma 21 2 3 6 2" xfId="30396"/>
    <cellStyle name="Comma 21 2 3 7" xfId="30383"/>
    <cellStyle name="Comma 21 2 4" xfId="11194"/>
    <cellStyle name="Comma 21 2 4 2" xfId="11195"/>
    <cellStyle name="Comma 21 2 4 2 2" xfId="11196"/>
    <cellStyle name="Comma 21 2 4 2 2 2" xfId="30399"/>
    <cellStyle name="Comma 21 2 4 2 3" xfId="11197"/>
    <cellStyle name="Comma 21 2 4 2 3 2" xfId="30400"/>
    <cellStyle name="Comma 21 2 4 2 4" xfId="30398"/>
    <cellStyle name="Comma 21 2 4 3" xfId="11198"/>
    <cellStyle name="Comma 21 2 4 3 2" xfId="30401"/>
    <cellStyle name="Comma 21 2 4 4" xfId="11199"/>
    <cellStyle name="Comma 21 2 4 4 2" xfId="30402"/>
    <cellStyle name="Comma 21 2 4 5" xfId="11200"/>
    <cellStyle name="Comma 21 2 4 5 2" xfId="30403"/>
    <cellStyle name="Comma 21 2 4 6" xfId="30397"/>
    <cellStyle name="Comma 21 2 5" xfId="11201"/>
    <cellStyle name="Comma 21 2 5 2" xfId="11202"/>
    <cellStyle name="Comma 21 2 5 2 2" xfId="30405"/>
    <cellStyle name="Comma 21 2 5 3" xfId="11203"/>
    <cellStyle name="Comma 21 2 5 3 2" xfId="30406"/>
    <cellStyle name="Comma 21 2 5 4" xfId="30404"/>
    <cellStyle name="Comma 21 2 6" xfId="11204"/>
    <cellStyle name="Comma 21 2 6 2" xfId="30407"/>
    <cellStyle name="Comma 21 2 7" xfId="11205"/>
    <cellStyle name="Comma 21 2 7 2" xfId="30408"/>
    <cellStyle name="Comma 21 2 8" xfId="11206"/>
    <cellStyle name="Comma 21 2 8 2" xfId="30409"/>
    <cellStyle name="Comma 21 2 9" xfId="30368"/>
    <cellStyle name="Comma 21 3" xfId="11207"/>
    <cellStyle name="Comma 21 3 2" xfId="11208"/>
    <cellStyle name="Comma 21 3 2 2" xfId="11209"/>
    <cellStyle name="Comma 21 3 2 2 2" xfId="11210"/>
    <cellStyle name="Comma 21 3 2 2 2 2" xfId="11211"/>
    <cellStyle name="Comma 21 3 2 2 2 2 2" xfId="30414"/>
    <cellStyle name="Comma 21 3 2 2 2 3" xfId="11212"/>
    <cellStyle name="Comma 21 3 2 2 2 3 2" xfId="30415"/>
    <cellStyle name="Comma 21 3 2 2 2 4" xfId="30413"/>
    <cellStyle name="Comma 21 3 2 2 3" xfId="11213"/>
    <cellStyle name="Comma 21 3 2 2 3 2" xfId="30416"/>
    <cellStyle name="Comma 21 3 2 2 4" xfId="11214"/>
    <cellStyle name="Comma 21 3 2 2 4 2" xfId="30417"/>
    <cellStyle name="Comma 21 3 2 2 5" xfId="11215"/>
    <cellStyle name="Comma 21 3 2 2 5 2" xfId="30418"/>
    <cellStyle name="Comma 21 3 2 2 6" xfId="30412"/>
    <cellStyle name="Comma 21 3 2 3" xfId="11216"/>
    <cellStyle name="Comma 21 3 2 3 2" xfId="11217"/>
    <cellStyle name="Comma 21 3 2 3 2 2" xfId="30420"/>
    <cellStyle name="Comma 21 3 2 3 3" xfId="11218"/>
    <cellStyle name="Comma 21 3 2 3 3 2" xfId="30421"/>
    <cellStyle name="Comma 21 3 2 3 4" xfId="30419"/>
    <cellStyle name="Comma 21 3 2 4" xfId="11219"/>
    <cellStyle name="Comma 21 3 2 4 2" xfId="30422"/>
    <cellStyle name="Comma 21 3 2 5" xfId="11220"/>
    <cellStyle name="Comma 21 3 2 5 2" xfId="30423"/>
    <cellStyle name="Comma 21 3 2 6" xfId="11221"/>
    <cellStyle name="Comma 21 3 2 6 2" xfId="30424"/>
    <cellStyle name="Comma 21 3 2 7" xfId="30411"/>
    <cellStyle name="Comma 21 3 3" xfId="11222"/>
    <cellStyle name="Comma 21 3 3 2" xfId="11223"/>
    <cellStyle name="Comma 21 3 3 2 2" xfId="11224"/>
    <cellStyle name="Comma 21 3 3 2 2 2" xfId="11225"/>
    <cellStyle name="Comma 21 3 3 2 2 2 2" xfId="30428"/>
    <cellStyle name="Comma 21 3 3 2 2 3" xfId="11226"/>
    <cellStyle name="Comma 21 3 3 2 2 3 2" xfId="30429"/>
    <cellStyle name="Comma 21 3 3 2 2 4" xfId="30427"/>
    <cellStyle name="Comma 21 3 3 2 3" xfId="11227"/>
    <cellStyle name="Comma 21 3 3 2 3 2" xfId="30430"/>
    <cellStyle name="Comma 21 3 3 2 4" xfId="11228"/>
    <cellStyle name="Comma 21 3 3 2 4 2" xfId="30431"/>
    <cellStyle name="Comma 21 3 3 2 5" xfId="11229"/>
    <cellStyle name="Comma 21 3 3 2 5 2" xfId="30432"/>
    <cellStyle name="Comma 21 3 3 2 6" xfId="30426"/>
    <cellStyle name="Comma 21 3 3 3" xfId="11230"/>
    <cellStyle name="Comma 21 3 3 3 2" xfId="11231"/>
    <cellStyle name="Comma 21 3 3 3 2 2" xfId="30434"/>
    <cellStyle name="Comma 21 3 3 3 3" xfId="11232"/>
    <cellStyle name="Comma 21 3 3 3 3 2" xfId="30435"/>
    <cellStyle name="Comma 21 3 3 3 4" xfId="30433"/>
    <cellStyle name="Comma 21 3 3 4" xfId="11233"/>
    <cellStyle name="Comma 21 3 3 4 2" xfId="30436"/>
    <cellStyle name="Comma 21 3 3 5" xfId="11234"/>
    <cellStyle name="Comma 21 3 3 5 2" xfId="30437"/>
    <cellStyle name="Comma 21 3 3 6" xfId="11235"/>
    <cellStyle name="Comma 21 3 3 6 2" xfId="30438"/>
    <cellStyle name="Comma 21 3 3 7" xfId="30425"/>
    <cellStyle name="Comma 21 3 4" xfId="11236"/>
    <cellStyle name="Comma 21 3 4 2" xfId="11237"/>
    <cellStyle name="Comma 21 3 4 2 2" xfId="11238"/>
    <cellStyle name="Comma 21 3 4 2 2 2" xfId="30441"/>
    <cellStyle name="Comma 21 3 4 2 3" xfId="11239"/>
    <cellStyle name="Comma 21 3 4 2 3 2" xfId="30442"/>
    <cellStyle name="Comma 21 3 4 2 4" xfId="30440"/>
    <cellStyle name="Comma 21 3 4 3" xfId="11240"/>
    <cellStyle name="Comma 21 3 4 3 2" xfId="30443"/>
    <cellStyle name="Comma 21 3 4 4" xfId="11241"/>
    <cellStyle name="Comma 21 3 4 4 2" xfId="30444"/>
    <cellStyle name="Comma 21 3 4 5" xfId="11242"/>
    <cellStyle name="Comma 21 3 4 5 2" xfId="30445"/>
    <cellStyle name="Comma 21 3 4 6" xfId="30439"/>
    <cellStyle name="Comma 21 3 5" xfId="11243"/>
    <cellStyle name="Comma 21 3 5 2" xfId="11244"/>
    <cellStyle name="Comma 21 3 5 2 2" xfId="30447"/>
    <cellStyle name="Comma 21 3 5 3" xfId="11245"/>
    <cellStyle name="Comma 21 3 5 3 2" xfId="30448"/>
    <cellStyle name="Comma 21 3 5 4" xfId="30446"/>
    <cellStyle name="Comma 21 3 6" xfId="11246"/>
    <cellStyle name="Comma 21 3 6 2" xfId="30449"/>
    <cellStyle name="Comma 21 3 7" xfId="11247"/>
    <cellStyle name="Comma 21 3 7 2" xfId="30450"/>
    <cellStyle name="Comma 21 3 8" xfId="11248"/>
    <cellStyle name="Comma 21 3 8 2" xfId="30451"/>
    <cellStyle name="Comma 21 3 9" xfId="30410"/>
    <cellStyle name="Comma 21 4" xfId="11249"/>
    <cellStyle name="Comma 21 4 2" xfId="11250"/>
    <cellStyle name="Comma 21 4 2 2" xfId="11251"/>
    <cellStyle name="Comma 21 4 2 2 2" xfId="11252"/>
    <cellStyle name="Comma 21 4 2 2 2 2" xfId="11253"/>
    <cellStyle name="Comma 21 4 2 2 2 2 2" xfId="30456"/>
    <cellStyle name="Comma 21 4 2 2 2 3" xfId="11254"/>
    <cellStyle name="Comma 21 4 2 2 2 3 2" xfId="30457"/>
    <cellStyle name="Comma 21 4 2 2 2 4" xfId="30455"/>
    <cellStyle name="Comma 21 4 2 2 3" xfId="11255"/>
    <cellStyle name="Comma 21 4 2 2 3 2" xfId="30458"/>
    <cellStyle name="Comma 21 4 2 2 4" xfId="11256"/>
    <cellStyle name="Comma 21 4 2 2 4 2" xfId="30459"/>
    <cellStyle name="Comma 21 4 2 2 5" xfId="11257"/>
    <cellStyle name="Comma 21 4 2 2 5 2" xfId="30460"/>
    <cellStyle name="Comma 21 4 2 2 6" xfId="30454"/>
    <cellStyle name="Comma 21 4 2 3" xfId="11258"/>
    <cellStyle name="Comma 21 4 2 3 2" xfId="11259"/>
    <cellStyle name="Comma 21 4 2 3 2 2" xfId="30462"/>
    <cellStyle name="Comma 21 4 2 3 3" xfId="11260"/>
    <cellStyle name="Comma 21 4 2 3 3 2" xfId="30463"/>
    <cellStyle name="Comma 21 4 2 3 4" xfId="30461"/>
    <cellStyle name="Comma 21 4 2 4" xfId="11261"/>
    <cellStyle name="Comma 21 4 2 4 2" xfId="30464"/>
    <cellStyle name="Comma 21 4 2 5" xfId="11262"/>
    <cellStyle name="Comma 21 4 2 5 2" xfId="30465"/>
    <cellStyle name="Comma 21 4 2 6" xfId="11263"/>
    <cellStyle name="Comma 21 4 2 6 2" xfId="30466"/>
    <cellStyle name="Comma 21 4 2 7" xfId="30453"/>
    <cellStyle name="Comma 21 4 3" xfId="11264"/>
    <cellStyle name="Comma 21 4 3 2" xfId="11265"/>
    <cellStyle name="Comma 21 4 3 2 2" xfId="11266"/>
    <cellStyle name="Comma 21 4 3 2 2 2" xfId="11267"/>
    <cellStyle name="Comma 21 4 3 2 2 2 2" xfId="30470"/>
    <cellStyle name="Comma 21 4 3 2 2 3" xfId="11268"/>
    <cellStyle name="Comma 21 4 3 2 2 3 2" xfId="30471"/>
    <cellStyle name="Comma 21 4 3 2 2 4" xfId="30469"/>
    <cellStyle name="Comma 21 4 3 2 3" xfId="11269"/>
    <cellStyle name="Comma 21 4 3 2 3 2" xfId="30472"/>
    <cellStyle name="Comma 21 4 3 2 4" xfId="11270"/>
    <cellStyle name="Comma 21 4 3 2 4 2" xfId="30473"/>
    <cellStyle name="Comma 21 4 3 2 5" xfId="11271"/>
    <cellStyle name="Comma 21 4 3 2 5 2" xfId="30474"/>
    <cellStyle name="Comma 21 4 3 2 6" xfId="30468"/>
    <cellStyle name="Comma 21 4 3 3" xfId="11272"/>
    <cellStyle name="Comma 21 4 3 3 2" xfId="11273"/>
    <cellStyle name="Comma 21 4 3 3 2 2" xfId="30476"/>
    <cellStyle name="Comma 21 4 3 3 3" xfId="11274"/>
    <cellStyle name="Comma 21 4 3 3 3 2" xfId="30477"/>
    <cellStyle name="Comma 21 4 3 3 4" xfId="30475"/>
    <cellStyle name="Comma 21 4 3 4" xfId="11275"/>
    <cellStyle name="Comma 21 4 3 4 2" xfId="30478"/>
    <cellStyle name="Comma 21 4 3 5" xfId="11276"/>
    <cellStyle name="Comma 21 4 3 5 2" xfId="30479"/>
    <cellStyle name="Comma 21 4 3 6" xfId="11277"/>
    <cellStyle name="Comma 21 4 3 6 2" xfId="30480"/>
    <cellStyle name="Comma 21 4 3 7" xfId="30467"/>
    <cellStyle name="Comma 21 4 4" xfId="11278"/>
    <cellStyle name="Comma 21 4 4 2" xfId="11279"/>
    <cellStyle name="Comma 21 4 4 2 2" xfId="11280"/>
    <cellStyle name="Comma 21 4 4 2 2 2" xfId="30483"/>
    <cellStyle name="Comma 21 4 4 2 3" xfId="11281"/>
    <cellStyle name="Comma 21 4 4 2 3 2" xfId="30484"/>
    <cellStyle name="Comma 21 4 4 2 4" xfId="30482"/>
    <cellStyle name="Comma 21 4 4 3" xfId="11282"/>
    <cellStyle name="Comma 21 4 4 3 2" xfId="30485"/>
    <cellStyle name="Comma 21 4 4 4" xfId="11283"/>
    <cellStyle name="Comma 21 4 4 4 2" xfId="30486"/>
    <cellStyle name="Comma 21 4 4 5" xfId="11284"/>
    <cellStyle name="Comma 21 4 4 5 2" xfId="30487"/>
    <cellStyle name="Comma 21 4 4 6" xfId="30481"/>
    <cellStyle name="Comma 21 4 5" xfId="11285"/>
    <cellStyle name="Comma 21 4 5 2" xfId="11286"/>
    <cellStyle name="Comma 21 4 5 2 2" xfId="30489"/>
    <cellStyle name="Comma 21 4 5 3" xfId="11287"/>
    <cellStyle name="Comma 21 4 5 3 2" xfId="30490"/>
    <cellStyle name="Comma 21 4 5 4" xfId="30488"/>
    <cellStyle name="Comma 21 4 6" xfId="11288"/>
    <cellStyle name="Comma 21 4 6 2" xfId="30491"/>
    <cellStyle name="Comma 21 4 7" xfId="11289"/>
    <cellStyle name="Comma 21 4 7 2" xfId="30492"/>
    <cellStyle name="Comma 21 4 8" xfId="11290"/>
    <cellStyle name="Comma 21 4 8 2" xfId="30493"/>
    <cellStyle name="Comma 21 4 9" xfId="30452"/>
    <cellStyle name="Comma 21 5" xfId="11291"/>
    <cellStyle name="Comma 21 5 2" xfId="11292"/>
    <cellStyle name="Comma 21 5 2 2" xfId="11293"/>
    <cellStyle name="Comma 21 5 2 2 2" xfId="11294"/>
    <cellStyle name="Comma 21 5 2 2 2 2" xfId="11295"/>
    <cellStyle name="Comma 21 5 2 2 2 2 2" xfId="30498"/>
    <cellStyle name="Comma 21 5 2 2 2 3" xfId="11296"/>
    <cellStyle name="Comma 21 5 2 2 2 3 2" xfId="30499"/>
    <cellStyle name="Comma 21 5 2 2 2 4" xfId="30497"/>
    <cellStyle name="Comma 21 5 2 2 3" xfId="11297"/>
    <cellStyle name="Comma 21 5 2 2 3 2" xfId="30500"/>
    <cellStyle name="Comma 21 5 2 2 4" xfId="11298"/>
    <cellStyle name="Comma 21 5 2 2 4 2" xfId="30501"/>
    <cellStyle name="Comma 21 5 2 2 5" xfId="11299"/>
    <cellStyle name="Comma 21 5 2 2 5 2" xfId="30502"/>
    <cellStyle name="Comma 21 5 2 2 6" xfId="30496"/>
    <cellStyle name="Comma 21 5 2 3" xfId="11300"/>
    <cellStyle name="Comma 21 5 2 3 2" xfId="11301"/>
    <cellStyle name="Comma 21 5 2 3 2 2" xfId="30504"/>
    <cellStyle name="Comma 21 5 2 3 3" xfId="11302"/>
    <cellStyle name="Comma 21 5 2 3 3 2" xfId="30505"/>
    <cellStyle name="Comma 21 5 2 3 4" xfId="30503"/>
    <cellStyle name="Comma 21 5 2 4" xfId="11303"/>
    <cellStyle name="Comma 21 5 2 4 2" xfId="30506"/>
    <cellStyle name="Comma 21 5 2 5" xfId="11304"/>
    <cellStyle name="Comma 21 5 2 5 2" xfId="30507"/>
    <cellStyle name="Comma 21 5 2 6" xfId="11305"/>
    <cellStyle name="Comma 21 5 2 6 2" xfId="30508"/>
    <cellStyle name="Comma 21 5 2 7" xfId="30495"/>
    <cellStyle name="Comma 21 5 3" xfId="11306"/>
    <cellStyle name="Comma 21 5 3 2" xfId="11307"/>
    <cellStyle name="Comma 21 5 3 2 2" xfId="11308"/>
    <cellStyle name="Comma 21 5 3 2 2 2" xfId="11309"/>
    <cellStyle name="Comma 21 5 3 2 2 2 2" xfId="30512"/>
    <cellStyle name="Comma 21 5 3 2 2 3" xfId="11310"/>
    <cellStyle name="Comma 21 5 3 2 2 3 2" xfId="30513"/>
    <cellStyle name="Comma 21 5 3 2 2 4" xfId="30511"/>
    <cellStyle name="Comma 21 5 3 2 3" xfId="11311"/>
    <cellStyle name="Comma 21 5 3 2 3 2" xfId="30514"/>
    <cellStyle name="Comma 21 5 3 2 4" xfId="11312"/>
    <cellStyle name="Comma 21 5 3 2 4 2" xfId="30515"/>
    <cellStyle name="Comma 21 5 3 2 5" xfId="11313"/>
    <cellStyle name="Comma 21 5 3 2 5 2" xfId="30516"/>
    <cellStyle name="Comma 21 5 3 2 6" xfId="30510"/>
    <cellStyle name="Comma 21 5 3 3" xfId="11314"/>
    <cellStyle name="Comma 21 5 3 3 2" xfId="11315"/>
    <cellStyle name="Comma 21 5 3 3 2 2" xfId="30518"/>
    <cellStyle name="Comma 21 5 3 3 3" xfId="11316"/>
    <cellStyle name="Comma 21 5 3 3 3 2" xfId="30519"/>
    <cellStyle name="Comma 21 5 3 3 4" xfId="30517"/>
    <cellStyle name="Comma 21 5 3 4" xfId="11317"/>
    <cellStyle name="Comma 21 5 3 4 2" xfId="30520"/>
    <cellStyle name="Comma 21 5 3 5" xfId="11318"/>
    <cellStyle name="Comma 21 5 3 5 2" xfId="30521"/>
    <cellStyle name="Comma 21 5 3 6" xfId="11319"/>
    <cellStyle name="Comma 21 5 3 6 2" xfId="30522"/>
    <cellStyle name="Comma 21 5 3 7" xfId="30509"/>
    <cellStyle name="Comma 21 5 4" xfId="11320"/>
    <cellStyle name="Comma 21 5 4 2" xfId="11321"/>
    <cellStyle name="Comma 21 5 4 2 2" xfId="11322"/>
    <cellStyle name="Comma 21 5 4 2 2 2" xfId="30525"/>
    <cellStyle name="Comma 21 5 4 2 3" xfId="11323"/>
    <cellStyle name="Comma 21 5 4 2 3 2" xfId="30526"/>
    <cellStyle name="Comma 21 5 4 2 4" xfId="30524"/>
    <cellStyle name="Comma 21 5 4 3" xfId="11324"/>
    <cellStyle name="Comma 21 5 4 3 2" xfId="30527"/>
    <cellStyle name="Comma 21 5 4 4" xfId="11325"/>
    <cellStyle name="Comma 21 5 4 4 2" xfId="30528"/>
    <cellStyle name="Comma 21 5 4 5" xfId="11326"/>
    <cellStyle name="Comma 21 5 4 5 2" xfId="30529"/>
    <cellStyle name="Comma 21 5 4 6" xfId="30523"/>
    <cellStyle name="Comma 21 5 5" xfId="11327"/>
    <cellStyle name="Comma 21 5 5 2" xfId="11328"/>
    <cellStyle name="Comma 21 5 5 2 2" xfId="30531"/>
    <cellStyle name="Comma 21 5 5 3" xfId="11329"/>
    <cellStyle name="Comma 21 5 5 3 2" xfId="30532"/>
    <cellStyle name="Comma 21 5 5 4" xfId="30530"/>
    <cellStyle name="Comma 21 5 6" xfId="11330"/>
    <cellStyle name="Comma 21 5 6 2" xfId="30533"/>
    <cellStyle name="Comma 21 5 7" xfId="11331"/>
    <cellStyle name="Comma 21 5 7 2" xfId="30534"/>
    <cellStyle name="Comma 21 5 8" xfId="11332"/>
    <cellStyle name="Comma 21 5 8 2" xfId="30535"/>
    <cellStyle name="Comma 21 5 9" xfId="30494"/>
    <cellStyle name="Comma 21 6" xfId="11333"/>
    <cellStyle name="Comma 21 6 2" xfId="11334"/>
    <cellStyle name="Comma 21 6 2 2" xfId="11335"/>
    <cellStyle name="Comma 21 6 2 2 2" xfId="11336"/>
    <cellStyle name="Comma 21 6 2 2 2 2" xfId="30539"/>
    <cellStyle name="Comma 21 6 2 2 3" xfId="11337"/>
    <cellStyle name="Comma 21 6 2 2 3 2" xfId="30540"/>
    <cellStyle name="Comma 21 6 2 2 4" xfId="30538"/>
    <cellStyle name="Comma 21 6 2 3" xfId="11338"/>
    <cellStyle name="Comma 21 6 2 3 2" xfId="30541"/>
    <cellStyle name="Comma 21 6 2 4" xfId="11339"/>
    <cellStyle name="Comma 21 6 2 4 2" xfId="30542"/>
    <cellStyle name="Comma 21 6 2 5" xfId="11340"/>
    <cellStyle name="Comma 21 6 2 5 2" xfId="30543"/>
    <cellStyle name="Comma 21 6 2 6" xfId="30537"/>
    <cellStyle name="Comma 21 6 3" xfId="11341"/>
    <cellStyle name="Comma 21 6 3 2" xfId="11342"/>
    <cellStyle name="Comma 21 6 3 2 2" xfId="30545"/>
    <cellStyle name="Comma 21 6 3 3" xfId="11343"/>
    <cellStyle name="Comma 21 6 3 3 2" xfId="30546"/>
    <cellStyle name="Comma 21 6 3 4" xfId="30544"/>
    <cellStyle name="Comma 21 6 4" xfId="11344"/>
    <cellStyle name="Comma 21 6 4 2" xfId="30547"/>
    <cellStyle name="Comma 21 6 5" xfId="11345"/>
    <cellStyle name="Comma 21 6 5 2" xfId="30548"/>
    <cellStyle name="Comma 21 6 6" xfId="11346"/>
    <cellStyle name="Comma 21 6 6 2" xfId="30549"/>
    <cellStyle name="Comma 21 6 7" xfId="30536"/>
    <cellStyle name="Comma 21 7" xfId="11347"/>
    <cellStyle name="Comma 21 7 2" xfId="11348"/>
    <cellStyle name="Comma 21 7 2 2" xfId="11349"/>
    <cellStyle name="Comma 21 7 2 2 2" xfId="11350"/>
    <cellStyle name="Comma 21 7 2 2 2 2" xfId="30553"/>
    <cellStyle name="Comma 21 7 2 2 3" xfId="11351"/>
    <cellStyle name="Comma 21 7 2 2 3 2" xfId="30554"/>
    <cellStyle name="Comma 21 7 2 2 4" xfId="30552"/>
    <cellStyle name="Comma 21 7 2 3" xfId="11352"/>
    <cellStyle name="Comma 21 7 2 3 2" xfId="30555"/>
    <cellStyle name="Comma 21 7 2 4" xfId="11353"/>
    <cellStyle name="Comma 21 7 2 4 2" xfId="30556"/>
    <cellStyle name="Comma 21 7 2 5" xfId="11354"/>
    <cellStyle name="Comma 21 7 2 5 2" xfId="30557"/>
    <cellStyle name="Comma 21 7 2 6" xfId="30551"/>
    <cellStyle name="Comma 21 7 3" xfId="11355"/>
    <cellStyle name="Comma 21 7 3 2" xfId="11356"/>
    <cellStyle name="Comma 21 7 3 2 2" xfId="30559"/>
    <cellStyle name="Comma 21 7 3 3" xfId="11357"/>
    <cellStyle name="Comma 21 7 3 3 2" xfId="30560"/>
    <cellStyle name="Comma 21 7 3 4" xfId="30558"/>
    <cellStyle name="Comma 21 7 4" xfId="11358"/>
    <cellStyle name="Comma 21 7 4 2" xfId="30561"/>
    <cellStyle name="Comma 21 7 5" xfId="11359"/>
    <cellStyle name="Comma 21 7 5 2" xfId="30562"/>
    <cellStyle name="Comma 21 7 6" xfId="11360"/>
    <cellStyle name="Comma 21 7 6 2" xfId="30563"/>
    <cellStyle name="Comma 21 7 7" xfId="30550"/>
    <cellStyle name="Comma 21 8" xfId="11361"/>
    <cellStyle name="Comma 21 8 2" xfId="11362"/>
    <cellStyle name="Comma 21 8 2 2" xfId="11363"/>
    <cellStyle name="Comma 21 8 2 2 2" xfId="30566"/>
    <cellStyle name="Comma 21 8 2 3" xfId="11364"/>
    <cellStyle name="Comma 21 8 2 3 2" xfId="30567"/>
    <cellStyle name="Comma 21 8 2 4" xfId="30565"/>
    <cellStyle name="Comma 21 8 3" xfId="11365"/>
    <cellStyle name="Comma 21 8 3 2" xfId="30568"/>
    <cellStyle name="Comma 21 8 4" xfId="11366"/>
    <cellStyle name="Comma 21 8 4 2" xfId="30569"/>
    <cellStyle name="Comma 21 8 5" xfId="11367"/>
    <cellStyle name="Comma 21 8 5 2" xfId="30570"/>
    <cellStyle name="Comma 21 8 6" xfId="30564"/>
    <cellStyle name="Comma 21 9" xfId="11368"/>
    <cellStyle name="Comma 21 9 2" xfId="11369"/>
    <cellStyle name="Comma 21 9 2 2" xfId="30572"/>
    <cellStyle name="Comma 21 9 3" xfId="11370"/>
    <cellStyle name="Comma 21 9 3 2" xfId="30573"/>
    <cellStyle name="Comma 21 9 4" xfId="30571"/>
    <cellStyle name="Comma 210" xfId="39145"/>
    <cellStyle name="Comma 211" xfId="39147"/>
    <cellStyle name="Comma 212" xfId="39149"/>
    <cellStyle name="Comma 213" xfId="39151"/>
    <cellStyle name="Comma 214" xfId="39439"/>
    <cellStyle name="Comma 215" xfId="39437"/>
    <cellStyle name="Comma 216" xfId="39435"/>
    <cellStyle name="Comma 217" xfId="39433"/>
    <cellStyle name="Comma 218" xfId="39444"/>
    <cellStyle name="Comma 219" xfId="39446"/>
    <cellStyle name="Comma 22" xfId="11371"/>
    <cellStyle name="Comma 22 10" xfId="11372"/>
    <cellStyle name="Comma 22 10 2" xfId="30575"/>
    <cellStyle name="Comma 22 11" xfId="11373"/>
    <cellStyle name="Comma 22 11 2" xfId="30576"/>
    <cellStyle name="Comma 22 12" xfId="11374"/>
    <cellStyle name="Comma 22 12 2" xfId="30577"/>
    <cellStyle name="Comma 22 13" xfId="30574"/>
    <cellStyle name="Comma 22 2" xfId="11375"/>
    <cellStyle name="Comma 22 2 2" xfId="11376"/>
    <cellStyle name="Comma 22 2 2 2" xfId="11377"/>
    <cellStyle name="Comma 22 2 2 2 2" xfId="11378"/>
    <cellStyle name="Comma 22 2 2 2 2 2" xfId="11379"/>
    <cellStyle name="Comma 22 2 2 2 2 2 2" xfId="30582"/>
    <cellStyle name="Comma 22 2 2 2 2 3" xfId="11380"/>
    <cellStyle name="Comma 22 2 2 2 2 3 2" xfId="30583"/>
    <cellStyle name="Comma 22 2 2 2 2 4" xfId="30581"/>
    <cellStyle name="Comma 22 2 2 2 3" xfId="11381"/>
    <cellStyle name="Comma 22 2 2 2 3 2" xfId="30584"/>
    <cellStyle name="Comma 22 2 2 2 4" xfId="11382"/>
    <cellStyle name="Comma 22 2 2 2 4 2" xfId="30585"/>
    <cellStyle name="Comma 22 2 2 2 5" xfId="11383"/>
    <cellStyle name="Comma 22 2 2 2 5 2" xfId="30586"/>
    <cellStyle name="Comma 22 2 2 2 6" xfId="30580"/>
    <cellStyle name="Comma 22 2 2 3" xfId="11384"/>
    <cellStyle name="Comma 22 2 2 3 2" xfId="11385"/>
    <cellStyle name="Comma 22 2 2 3 2 2" xfId="30588"/>
    <cellStyle name="Comma 22 2 2 3 3" xfId="11386"/>
    <cellStyle name="Comma 22 2 2 3 3 2" xfId="30589"/>
    <cellStyle name="Comma 22 2 2 3 4" xfId="30587"/>
    <cellStyle name="Comma 22 2 2 4" xfId="11387"/>
    <cellStyle name="Comma 22 2 2 4 2" xfId="30590"/>
    <cellStyle name="Comma 22 2 2 5" xfId="11388"/>
    <cellStyle name="Comma 22 2 2 5 2" xfId="30591"/>
    <cellStyle name="Comma 22 2 2 6" xfId="11389"/>
    <cellStyle name="Comma 22 2 2 6 2" xfId="30592"/>
    <cellStyle name="Comma 22 2 2 7" xfId="30579"/>
    <cellStyle name="Comma 22 2 3" xfId="11390"/>
    <cellStyle name="Comma 22 2 3 2" xfId="11391"/>
    <cellStyle name="Comma 22 2 3 2 2" xfId="11392"/>
    <cellStyle name="Comma 22 2 3 2 2 2" xfId="11393"/>
    <cellStyle name="Comma 22 2 3 2 2 2 2" xfId="30596"/>
    <cellStyle name="Comma 22 2 3 2 2 3" xfId="11394"/>
    <cellStyle name="Comma 22 2 3 2 2 3 2" xfId="30597"/>
    <cellStyle name="Comma 22 2 3 2 2 4" xfId="30595"/>
    <cellStyle name="Comma 22 2 3 2 3" xfId="11395"/>
    <cellStyle name="Comma 22 2 3 2 3 2" xfId="30598"/>
    <cellStyle name="Comma 22 2 3 2 4" xfId="11396"/>
    <cellStyle name="Comma 22 2 3 2 4 2" xfId="30599"/>
    <cellStyle name="Comma 22 2 3 2 5" xfId="11397"/>
    <cellStyle name="Comma 22 2 3 2 5 2" xfId="30600"/>
    <cellStyle name="Comma 22 2 3 2 6" xfId="30594"/>
    <cellStyle name="Comma 22 2 3 3" xfId="11398"/>
    <cellStyle name="Comma 22 2 3 3 2" xfId="11399"/>
    <cellStyle name="Comma 22 2 3 3 2 2" xfId="30602"/>
    <cellStyle name="Comma 22 2 3 3 3" xfId="11400"/>
    <cellStyle name="Comma 22 2 3 3 3 2" xfId="30603"/>
    <cellStyle name="Comma 22 2 3 3 4" xfId="30601"/>
    <cellStyle name="Comma 22 2 3 4" xfId="11401"/>
    <cellStyle name="Comma 22 2 3 4 2" xfId="30604"/>
    <cellStyle name="Comma 22 2 3 5" xfId="11402"/>
    <cellStyle name="Comma 22 2 3 5 2" xfId="30605"/>
    <cellStyle name="Comma 22 2 3 6" xfId="11403"/>
    <cellStyle name="Comma 22 2 3 6 2" xfId="30606"/>
    <cellStyle name="Comma 22 2 3 7" xfId="30593"/>
    <cellStyle name="Comma 22 2 4" xfId="11404"/>
    <cellStyle name="Comma 22 2 4 2" xfId="11405"/>
    <cellStyle name="Comma 22 2 4 2 2" xfId="11406"/>
    <cellStyle name="Comma 22 2 4 2 2 2" xfId="30609"/>
    <cellStyle name="Comma 22 2 4 2 3" xfId="11407"/>
    <cellStyle name="Comma 22 2 4 2 3 2" xfId="30610"/>
    <cellStyle name="Comma 22 2 4 2 4" xfId="30608"/>
    <cellStyle name="Comma 22 2 4 3" xfId="11408"/>
    <cellStyle name="Comma 22 2 4 3 2" xfId="30611"/>
    <cellStyle name="Comma 22 2 4 4" xfId="11409"/>
    <cellStyle name="Comma 22 2 4 4 2" xfId="30612"/>
    <cellStyle name="Comma 22 2 4 5" xfId="11410"/>
    <cellStyle name="Comma 22 2 4 5 2" xfId="30613"/>
    <cellStyle name="Comma 22 2 4 6" xfId="30607"/>
    <cellStyle name="Comma 22 2 5" xfId="11411"/>
    <cellStyle name="Comma 22 2 5 2" xfId="11412"/>
    <cellStyle name="Comma 22 2 5 2 2" xfId="30615"/>
    <cellStyle name="Comma 22 2 5 3" xfId="11413"/>
    <cellStyle name="Comma 22 2 5 3 2" xfId="30616"/>
    <cellStyle name="Comma 22 2 5 4" xfId="30614"/>
    <cellStyle name="Comma 22 2 6" xfId="11414"/>
    <cellStyle name="Comma 22 2 6 2" xfId="30617"/>
    <cellStyle name="Comma 22 2 7" xfId="11415"/>
    <cellStyle name="Comma 22 2 7 2" xfId="30618"/>
    <cellStyle name="Comma 22 2 8" xfId="11416"/>
    <cellStyle name="Comma 22 2 8 2" xfId="30619"/>
    <cellStyle name="Comma 22 2 9" xfId="30578"/>
    <cellStyle name="Comma 22 3" xfId="11417"/>
    <cellStyle name="Comma 22 3 2" xfId="11418"/>
    <cellStyle name="Comma 22 3 2 2" xfId="11419"/>
    <cellStyle name="Comma 22 3 2 2 2" xfId="11420"/>
    <cellStyle name="Comma 22 3 2 2 2 2" xfId="11421"/>
    <cellStyle name="Comma 22 3 2 2 2 2 2" xfId="30624"/>
    <cellStyle name="Comma 22 3 2 2 2 3" xfId="11422"/>
    <cellStyle name="Comma 22 3 2 2 2 3 2" xfId="30625"/>
    <cellStyle name="Comma 22 3 2 2 2 4" xfId="30623"/>
    <cellStyle name="Comma 22 3 2 2 3" xfId="11423"/>
    <cellStyle name="Comma 22 3 2 2 3 2" xfId="30626"/>
    <cellStyle name="Comma 22 3 2 2 4" xfId="11424"/>
    <cellStyle name="Comma 22 3 2 2 4 2" xfId="30627"/>
    <cellStyle name="Comma 22 3 2 2 5" xfId="11425"/>
    <cellStyle name="Comma 22 3 2 2 5 2" xfId="30628"/>
    <cellStyle name="Comma 22 3 2 2 6" xfId="30622"/>
    <cellStyle name="Comma 22 3 2 3" xfId="11426"/>
    <cellStyle name="Comma 22 3 2 3 2" xfId="11427"/>
    <cellStyle name="Comma 22 3 2 3 2 2" xfId="30630"/>
    <cellStyle name="Comma 22 3 2 3 3" xfId="11428"/>
    <cellStyle name="Comma 22 3 2 3 3 2" xfId="30631"/>
    <cellStyle name="Comma 22 3 2 3 4" xfId="30629"/>
    <cellStyle name="Comma 22 3 2 4" xfId="11429"/>
    <cellStyle name="Comma 22 3 2 4 2" xfId="30632"/>
    <cellStyle name="Comma 22 3 2 5" xfId="11430"/>
    <cellStyle name="Comma 22 3 2 5 2" xfId="30633"/>
    <cellStyle name="Comma 22 3 2 6" xfId="11431"/>
    <cellStyle name="Comma 22 3 2 6 2" xfId="30634"/>
    <cellStyle name="Comma 22 3 2 7" xfId="30621"/>
    <cellStyle name="Comma 22 3 3" xfId="11432"/>
    <cellStyle name="Comma 22 3 3 2" xfId="11433"/>
    <cellStyle name="Comma 22 3 3 2 2" xfId="11434"/>
    <cellStyle name="Comma 22 3 3 2 2 2" xfId="11435"/>
    <cellStyle name="Comma 22 3 3 2 2 2 2" xfId="30638"/>
    <cellStyle name="Comma 22 3 3 2 2 3" xfId="11436"/>
    <cellStyle name="Comma 22 3 3 2 2 3 2" xfId="30639"/>
    <cellStyle name="Comma 22 3 3 2 2 4" xfId="30637"/>
    <cellStyle name="Comma 22 3 3 2 3" xfId="11437"/>
    <cellStyle name="Comma 22 3 3 2 3 2" xfId="30640"/>
    <cellStyle name="Comma 22 3 3 2 4" xfId="11438"/>
    <cellStyle name="Comma 22 3 3 2 4 2" xfId="30641"/>
    <cellStyle name="Comma 22 3 3 2 5" xfId="11439"/>
    <cellStyle name="Comma 22 3 3 2 5 2" xfId="30642"/>
    <cellStyle name="Comma 22 3 3 2 6" xfId="30636"/>
    <cellStyle name="Comma 22 3 3 3" xfId="11440"/>
    <cellStyle name="Comma 22 3 3 3 2" xfId="11441"/>
    <cellStyle name="Comma 22 3 3 3 2 2" xfId="30644"/>
    <cellStyle name="Comma 22 3 3 3 3" xfId="11442"/>
    <cellStyle name="Comma 22 3 3 3 3 2" xfId="30645"/>
    <cellStyle name="Comma 22 3 3 3 4" xfId="30643"/>
    <cellStyle name="Comma 22 3 3 4" xfId="11443"/>
    <cellStyle name="Comma 22 3 3 4 2" xfId="30646"/>
    <cellStyle name="Comma 22 3 3 5" xfId="11444"/>
    <cellStyle name="Comma 22 3 3 5 2" xfId="30647"/>
    <cellStyle name="Comma 22 3 3 6" xfId="11445"/>
    <cellStyle name="Comma 22 3 3 6 2" xfId="30648"/>
    <cellStyle name="Comma 22 3 3 7" xfId="30635"/>
    <cellStyle name="Comma 22 3 4" xfId="11446"/>
    <cellStyle name="Comma 22 3 4 2" xfId="11447"/>
    <cellStyle name="Comma 22 3 4 2 2" xfId="11448"/>
    <cellStyle name="Comma 22 3 4 2 2 2" xfId="30651"/>
    <cellStyle name="Comma 22 3 4 2 3" xfId="11449"/>
    <cellStyle name="Comma 22 3 4 2 3 2" xfId="30652"/>
    <cellStyle name="Comma 22 3 4 2 4" xfId="30650"/>
    <cellStyle name="Comma 22 3 4 3" xfId="11450"/>
    <cellStyle name="Comma 22 3 4 3 2" xfId="30653"/>
    <cellStyle name="Comma 22 3 4 4" xfId="11451"/>
    <cellStyle name="Comma 22 3 4 4 2" xfId="30654"/>
    <cellStyle name="Comma 22 3 4 5" xfId="11452"/>
    <cellStyle name="Comma 22 3 4 5 2" xfId="30655"/>
    <cellStyle name="Comma 22 3 4 6" xfId="30649"/>
    <cellStyle name="Comma 22 3 5" xfId="11453"/>
    <cellStyle name="Comma 22 3 5 2" xfId="11454"/>
    <cellStyle name="Comma 22 3 5 2 2" xfId="30657"/>
    <cellStyle name="Comma 22 3 5 3" xfId="11455"/>
    <cellStyle name="Comma 22 3 5 3 2" xfId="30658"/>
    <cellStyle name="Comma 22 3 5 4" xfId="30656"/>
    <cellStyle name="Comma 22 3 6" xfId="11456"/>
    <cellStyle name="Comma 22 3 6 2" xfId="30659"/>
    <cellStyle name="Comma 22 3 7" xfId="11457"/>
    <cellStyle name="Comma 22 3 7 2" xfId="30660"/>
    <cellStyle name="Comma 22 3 8" xfId="11458"/>
    <cellStyle name="Comma 22 3 8 2" xfId="30661"/>
    <cellStyle name="Comma 22 3 9" xfId="30620"/>
    <cellStyle name="Comma 22 4" xfId="11459"/>
    <cellStyle name="Comma 22 4 2" xfId="11460"/>
    <cellStyle name="Comma 22 4 2 2" xfId="11461"/>
    <cellStyle name="Comma 22 4 2 2 2" xfId="11462"/>
    <cellStyle name="Comma 22 4 2 2 2 2" xfId="11463"/>
    <cellStyle name="Comma 22 4 2 2 2 2 2" xfId="30666"/>
    <cellStyle name="Comma 22 4 2 2 2 3" xfId="11464"/>
    <cellStyle name="Comma 22 4 2 2 2 3 2" xfId="30667"/>
    <cellStyle name="Comma 22 4 2 2 2 4" xfId="30665"/>
    <cellStyle name="Comma 22 4 2 2 3" xfId="11465"/>
    <cellStyle name="Comma 22 4 2 2 3 2" xfId="30668"/>
    <cellStyle name="Comma 22 4 2 2 4" xfId="11466"/>
    <cellStyle name="Comma 22 4 2 2 4 2" xfId="30669"/>
    <cellStyle name="Comma 22 4 2 2 5" xfId="11467"/>
    <cellStyle name="Comma 22 4 2 2 5 2" xfId="30670"/>
    <cellStyle name="Comma 22 4 2 2 6" xfId="30664"/>
    <cellStyle name="Comma 22 4 2 3" xfId="11468"/>
    <cellStyle name="Comma 22 4 2 3 2" xfId="11469"/>
    <cellStyle name="Comma 22 4 2 3 2 2" xfId="30672"/>
    <cellStyle name="Comma 22 4 2 3 3" xfId="11470"/>
    <cellStyle name="Comma 22 4 2 3 3 2" xfId="30673"/>
    <cellStyle name="Comma 22 4 2 3 4" xfId="30671"/>
    <cellStyle name="Comma 22 4 2 4" xfId="11471"/>
    <cellStyle name="Comma 22 4 2 4 2" xfId="30674"/>
    <cellStyle name="Comma 22 4 2 5" xfId="11472"/>
    <cellStyle name="Comma 22 4 2 5 2" xfId="30675"/>
    <cellStyle name="Comma 22 4 2 6" xfId="11473"/>
    <cellStyle name="Comma 22 4 2 6 2" xfId="30676"/>
    <cellStyle name="Comma 22 4 2 7" xfId="30663"/>
    <cellStyle name="Comma 22 4 3" xfId="11474"/>
    <cellStyle name="Comma 22 4 3 2" xfId="11475"/>
    <cellStyle name="Comma 22 4 3 2 2" xfId="11476"/>
    <cellStyle name="Comma 22 4 3 2 2 2" xfId="11477"/>
    <cellStyle name="Comma 22 4 3 2 2 2 2" xfId="30680"/>
    <cellStyle name="Comma 22 4 3 2 2 3" xfId="11478"/>
    <cellStyle name="Comma 22 4 3 2 2 3 2" xfId="30681"/>
    <cellStyle name="Comma 22 4 3 2 2 4" xfId="30679"/>
    <cellStyle name="Comma 22 4 3 2 3" xfId="11479"/>
    <cellStyle name="Comma 22 4 3 2 3 2" xfId="30682"/>
    <cellStyle name="Comma 22 4 3 2 4" xfId="11480"/>
    <cellStyle name="Comma 22 4 3 2 4 2" xfId="30683"/>
    <cellStyle name="Comma 22 4 3 2 5" xfId="11481"/>
    <cellStyle name="Comma 22 4 3 2 5 2" xfId="30684"/>
    <cellStyle name="Comma 22 4 3 2 6" xfId="30678"/>
    <cellStyle name="Comma 22 4 3 3" xfId="11482"/>
    <cellStyle name="Comma 22 4 3 3 2" xfId="11483"/>
    <cellStyle name="Comma 22 4 3 3 2 2" xfId="30686"/>
    <cellStyle name="Comma 22 4 3 3 3" xfId="11484"/>
    <cellStyle name="Comma 22 4 3 3 3 2" xfId="30687"/>
    <cellStyle name="Comma 22 4 3 3 4" xfId="30685"/>
    <cellStyle name="Comma 22 4 3 4" xfId="11485"/>
    <cellStyle name="Comma 22 4 3 4 2" xfId="30688"/>
    <cellStyle name="Comma 22 4 3 5" xfId="11486"/>
    <cellStyle name="Comma 22 4 3 5 2" xfId="30689"/>
    <cellStyle name="Comma 22 4 3 6" xfId="11487"/>
    <cellStyle name="Comma 22 4 3 6 2" xfId="30690"/>
    <cellStyle name="Comma 22 4 3 7" xfId="30677"/>
    <cellStyle name="Comma 22 4 4" xfId="11488"/>
    <cellStyle name="Comma 22 4 4 2" xfId="11489"/>
    <cellStyle name="Comma 22 4 4 2 2" xfId="11490"/>
    <cellStyle name="Comma 22 4 4 2 2 2" xfId="30693"/>
    <cellStyle name="Comma 22 4 4 2 3" xfId="11491"/>
    <cellStyle name="Comma 22 4 4 2 3 2" xfId="30694"/>
    <cellStyle name="Comma 22 4 4 2 4" xfId="30692"/>
    <cellStyle name="Comma 22 4 4 3" xfId="11492"/>
    <cellStyle name="Comma 22 4 4 3 2" xfId="30695"/>
    <cellStyle name="Comma 22 4 4 4" xfId="11493"/>
    <cellStyle name="Comma 22 4 4 4 2" xfId="30696"/>
    <cellStyle name="Comma 22 4 4 5" xfId="11494"/>
    <cellStyle name="Comma 22 4 4 5 2" xfId="30697"/>
    <cellStyle name="Comma 22 4 4 6" xfId="30691"/>
    <cellStyle name="Comma 22 4 5" xfId="11495"/>
    <cellStyle name="Comma 22 4 5 2" xfId="11496"/>
    <cellStyle name="Comma 22 4 5 2 2" xfId="30699"/>
    <cellStyle name="Comma 22 4 5 3" xfId="11497"/>
    <cellStyle name="Comma 22 4 5 3 2" xfId="30700"/>
    <cellStyle name="Comma 22 4 5 4" xfId="30698"/>
    <cellStyle name="Comma 22 4 6" xfId="11498"/>
    <cellStyle name="Comma 22 4 6 2" xfId="30701"/>
    <cellStyle name="Comma 22 4 7" xfId="11499"/>
    <cellStyle name="Comma 22 4 7 2" xfId="30702"/>
    <cellStyle name="Comma 22 4 8" xfId="11500"/>
    <cellStyle name="Comma 22 4 8 2" xfId="30703"/>
    <cellStyle name="Comma 22 4 9" xfId="30662"/>
    <cellStyle name="Comma 22 5" xfId="11501"/>
    <cellStyle name="Comma 22 5 2" xfId="11502"/>
    <cellStyle name="Comma 22 5 2 2" xfId="11503"/>
    <cellStyle name="Comma 22 5 2 2 2" xfId="11504"/>
    <cellStyle name="Comma 22 5 2 2 2 2" xfId="11505"/>
    <cellStyle name="Comma 22 5 2 2 2 2 2" xfId="30708"/>
    <cellStyle name="Comma 22 5 2 2 2 3" xfId="11506"/>
    <cellStyle name="Comma 22 5 2 2 2 3 2" xfId="30709"/>
    <cellStyle name="Comma 22 5 2 2 2 4" xfId="30707"/>
    <cellStyle name="Comma 22 5 2 2 3" xfId="11507"/>
    <cellStyle name="Comma 22 5 2 2 3 2" xfId="30710"/>
    <cellStyle name="Comma 22 5 2 2 4" xfId="11508"/>
    <cellStyle name="Comma 22 5 2 2 4 2" xfId="30711"/>
    <cellStyle name="Comma 22 5 2 2 5" xfId="11509"/>
    <cellStyle name="Comma 22 5 2 2 5 2" xfId="30712"/>
    <cellStyle name="Comma 22 5 2 2 6" xfId="30706"/>
    <cellStyle name="Comma 22 5 2 3" xfId="11510"/>
    <cellStyle name="Comma 22 5 2 3 2" xfId="11511"/>
    <cellStyle name="Comma 22 5 2 3 2 2" xfId="30714"/>
    <cellStyle name="Comma 22 5 2 3 3" xfId="11512"/>
    <cellStyle name="Comma 22 5 2 3 3 2" xfId="30715"/>
    <cellStyle name="Comma 22 5 2 3 4" xfId="30713"/>
    <cellStyle name="Comma 22 5 2 4" xfId="11513"/>
    <cellStyle name="Comma 22 5 2 4 2" xfId="30716"/>
    <cellStyle name="Comma 22 5 2 5" xfId="11514"/>
    <cellStyle name="Comma 22 5 2 5 2" xfId="30717"/>
    <cellStyle name="Comma 22 5 2 6" xfId="11515"/>
    <cellStyle name="Comma 22 5 2 6 2" xfId="30718"/>
    <cellStyle name="Comma 22 5 2 7" xfId="30705"/>
    <cellStyle name="Comma 22 5 3" xfId="11516"/>
    <cellStyle name="Comma 22 5 3 2" xfId="11517"/>
    <cellStyle name="Comma 22 5 3 2 2" xfId="11518"/>
    <cellStyle name="Comma 22 5 3 2 2 2" xfId="11519"/>
    <cellStyle name="Comma 22 5 3 2 2 2 2" xfId="30722"/>
    <cellStyle name="Comma 22 5 3 2 2 3" xfId="11520"/>
    <cellStyle name="Comma 22 5 3 2 2 3 2" xfId="30723"/>
    <cellStyle name="Comma 22 5 3 2 2 4" xfId="30721"/>
    <cellStyle name="Comma 22 5 3 2 3" xfId="11521"/>
    <cellStyle name="Comma 22 5 3 2 3 2" xfId="30724"/>
    <cellStyle name="Comma 22 5 3 2 4" xfId="11522"/>
    <cellStyle name="Comma 22 5 3 2 4 2" xfId="30725"/>
    <cellStyle name="Comma 22 5 3 2 5" xfId="11523"/>
    <cellStyle name="Comma 22 5 3 2 5 2" xfId="30726"/>
    <cellStyle name="Comma 22 5 3 2 6" xfId="30720"/>
    <cellStyle name="Comma 22 5 3 3" xfId="11524"/>
    <cellStyle name="Comma 22 5 3 3 2" xfId="11525"/>
    <cellStyle name="Comma 22 5 3 3 2 2" xfId="30728"/>
    <cellStyle name="Comma 22 5 3 3 3" xfId="11526"/>
    <cellStyle name="Comma 22 5 3 3 3 2" xfId="30729"/>
    <cellStyle name="Comma 22 5 3 3 4" xfId="30727"/>
    <cellStyle name="Comma 22 5 3 4" xfId="11527"/>
    <cellStyle name="Comma 22 5 3 4 2" xfId="30730"/>
    <cellStyle name="Comma 22 5 3 5" xfId="11528"/>
    <cellStyle name="Comma 22 5 3 5 2" xfId="30731"/>
    <cellStyle name="Comma 22 5 3 6" xfId="11529"/>
    <cellStyle name="Comma 22 5 3 6 2" xfId="30732"/>
    <cellStyle name="Comma 22 5 3 7" xfId="30719"/>
    <cellStyle name="Comma 22 5 4" xfId="11530"/>
    <cellStyle name="Comma 22 5 4 2" xfId="11531"/>
    <cellStyle name="Comma 22 5 4 2 2" xfId="11532"/>
    <cellStyle name="Comma 22 5 4 2 2 2" xfId="30735"/>
    <cellStyle name="Comma 22 5 4 2 3" xfId="11533"/>
    <cellStyle name="Comma 22 5 4 2 3 2" xfId="30736"/>
    <cellStyle name="Comma 22 5 4 2 4" xfId="30734"/>
    <cellStyle name="Comma 22 5 4 3" xfId="11534"/>
    <cellStyle name="Comma 22 5 4 3 2" xfId="30737"/>
    <cellStyle name="Comma 22 5 4 4" xfId="11535"/>
    <cellStyle name="Comma 22 5 4 4 2" xfId="30738"/>
    <cellStyle name="Comma 22 5 4 5" xfId="11536"/>
    <cellStyle name="Comma 22 5 4 5 2" xfId="30739"/>
    <cellStyle name="Comma 22 5 4 6" xfId="30733"/>
    <cellStyle name="Comma 22 5 5" xfId="11537"/>
    <cellStyle name="Comma 22 5 5 2" xfId="11538"/>
    <cellStyle name="Comma 22 5 5 2 2" xfId="30741"/>
    <cellStyle name="Comma 22 5 5 3" xfId="11539"/>
    <cellStyle name="Comma 22 5 5 3 2" xfId="30742"/>
    <cellStyle name="Comma 22 5 5 4" xfId="30740"/>
    <cellStyle name="Comma 22 5 6" xfId="11540"/>
    <cellStyle name="Comma 22 5 6 2" xfId="30743"/>
    <cellStyle name="Comma 22 5 7" xfId="11541"/>
    <cellStyle name="Comma 22 5 7 2" xfId="30744"/>
    <cellStyle name="Comma 22 5 8" xfId="11542"/>
    <cellStyle name="Comma 22 5 8 2" xfId="30745"/>
    <cellStyle name="Comma 22 5 9" xfId="30704"/>
    <cellStyle name="Comma 22 6" xfId="11543"/>
    <cellStyle name="Comma 22 6 2" xfId="11544"/>
    <cellStyle name="Comma 22 6 2 2" xfId="11545"/>
    <cellStyle name="Comma 22 6 2 2 2" xfId="11546"/>
    <cellStyle name="Comma 22 6 2 2 2 2" xfId="30749"/>
    <cellStyle name="Comma 22 6 2 2 3" xfId="11547"/>
    <cellStyle name="Comma 22 6 2 2 3 2" xfId="30750"/>
    <cellStyle name="Comma 22 6 2 2 4" xfId="30748"/>
    <cellStyle name="Comma 22 6 2 3" xfId="11548"/>
    <cellStyle name="Comma 22 6 2 3 2" xfId="30751"/>
    <cellStyle name="Comma 22 6 2 4" xfId="11549"/>
    <cellStyle name="Comma 22 6 2 4 2" xfId="30752"/>
    <cellStyle name="Comma 22 6 2 5" xfId="11550"/>
    <cellStyle name="Comma 22 6 2 5 2" xfId="30753"/>
    <cellStyle name="Comma 22 6 2 6" xfId="30747"/>
    <cellStyle name="Comma 22 6 3" xfId="11551"/>
    <cellStyle name="Comma 22 6 3 2" xfId="11552"/>
    <cellStyle name="Comma 22 6 3 2 2" xfId="30755"/>
    <cellStyle name="Comma 22 6 3 3" xfId="11553"/>
    <cellStyle name="Comma 22 6 3 3 2" xfId="30756"/>
    <cellStyle name="Comma 22 6 3 4" xfId="30754"/>
    <cellStyle name="Comma 22 6 4" xfId="11554"/>
    <cellStyle name="Comma 22 6 4 2" xfId="30757"/>
    <cellStyle name="Comma 22 6 5" xfId="11555"/>
    <cellStyle name="Comma 22 6 5 2" xfId="30758"/>
    <cellStyle name="Comma 22 6 6" xfId="11556"/>
    <cellStyle name="Comma 22 6 6 2" xfId="30759"/>
    <cellStyle name="Comma 22 6 7" xfId="30746"/>
    <cellStyle name="Comma 22 7" xfId="11557"/>
    <cellStyle name="Comma 22 7 2" xfId="11558"/>
    <cellStyle name="Comma 22 7 2 2" xfId="11559"/>
    <cellStyle name="Comma 22 7 2 2 2" xfId="11560"/>
    <cellStyle name="Comma 22 7 2 2 2 2" xfId="30763"/>
    <cellStyle name="Comma 22 7 2 2 3" xfId="11561"/>
    <cellStyle name="Comma 22 7 2 2 3 2" xfId="30764"/>
    <cellStyle name="Comma 22 7 2 2 4" xfId="30762"/>
    <cellStyle name="Comma 22 7 2 3" xfId="11562"/>
    <cellStyle name="Comma 22 7 2 3 2" xfId="30765"/>
    <cellStyle name="Comma 22 7 2 4" xfId="11563"/>
    <cellStyle name="Comma 22 7 2 4 2" xfId="30766"/>
    <cellStyle name="Comma 22 7 2 5" xfId="11564"/>
    <cellStyle name="Comma 22 7 2 5 2" xfId="30767"/>
    <cellStyle name="Comma 22 7 2 6" xfId="30761"/>
    <cellStyle name="Comma 22 7 3" xfId="11565"/>
    <cellStyle name="Comma 22 7 3 2" xfId="11566"/>
    <cellStyle name="Comma 22 7 3 2 2" xfId="30769"/>
    <cellStyle name="Comma 22 7 3 3" xfId="11567"/>
    <cellStyle name="Comma 22 7 3 3 2" xfId="30770"/>
    <cellStyle name="Comma 22 7 3 4" xfId="30768"/>
    <cellStyle name="Comma 22 7 4" xfId="11568"/>
    <cellStyle name="Comma 22 7 4 2" xfId="30771"/>
    <cellStyle name="Comma 22 7 5" xfId="11569"/>
    <cellStyle name="Comma 22 7 5 2" xfId="30772"/>
    <cellStyle name="Comma 22 7 6" xfId="11570"/>
    <cellStyle name="Comma 22 7 6 2" xfId="30773"/>
    <cellStyle name="Comma 22 7 7" xfId="30760"/>
    <cellStyle name="Comma 22 8" xfId="11571"/>
    <cellStyle name="Comma 22 8 2" xfId="11572"/>
    <cellStyle name="Comma 22 8 2 2" xfId="11573"/>
    <cellStyle name="Comma 22 8 2 2 2" xfId="30776"/>
    <cellStyle name="Comma 22 8 2 3" xfId="11574"/>
    <cellStyle name="Comma 22 8 2 3 2" xfId="30777"/>
    <cellStyle name="Comma 22 8 2 4" xfId="30775"/>
    <cellStyle name="Comma 22 8 3" xfId="11575"/>
    <cellStyle name="Comma 22 8 3 2" xfId="30778"/>
    <cellStyle name="Comma 22 8 4" xfId="11576"/>
    <cellStyle name="Comma 22 8 4 2" xfId="30779"/>
    <cellStyle name="Comma 22 8 5" xfId="11577"/>
    <cellStyle name="Comma 22 8 5 2" xfId="30780"/>
    <cellStyle name="Comma 22 8 6" xfId="30774"/>
    <cellStyle name="Comma 22 9" xfId="11578"/>
    <cellStyle name="Comma 22 9 2" xfId="11579"/>
    <cellStyle name="Comma 22 9 2 2" xfId="30782"/>
    <cellStyle name="Comma 22 9 3" xfId="11580"/>
    <cellStyle name="Comma 22 9 3 2" xfId="30783"/>
    <cellStyle name="Comma 22 9 4" xfId="30781"/>
    <cellStyle name="Comma 220" xfId="39448"/>
    <cellStyle name="Comma 221" xfId="39529"/>
    <cellStyle name="Comma 222" xfId="39530"/>
    <cellStyle name="Comma 223" xfId="39534"/>
    <cellStyle name="Comma 224" xfId="39536"/>
    <cellStyle name="Comma 225" xfId="39538"/>
    <cellStyle name="Comma 226" xfId="39540"/>
    <cellStyle name="Comma 227" xfId="39542"/>
    <cellStyle name="Comma 228" xfId="39544"/>
    <cellStyle name="Comma 229" xfId="39546"/>
    <cellStyle name="Comma 23" xfId="11581"/>
    <cellStyle name="Comma 23 10" xfId="11582"/>
    <cellStyle name="Comma 23 10 2" xfId="30785"/>
    <cellStyle name="Comma 23 11" xfId="11583"/>
    <cellStyle name="Comma 23 11 2" xfId="30786"/>
    <cellStyle name="Comma 23 12" xfId="11584"/>
    <cellStyle name="Comma 23 12 2" xfId="30787"/>
    <cellStyle name="Comma 23 13" xfId="30784"/>
    <cellStyle name="Comma 23 2" xfId="11585"/>
    <cellStyle name="Comma 23 2 2" xfId="11586"/>
    <cellStyle name="Comma 23 2 2 2" xfId="11587"/>
    <cellStyle name="Comma 23 2 2 2 2" xfId="11588"/>
    <cellStyle name="Comma 23 2 2 2 2 2" xfId="11589"/>
    <cellStyle name="Comma 23 2 2 2 2 2 2" xfId="30792"/>
    <cellStyle name="Comma 23 2 2 2 2 3" xfId="11590"/>
    <cellStyle name="Comma 23 2 2 2 2 3 2" xfId="30793"/>
    <cellStyle name="Comma 23 2 2 2 2 4" xfId="30791"/>
    <cellStyle name="Comma 23 2 2 2 3" xfId="11591"/>
    <cellStyle name="Comma 23 2 2 2 3 2" xfId="30794"/>
    <cellStyle name="Comma 23 2 2 2 4" xfId="11592"/>
    <cellStyle name="Comma 23 2 2 2 4 2" xfId="30795"/>
    <cellStyle name="Comma 23 2 2 2 5" xfId="11593"/>
    <cellStyle name="Comma 23 2 2 2 5 2" xfId="30796"/>
    <cellStyle name="Comma 23 2 2 2 6" xfId="30790"/>
    <cellStyle name="Comma 23 2 2 3" xfId="11594"/>
    <cellStyle name="Comma 23 2 2 3 2" xfId="11595"/>
    <cellStyle name="Comma 23 2 2 3 2 2" xfId="30798"/>
    <cellStyle name="Comma 23 2 2 3 3" xfId="11596"/>
    <cellStyle name="Comma 23 2 2 3 3 2" xfId="30799"/>
    <cellStyle name="Comma 23 2 2 3 4" xfId="30797"/>
    <cellStyle name="Comma 23 2 2 4" xfId="11597"/>
    <cellStyle name="Comma 23 2 2 4 2" xfId="30800"/>
    <cellStyle name="Comma 23 2 2 5" xfId="11598"/>
    <cellStyle name="Comma 23 2 2 5 2" xfId="30801"/>
    <cellStyle name="Comma 23 2 2 6" xfId="11599"/>
    <cellStyle name="Comma 23 2 2 6 2" xfId="30802"/>
    <cellStyle name="Comma 23 2 2 7" xfId="30789"/>
    <cellStyle name="Comma 23 2 3" xfId="11600"/>
    <cellStyle name="Comma 23 2 3 2" xfId="11601"/>
    <cellStyle name="Comma 23 2 3 2 2" xfId="11602"/>
    <cellStyle name="Comma 23 2 3 2 2 2" xfId="11603"/>
    <cellStyle name="Comma 23 2 3 2 2 2 2" xfId="30806"/>
    <cellStyle name="Comma 23 2 3 2 2 3" xfId="11604"/>
    <cellStyle name="Comma 23 2 3 2 2 3 2" xfId="30807"/>
    <cellStyle name="Comma 23 2 3 2 2 4" xfId="30805"/>
    <cellStyle name="Comma 23 2 3 2 3" xfId="11605"/>
    <cellStyle name="Comma 23 2 3 2 3 2" xfId="30808"/>
    <cellStyle name="Comma 23 2 3 2 4" xfId="11606"/>
    <cellStyle name="Comma 23 2 3 2 4 2" xfId="30809"/>
    <cellStyle name="Comma 23 2 3 2 5" xfId="11607"/>
    <cellStyle name="Comma 23 2 3 2 5 2" xfId="30810"/>
    <cellStyle name="Comma 23 2 3 2 6" xfId="30804"/>
    <cellStyle name="Comma 23 2 3 3" xfId="11608"/>
    <cellStyle name="Comma 23 2 3 3 2" xfId="11609"/>
    <cellStyle name="Comma 23 2 3 3 2 2" xfId="30812"/>
    <cellStyle name="Comma 23 2 3 3 3" xfId="11610"/>
    <cellStyle name="Comma 23 2 3 3 3 2" xfId="30813"/>
    <cellStyle name="Comma 23 2 3 3 4" xfId="30811"/>
    <cellStyle name="Comma 23 2 3 4" xfId="11611"/>
    <cellStyle name="Comma 23 2 3 4 2" xfId="30814"/>
    <cellStyle name="Comma 23 2 3 5" xfId="11612"/>
    <cellStyle name="Comma 23 2 3 5 2" xfId="30815"/>
    <cellStyle name="Comma 23 2 3 6" xfId="11613"/>
    <cellStyle name="Comma 23 2 3 6 2" xfId="30816"/>
    <cellStyle name="Comma 23 2 3 7" xfId="30803"/>
    <cellStyle name="Comma 23 2 4" xfId="11614"/>
    <cellStyle name="Comma 23 2 4 2" xfId="11615"/>
    <cellStyle name="Comma 23 2 4 2 2" xfId="11616"/>
    <cellStyle name="Comma 23 2 4 2 2 2" xfId="30819"/>
    <cellStyle name="Comma 23 2 4 2 3" xfId="11617"/>
    <cellStyle name="Comma 23 2 4 2 3 2" xfId="30820"/>
    <cellStyle name="Comma 23 2 4 2 4" xfId="30818"/>
    <cellStyle name="Comma 23 2 4 3" xfId="11618"/>
    <cellStyle name="Comma 23 2 4 3 2" xfId="30821"/>
    <cellStyle name="Comma 23 2 4 4" xfId="11619"/>
    <cellStyle name="Comma 23 2 4 4 2" xfId="30822"/>
    <cellStyle name="Comma 23 2 4 5" xfId="11620"/>
    <cellStyle name="Comma 23 2 4 5 2" xfId="30823"/>
    <cellStyle name="Comma 23 2 4 6" xfId="30817"/>
    <cellStyle name="Comma 23 2 5" xfId="11621"/>
    <cellStyle name="Comma 23 2 5 2" xfId="11622"/>
    <cellStyle name="Comma 23 2 5 2 2" xfId="30825"/>
    <cellStyle name="Comma 23 2 5 3" xfId="11623"/>
    <cellStyle name="Comma 23 2 5 3 2" xfId="30826"/>
    <cellStyle name="Comma 23 2 5 4" xfId="30824"/>
    <cellStyle name="Comma 23 2 6" xfId="11624"/>
    <cellStyle name="Comma 23 2 6 2" xfId="30827"/>
    <cellStyle name="Comma 23 2 7" xfId="11625"/>
    <cellStyle name="Comma 23 2 7 2" xfId="30828"/>
    <cellStyle name="Comma 23 2 8" xfId="11626"/>
    <cellStyle name="Comma 23 2 8 2" xfId="30829"/>
    <cellStyle name="Comma 23 2 9" xfId="30788"/>
    <cellStyle name="Comma 23 3" xfId="11627"/>
    <cellStyle name="Comma 23 3 2" xfId="11628"/>
    <cellStyle name="Comma 23 3 2 2" xfId="11629"/>
    <cellStyle name="Comma 23 3 2 2 2" xfId="11630"/>
    <cellStyle name="Comma 23 3 2 2 2 2" xfId="11631"/>
    <cellStyle name="Comma 23 3 2 2 2 2 2" xfId="30834"/>
    <cellStyle name="Comma 23 3 2 2 2 3" xfId="11632"/>
    <cellStyle name="Comma 23 3 2 2 2 3 2" xfId="30835"/>
    <cellStyle name="Comma 23 3 2 2 2 4" xfId="30833"/>
    <cellStyle name="Comma 23 3 2 2 3" xfId="11633"/>
    <cellStyle name="Comma 23 3 2 2 3 2" xfId="30836"/>
    <cellStyle name="Comma 23 3 2 2 4" xfId="11634"/>
    <cellStyle name="Comma 23 3 2 2 4 2" xfId="30837"/>
    <cellStyle name="Comma 23 3 2 2 5" xfId="11635"/>
    <cellStyle name="Comma 23 3 2 2 5 2" xfId="30838"/>
    <cellStyle name="Comma 23 3 2 2 6" xfId="30832"/>
    <cellStyle name="Comma 23 3 2 3" xfId="11636"/>
    <cellStyle name="Comma 23 3 2 3 2" xfId="11637"/>
    <cellStyle name="Comma 23 3 2 3 2 2" xfId="30840"/>
    <cellStyle name="Comma 23 3 2 3 3" xfId="11638"/>
    <cellStyle name="Comma 23 3 2 3 3 2" xfId="30841"/>
    <cellStyle name="Comma 23 3 2 3 4" xfId="30839"/>
    <cellStyle name="Comma 23 3 2 4" xfId="11639"/>
    <cellStyle name="Comma 23 3 2 4 2" xfId="30842"/>
    <cellStyle name="Comma 23 3 2 5" xfId="11640"/>
    <cellStyle name="Comma 23 3 2 5 2" xfId="30843"/>
    <cellStyle name="Comma 23 3 2 6" xfId="11641"/>
    <cellStyle name="Comma 23 3 2 6 2" xfId="30844"/>
    <cellStyle name="Comma 23 3 2 7" xfId="30831"/>
    <cellStyle name="Comma 23 3 3" xfId="11642"/>
    <cellStyle name="Comma 23 3 3 2" xfId="11643"/>
    <cellStyle name="Comma 23 3 3 2 2" xfId="11644"/>
    <cellStyle name="Comma 23 3 3 2 2 2" xfId="11645"/>
    <cellStyle name="Comma 23 3 3 2 2 2 2" xfId="30848"/>
    <cellStyle name="Comma 23 3 3 2 2 3" xfId="11646"/>
    <cellStyle name="Comma 23 3 3 2 2 3 2" xfId="30849"/>
    <cellStyle name="Comma 23 3 3 2 2 4" xfId="30847"/>
    <cellStyle name="Comma 23 3 3 2 3" xfId="11647"/>
    <cellStyle name="Comma 23 3 3 2 3 2" xfId="30850"/>
    <cellStyle name="Comma 23 3 3 2 4" xfId="11648"/>
    <cellStyle name="Comma 23 3 3 2 4 2" xfId="30851"/>
    <cellStyle name="Comma 23 3 3 2 5" xfId="11649"/>
    <cellStyle name="Comma 23 3 3 2 5 2" xfId="30852"/>
    <cellStyle name="Comma 23 3 3 2 6" xfId="30846"/>
    <cellStyle name="Comma 23 3 3 3" xfId="11650"/>
    <cellStyle name="Comma 23 3 3 3 2" xfId="11651"/>
    <cellStyle name="Comma 23 3 3 3 2 2" xfId="30854"/>
    <cellStyle name="Comma 23 3 3 3 3" xfId="11652"/>
    <cellStyle name="Comma 23 3 3 3 3 2" xfId="30855"/>
    <cellStyle name="Comma 23 3 3 3 4" xfId="30853"/>
    <cellStyle name="Comma 23 3 3 4" xfId="11653"/>
    <cellStyle name="Comma 23 3 3 4 2" xfId="30856"/>
    <cellStyle name="Comma 23 3 3 5" xfId="11654"/>
    <cellStyle name="Comma 23 3 3 5 2" xfId="30857"/>
    <cellStyle name="Comma 23 3 3 6" xfId="11655"/>
    <cellStyle name="Comma 23 3 3 6 2" xfId="30858"/>
    <cellStyle name="Comma 23 3 3 7" xfId="30845"/>
    <cellStyle name="Comma 23 3 4" xfId="11656"/>
    <cellStyle name="Comma 23 3 4 2" xfId="11657"/>
    <cellStyle name="Comma 23 3 4 2 2" xfId="11658"/>
    <cellStyle name="Comma 23 3 4 2 2 2" xfId="30861"/>
    <cellStyle name="Comma 23 3 4 2 3" xfId="11659"/>
    <cellStyle name="Comma 23 3 4 2 3 2" xfId="30862"/>
    <cellStyle name="Comma 23 3 4 2 4" xfId="30860"/>
    <cellStyle name="Comma 23 3 4 3" xfId="11660"/>
    <cellStyle name="Comma 23 3 4 3 2" xfId="30863"/>
    <cellStyle name="Comma 23 3 4 4" xfId="11661"/>
    <cellStyle name="Comma 23 3 4 4 2" xfId="30864"/>
    <cellStyle name="Comma 23 3 4 5" xfId="11662"/>
    <cellStyle name="Comma 23 3 4 5 2" xfId="30865"/>
    <cellStyle name="Comma 23 3 4 6" xfId="30859"/>
    <cellStyle name="Comma 23 3 5" xfId="11663"/>
    <cellStyle name="Comma 23 3 5 2" xfId="11664"/>
    <cellStyle name="Comma 23 3 5 2 2" xfId="30867"/>
    <cellStyle name="Comma 23 3 5 3" xfId="11665"/>
    <cellStyle name="Comma 23 3 5 3 2" xfId="30868"/>
    <cellStyle name="Comma 23 3 5 4" xfId="30866"/>
    <cellStyle name="Comma 23 3 6" xfId="11666"/>
    <cellStyle name="Comma 23 3 6 2" xfId="30869"/>
    <cellStyle name="Comma 23 3 7" xfId="11667"/>
    <cellStyle name="Comma 23 3 7 2" xfId="30870"/>
    <cellStyle name="Comma 23 3 8" xfId="11668"/>
    <cellStyle name="Comma 23 3 8 2" xfId="30871"/>
    <cellStyle name="Comma 23 3 9" xfId="30830"/>
    <cellStyle name="Comma 23 4" xfId="11669"/>
    <cellStyle name="Comma 23 4 2" xfId="11670"/>
    <cellStyle name="Comma 23 4 2 2" xfId="11671"/>
    <cellStyle name="Comma 23 4 2 2 2" xfId="11672"/>
    <cellStyle name="Comma 23 4 2 2 2 2" xfId="11673"/>
    <cellStyle name="Comma 23 4 2 2 2 2 2" xfId="30876"/>
    <cellStyle name="Comma 23 4 2 2 2 3" xfId="11674"/>
    <cellStyle name="Comma 23 4 2 2 2 3 2" xfId="30877"/>
    <cellStyle name="Comma 23 4 2 2 2 4" xfId="30875"/>
    <cellStyle name="Comma 23 4 2 2 3" xfId="11675"/>
    <cellStyle name="Comma 23 4 2 2 3 2" xfId="30878"/>
    <cellStyle name="Comma 23 4 2 2 4" xfId="11676"/>
    <cellStyle name="Comma 23 4 2 2 4 2" xfId="30879"/>
    <cellStyle name="Comma 23 4 2 2 5" xfId="11677"/>
    <cellStyle name="Comma 23 4 2 2 5 2" xfId="30880"/>
    <cellStyle name="Comma 23 4 2 2 6" xfId="30874"/>
    <cellStyle name="Comma 23 4 2 3" xfId="11678"/>
    <cellStyle name="Comma 23 4 2 3 2" xfId="11679"/>
    <cellStyle name="Comma 23 4 2 3 2 2" xfId="30882"/>
    <cellStyle name="Comma 23 4 2 3 3" xfId="11680"/>
    <cellStyle name="Comma 23 4 2 3 3 2" xfId="30883"/>
    <cellStyle name="Comma 23 4 2 3 4" xfId="30881"/>
    <cellStyle name="Comma 23 4 2 4" xfId="11681"/>
    <cellStyle name="Comma 23 4 2 4 2" xfId="30884"/>
    <cellStyle name="Comma 23 4 2 5" xfId="11682"/>
    <cellStyle name="Comma 23 4 2 5 2" xfId="30885"/>
    <cellStyle name="Comma 23 4 2 6" xfId="11683"/>
    <cellStyle name="Comma 23 4 2 6 2" xfId="30886"/>
    <cellStyle name="Comma 23 4 2 7" xfId="30873"/>
    <cellStyle name="Comma 23 4 3" xfId="11684"/>
    <cellStyle name="Comma 23 4 3 2" xfId="11685"/>
    <cellStyle name="Comma 23 4 3 2 2" xfId="11686"/>
    <cellStyle name="Comma 23 4 3 2 2 2" xfId="11687"/>
    <cellStyle name="Comma 23 4 3 2 2 2 2" xfId="30890"/>
    <cellStyle name="Comma 23 4 3 2 2 3" xfId="11688"/>
    <cellStyle name="Comma 23 4 3 2 2 3 2" xfId="30891"/>
    <cellStyle name="Comma 23 4 3 2 2 4" xfId="30889"/>
    <cellStyle name="Comma 23 4 3 2 3" xfId="11689"/>
    <cellStyle name="Comma 23 4 3 2 3 2" xfId="30892"/>
    <cellStyle name="Comma 23 4 3 2 4" xfId="11690"/>
    <cellStyle name="Comma 23 4 3 2 4 2" xfId="30893"/>
    <cellStyle name="Comma 23 4 3 2 5" xfId="11691"/>
    <cellStyle name="Comma 23 4 3 2 5 2" xfId="30894"/>
    <cellStyle name="Comma 23 4 3 2 6" xfId="30888"/>
    <cellStyle name="Comma 23 4 3 3" xfId="11692"/>
    <cellStyle name="Comma 23 4 3 3 2" xfId="11693"/>
    <cellStyle name="Comma 23 4 3 3 2 2" xfId="30896"/>
    <cellStyle name="Comma 23 4 3 3 3" xfId="11694"/>
    <cellStyle name="Comma 23 4 3 3 3 2" xfId="30897"/>
    <cellStyle name="Comma 23 4 3 3 4" xfId="30895"/>
    <cellStyle name="Comma 23 4 3 4" xfId="11695"/>
    <cellStyle name="Comma 23 4 3 4 2" xfId="30898"/>
    <cellStyle name="Comma 23 4 3 5" xfId="11696"/>
    <cellStyle name="Comma 23 4 3 5 2" xfId="30899"/>
    <cellStyle name="Comma 23 4 3 6" xfId="11697"/>
    <cellStyle name="Comma 23 4 3 6 2" xfId="30900"/>
    <cellStyle name="Comma 23 4 3 7" xfId="30887"/>
    <cellStyle name="Comma 23 4 4" xfId="11698"/>
    <cellStyle name="Comma 23 4 4 2" xfId="11699"/>
    <cellStyle name="Comma 23 4 4 2 2" xfId="11700"/>
    <cellStyle name="Comma 23 4 4 2 2 2" xfId="30903"/>
    <cellStyle name="Comma 23 4 4 2 3" xfId="11701"/>
    <cellStyle name="Comma 23 4 4 2 3 2" xfId="30904"/>
    <cellStyle name="Comma 23 4 4 2 4" xfId="30902"/>
    <cellStyle name="Comma 23 4 4 3" xfId="11702"/>
    <cellStyle name="Comma 23 4 4 3 2" xfId="30905"/>
    <cellStyle name="Comma 23 4 4 4" xfId="11703"/>
    <cellStyle name="Comma 23 4 4 4 2" xfId="30906"/>
    <cellStyle name="Comma 23 4 4 5" xfId="11704"/>
    <cellStyle name="Comma 23 4 4 5 2" xfId="30907"/>
    <cellStyle name="Comma 23 4 4 6" xfId="30901"/>
    <cellStyle name="Comma 23 4 5" xfId="11705"/>
    <cellStyle name="Comma 23 4 5 2" xfId="11706"/>
    <cellStyle name="Comma 23 4 5 2 2" xfId="30909"/>
    <cellStyle name="Comma 23 4 5 3" xfId="11707"/>
    <cellStyle name="Comma 23 4 5 3 2" xfId="30910"/>
    <cellStyle name="Comma 23 4 5 4" xfId="30908"/>
    <cellStyle name="Comma 23 4 6" xfId="11708"/>
    <cellStyle name="Comma 23 4 6 2" xfId="30911"/>
    <cellStyle name="Comma 23 4 7" xfId="11709"/>
    <cellStyle name="Comma 23 4 7 2" xfId="30912"/>
    <cellStyle name="Comma 23 4 8" xfId="11710"/>
    <cellStyle name="Comma 23 4 8 2" xfId="30913"/>
    <cellStyle name="Comma 23 4 9" xfId="30872"/>
    <cellStyle name="Comma 23 5" xfId="11711"/>
    <cellStyle name="Comma 23 5 2" xfId="11712"/>
    <cellStyle name="Comma 23 5 2 2" xfId="11713"/>
    <cellStyle name="Comma 23 5 2 2 2" xfId="11714"/>
    <cellStyle name="Comma 23 5 2 2 2 2" xfId="11715"/>
    <cellStyle name="Comma 23 5 2 2 2 2 2" xfId="30918"/>
    <cellStyle name="Comma 23 5 2 2 2 3" xfId="11716"/>
    <cellStyle name="Comma 23 5 2 2 2 3 2" xfId="30919"/>
    <cellStyle name="Comma 23 5 2 2 2 4" xfId="30917"/>
    <cellStyle name="Comma 23 5 2 2 3" xfId="11717"/>
    <cellStyle name="Comma 23 5 2 2 3 2" xfId="30920"/>
    <cellStyle name="Comma 23 5 2 2 4" xfId="11718"/>
    <cellStyle name="Comma 23 5 2 2 4 2" xfId="30921"/>
    <cellStyle name="Comma 23 5 2 2 5" xfId="11719"/>
    <cellStyle name="Comma 23 5 2 2 5 2" xfId="30922"/>
    <cellStyle name="Comma 23 5 2 2 6" xfId="30916"/>
    <cellStyle name="Comma 23 5 2 3" xfId="11720"/>
    <cellStyle name="Comma 23 5 2 3 2" xfId="11721"/>
    <cellStyle name="Comma 23 5 2 3 2 2" xfId="30924"/>
    <cellStyle name="Comma 23 5 2 3 3" xfId="11722"/>
    <cellStyle name="Comma 23 5 2 3 3 2" xfId="30925"/>
    <cellStyle name="Comma 23 5 2 3 4" xfId="30923"/>
    <cellStyle name="Comma 23 5 2 4" xfId="11723"/>
    <cellStyle name="Comma 23 5 2 4 2" xfId="30926"/>
    <cellStyle name="Comma 23 5 2 5" xfId="11724"/>
    <cellStyle name="Comma 23 5 2 5 2" xfId="30927"/>
    <cellStyle name="Comma 23 5 2 6" xfId="11725"/>
    <cellStyle name="Comma 23 5 2 6 2" xfId="30928"/>
    <cellStyle name="Comma 23 5 2 7" xfId="30915"/>
    <cellStyle name="Comma 23 5 3" xfId="11726"/>
    <cellStyle name="Comma 23 5 3 2" xfId="11727"/>
    <cellStyle name="Comma 23 5 3 2 2" xfId="11728"/>
    <cellStyle name="Comma 23 5 3 2 2 2" xfId="11729"/>
    <cellStyle name="Comma 23 5 3 2 2 2 2" xfId="30932"/>
    <cellStyle name="Comma 23 5 3 2 2 3" xfId="11730"/>
    <cellStyle name="Comma 23 5 3 2 2 3 2" xfId="30933"/>
    <cellStyle name="Comma 23 5 3 2 2 4" xfId="30931"/>
    <cellStyle name="Comma 23 5 3 2 3" xfId="11731"/>
    <cellStyle name="Comma 23 5 3 2 3 2" xfId="30934"/>
    <cellStyle name="Comma 23 5 3 2 4" xfId="11732"/>
    <cellStyle name="Comma 23 5 3 2 4 2" xfId="30935"/>
    <cellStyle name="Comma 23 5 3 2 5" xfId="11733"/>
    <cellStyle name="Comma 23 5 3 2 5 2" xfId="30936"/>
    <cellStyle name="Comma 23 5 3 2 6" xfId="30930"/>
    <cellStyle name="Comma 23 5 3 3" xfId="11734"/>
    <cellStyle name="Comma 23 5 3 3 2" xfId="11735"/>
    <cellStyle name="Comma 23 5 3 3 2 2" xfId="30938"/>
    <cellStyle name="Comma 23 5 3 3 3" xfId="11736"/>
    <cellStyle name="Comma 23 5 3 3 3 2" xfId="30939"/>
    <cellStyle name="Comma 23 5 3 3 4" xfId="30937"/>
    <cellStyle name="Comma 23 5 3 4" xfId="11737"/>
    <cellStyle name="Comma 23 5 3 4 2" xfId="30940"/>
    <cellStyle name="Comma 23 5 3 5" xfId="11738"/>
    <cellStyle name="Comma 23 5 3 5 2" xfId="30941"/>
    <cellStyle name="Comma 23 5 3 6" xfId="11739"/>
    <cellStyle name="Comma 23 5 3 6 2" xfId="30942"/>
    <cellStyle name="Comma 23 5 3 7" xfId="30929"/>
    <cellStyle name="Comma 23 5 4" xfId="11740"/>
    <cellStyle name="Comma 23 5 4 2" xfId="11741"/>
    <cellStyle name="Comma 23 5 4 2 2" xfId="11742"/>
    <cellStyle name="Comma 23 5 4 2 2 2" xfId="30945"/>
    <cellStyle name="Comma 23 5 4 2 3" xfId="11743"/>
    <cellStyle name="Comma 23 5 4 2 3 2" xfId="30946"/>
    <cellStyle name="Comma 23 5 4 2 4" xfId="30944"/>
    <cellStyle name="Comma 23 5 4 3" xfId="11744"/>
    <cellStyle name="Comma 23 5 4 3 2" xfId="30947"/>
    <cellStyle name="Comma 23 5 4 4" xfId="11745"/>
    <cellStyle name="Comma 23 5 4 4 2" xfId="30948"/>
    <cellStyle name="Comma 23 5 4 5" xfId="11746"/>
    <cellStyle name="Comma 23 5 4 5 2" xfId="30949"/>
    <cellStyle name="Comma 23 5 4 6" xfId="30943"/>
    <cellStyle name="Comma 23 5 5" xfId="11747"/>
    <cellStyle name="Comma 23 5 5 2" xfId="11748"/>
    <cellStyle name="Comma 23 5 5 2 2" xfId="30951"/>
    <cellStyle name="Comma 23 5 5 3" xfId="11749"/>
    <cellStyle name="Comma 23 5 5 3 2" xfId="30952"/>
    <cellStyle name="Comma 23 5 5 4" xfId="30950"/>
    <cellStyle name="Comma 23 5 6" xfId="11750"/>
    <cellStyle name="Comma 23 5 6 2" xfId="30953"/>
    <cellStyle name="Comma 23 5 7" xfId="11751"/>
    <cellStyle name="Comma 23 5 7 2" xfId="30954"/>
    <cellStyle name="Comma 23 5 8" xfId="11752"/>
    <cellStyle name="Comma 23 5 8 2" xfId="30955"/>
    <cellStyle name="Comma 23 5 9" xfId="30914"/>
    <cellStyle name="Comma 23 6" xfId="11753"/>
    <cellStyle name="Comma 23 6 2" xfId="11754"/>
    <cellStyle name="Comma 23 6 2 2" xfId="11755"/>
    <cellStyle name="Comma 23 6 2 2 2" xfId="11756"/>
    <cellStyle name="Comma 23 6 2 2 2 2" xfId="30959"/>
    <cellStyle name="Comma 23 6 2 2 3" xfId="11757"/>
    <cellStyle name="Comma 23 6 2 2 3 2" xfId="30960"/>
    <cellStyle name="Comma 23 6 2 2 4" xfId="30958"/>
    <cellStyle name="Comma 23 6 2 3" xfId="11758"/>
    <cellStyle name="Comma 23 6 2 3 2" xfId="30961"/>
    <cellStyle name="Comma 23 6 2 4" xfId="11759"/>
    <cellStyle name="Comma 23 6 2 4 2" xfId="30962"/>
    <cellStyle name="Comma 23 6 2 5" xfId="11760"/>
    <cellStyle name="Comma 23 6 2 5 2" xfId="30963"/>
    <cellStyle name="Comma 23 6 2 6" xfId="30957"/>
    <cellStyle name="Comma 23 6 3" xfId="11761"/>
    <cellStyle name="Comma 23 6 3 2" xfId="11762"/>
    <cellStyle name="Comma 23 6 3 2 2" xfId="30965"/>
    <cellStyle name="Comma 23 6 3 3" xfId="11763"/>
    <cellStyle name="Comma 23 6 3 3 2" xfId="30966"/>
    <cellStyle name="Comma 23 6 3 4" xfId="30964"/>
    <cellStyle name="Comma 23 6 4" xfId="11764"/>
    <cellStyle name="Comma 23 6 4 2" xfId="30967"/>
    <cellStyle name="Comma 23 6 5" xfId="11765"/>
    <cellStyle name="Comma 23 6 5 2" xfId="30968"/>
    <cellStyle name="Comma 23 6 6" xfId="11766"/>
    <cellStyle name="Comma 23 6 6 2" xfId="30969"/>
    <cellStyle name="Comma 23 6 7" xfId="30956"/>
    <cellStyle name="Comma 23 7" xfId="11767"/>
    <cellStyle name="Comma 23 7 2" xfId="11768"/>
    <cellStyle name="Comma 23 7 2 2" xfId="11769"/>
    <cellStyle name="Comma 23 7 2 2 2" xfId="11770"/>
    <cellStyle name="Comma 23 7 2 2 2 2" xfId="30973"/>
    <cellStyle name="Comma 23 7 2 2 3" xfId="11771"/>
    <cellStyle name="Comma 23 7 2 2 3 2" xfId="30974"/>
    <cellStyle name="Comma 23 7 2 2 4" xfId="30972"/>
    <cellStyle name="Comma 23 7 2 3" xfId="11772"/>
    <cellStyle name="Comma 23 7 2 3 2" xfId="30975"/>
    <cellStyle name="Comma 23 7 2 4" xfId="11773"/>
    <cellStyle name="Comma 23 7 2 4 2" xfId="30976"/>
    <cellStyle name="Comma 23 7 2 5" xfId="11774"/>
    <cellStyle name="Comma 23 7 2 5 2" xfId="30977"/>
    <cellStyle name="Comma 23 7 2 6" xfId="30971"/>
    <cellStyle name="Comma 23 7 3" xfId="11775"/>
    <cellStyle name="Comma 23 7 3 2" xfId="11776"/>
    <cellStyle name="Comma 23 7 3 2 2" xfId="30979"/>
    <cellStyle name="Comma 23 7 3 3" xfId="11777"/>
    <cellStyle name="Comma 23 7 3 3 2" xfId="30980"/>
    <cellStyle name="Comma 23 7 3 4" xfId="30978"/>
    <cellStyle name="Comma 23 7 4" xfId="11778"/>
    <cellStyle name="Comma 23 7 4 2" xfId="30981"/>
    <cellStyle name="Comma 23 7 5" xfId="11779"/>
    <cellStyle name="Comma 23 7 5 2" xfId="30982"/>
    <cellStyle name="Comma 23 7 6" xfId="11780"/>
    <cellStyle name="Comma 23 7 6 2" xfId="30983"/>
    <cellStyle name="Comma 23 7 7" xfId="30970"/>
    <cellStyle name="Comma 23 8" xfId="11781"/>
    <cellStyle name="Comma 23 8 2" xfId="11782"/>
    <cellStyle name="Comma 23 8 2 2" xfId="11783"/>
    <cellStyle name="Comma 23 8 2 2 2" xfId="30986"/>
    <cellStyle name="Comma 23 8 2 3" xfId="11784"/>
    <cellStyle name="Comma 23 8 2 3 2" xfId="30987"/>
    <cellStyle name="Comma 23 8 2 4" xfId="30985"/>
    <cellStyle name="Comma 23 8 3" xfId="11785"/>
    <cellStyle name="Comma 23 8 3 2" xfId="30988"/>
    <cellStyle name="Comma 23 8 4" xfId="11786"/>
    <cellStyle name="Comma 23 8 4 2" xfId="30989"/>
    <cellStyle name="Comma 23 8 5" xfId="11787"/>
    <cellStyle name="Comma 23 8 5 2" xfId="30990"/>
    <cellStyle name="Comma 23 8 6" xfId="30984"/>
    <cellStyle name="Comma 23 9" xfId="11788"/>
    <cellStyle name="Comma 23 9 2" xfId="11789"/>
    <cellStyle name="Comma 23 9 2 2" xfId="30992"/>
    <cellStyle name="Comma 23 9 3" xfId="11790"/>
    <cellStyle name="Comma 23 9 3 2" xfId="30993"/>
    <cellStyle name="Comma 23 9 4" xfId="30991"/>
    <cellStyle name="Comma 230" xfId="39548"/>
    <cellStyle name="Comma 231" xfId="39550"/>
    <cellStyle name="Comma 232" xfId="39552"/>
    <cellStyle name="Comma 233" xfId="39554"/>
    <cellStyle name="Comma 234" xfId="39556"/>
    <cellStyle name="Comma 235" xfId="39558"/>
    <cellStyle name="Comma 236" xfId="39560"/>
    <cellStyle name="Comma 237" xfId="39562"/>
    <cellStyle name="Comma 238" xfId="39564"/>
    <cellStyle name="Comma 239" xfId="39566"/>
    <cellStyle name="Comma 24" xfId="11791"/>
    <cellStyle name="Comma 24 10" xfId="11792"/>
    <cellStyle name="Comma 24 10 2" xfId="11793"/>
    <cellStyle name="Comma 24 10 2 2" xfId="30996"/>
    <cellStyle name="Comma 24 10 3" xfId="11794"/>
    <cellStyle name="Comma 24 10 3 2" xfId="30997"/>
    <cellStyle name="Comma 24 10 4" xfId="30995"/>
    <cellStyle name="Comma 24 11" xfId="11795"/>
    <cellStyle name="Comma 24 11 2" xfId="30998"/>
    <cellStyle name="Comma 24 12" xfId="11796"/>
    <cellStyle name="Comma 24 12 2" xfId="30999"/>
    <cellStyle name="Comma 24 13" xfId="11797"/>
    <cellStyle name="Comma 24 13 2" xfId="31000"/>
    <cellStyle name="Comma 24 14" xfId="30994"/>
    <cellStyle name="Comma 24 2" xfId="11798"/>
    <cellStyle name="Comma 24 2 10" xfId="11799"/>
    <cellStyle name="Comma 24 2 10 2" xfId="31002"/>
    <cellStyle name="Comma 24 2 11" xfId="11800"/>
    <cellStyle name="Comma 24 2 11 2" xfId="31003"/>
    <cellStyle name="Comma 24 2 12" xfId="31001"/>
    <cellStyle name="Comma 24 2 2" xfId="11801"/>
    <cellStyle name="Comma 24 2 2 2" xfId="11802"/>
    <cellStyle name="Comma 24 2 2 2 2" xfId="11803"/>
    <cellStyle name="Comma 24 2 2 2 2 2" xfId="11804"/>
    <cellStyle name="Comma 24 2 2 2 2 2 2" xfId="11805"/>
    <cellStyle name="Comma 24 2 2 2 2 2 2 2" xfId="31008"/>
    <cellStyle name="Comma 24 2 2 2 2 2 3" xfId="11806"/>
    <cellStyle name="Comma 24 2 2 2 2 2 3 2" xfId="31009"/>
    <cellStyle name="Comma 24 2 2 2 2 2 4" xfId="31007"/>
    <cellStyle name="Comma 24 2 2 2 2 3" xfId="11807"/>
    <cellStyle name="Comma 24 2 2 2 2 3 2" xfId="31010"/>
    <cellStyle name="Comma 24 2 2 2 2 4" xfId="11808"/>
    <cellStyle name="Comma 24 2 2 2 2 4 2" xfId="31011"/>
    <cellStyle name="Comma 24 2 2 2 2 5" xfId="11809"/>
    <cellStyle name="Comma 24 2 2 2 2 5 2" xfId="31012"/>
    <cellStyle name="Comma 24 2 2 2 2 6" xfId="31006"/>
    <cellStyle name="Comma 24 2 2 2 3" xfId="11810"/>
    <cellStyle name="Comma 24 2 2 2 3 2" xfId="11811"/>
    <cellStyle name="Comma 24 2 2 2 3 2 2" xfId="31014"/>
    <cellStyle name="Comma 24 2 2 2 3 3" xfId="11812"/>
    <cellStyle name="Comma 24 2 2 2 3 3 2" xfId="31015"/>
    <cellStyle name="Comma 24 2 2 2 3 4" xfId="31013"/>
    <cellStyle name="Comma 24 2 2 2 4" xfId="11813"/>
    <cellStyle name="Comma 24 2 2 2 4 2" xfId="31016"/>
    <cellStyle name="Comma 24 2 2 2 5" xfId="11814"/>
    <cellStyle name="Comma 24 2 2 2 5 2" xfId="31017"/>
    <cellStyle name="Comma 24 2 2 2 6" xfId="11815"/>
    <cellStyle name="Comma 24 2 2 2 6 2" xfId="31018"/>
    <cellStyle name="Comma 24 2 2 2 7" xfId="31005"/>
    <cellStyle name="Comma 24 2 2 3" xfId="11816"/>
    <cellStyle name="Comma 24 2 2 3 2" xfId="11817"/>
    <cellStyle name="Comma 24 2 2 3 2 2" xfId="11818"/>
    <cellStyle name="Comma 24 2 2 3 2 2 2" xfId="11819"/>
    <cellStyle name="Comma 24 2 2 3 2 2 2 2" xfId="31022"/>
    <cellStyle name="Comma 24 2 2 3 2 2 3" xfId="11820"/>
    <cellStyle name="Comma 24 2 2 3 2 2 3 2" xfId="31023"/>
    <cellStyle name="Comma 24 2 2 3 2 2 4" xfId="31021"/>
    <cellStyle name="Comma 24 2 2 3 2 3" xfId="11821"/>
    <cellStyle name="Comma 24 2 2 3 2 3 2" xfId="31024"/>
    <cellStyle name="Comma 24 2 2 3 2 4" xfId="11822"/>
    <cellStyle name="Comma 24 2 2 3 2 4 2" xfId="31025"/>
    <cellStyle name="Comma 24 2 2 3 2 5" xfId="11823"/>
    <cellStyle name="Comma 24 2 2 3 2 5 2" xfId="31026"/>
    <cellStyle name="Comma 24 2 2 3 2 6" xfId="31020"/>
    <cellStyle name="Comma 24 2 2 3 3" xfId="11824"/>
    <cellStyle name="Comma 24 2 2 3 3 2" xfId="11825"/>
    <cellStyle name="Comma 24 2 2 3 3 2 2" xfId="31028"/>
    <cellStyle name="Comma 24 2 2 3 3 3" xfId="11826"/>
    <cellStyle name="Comma 24 2 2 3 3 3 2" xfId="31029"/>
    <cellStyle name="Comma 24 2 2 3 3 4" xfId="31027"/>
    <cellStyle name="Comma 24 2 2 3 4" xfId="11827"/>
    <cellStyle name="Comma 24 2 2 3 4 2" xfId="31030"/>
    <cellStyle name="Comma 24 2 2 3 5" xfId="11828"/>
    <cellStyle name="Comma 24 2 2 3 5 2" xfId="31031"/>
    <cellStyle name="Comma 24 2 2 3 6" xfId="11829"/>
    <cellStyle name="Comma 24 2 2 3 6 2" xfId="31032"/>
    <cellStyle name="Comma 24 2 2 3 7" xfId="31019"/>
    <cellStyle name="Comma 24 2 2 4" xfId="11830"/>
    <cellStyle name="Comma 24 2 2 4 2" xfId="11831"/>
    <cellStyle name="Comma 24 2 2 4 2 2" xfId="11832"/>
    <cellStyle name="Comma 24 2 2 4 2 2 2" xfId="31035"/>
    <cellStyle name="Comma 24 2 2 4 2 3" xfId="11833"/>
    <cellStyle name="Comma 24 2 2 4 2 3 2" xfId="31036"/>
    <cellStyle name="Comma 24 2 2 4 2 4" xfId="31034"/>
    <cellStyle name="Comma 24 2 2 4 3" xfId="11834"/>
    <cellStyle name="Comma 24 2 2 4 3 2" xfId="31037"/>
    <cellStyle name="Comma 24 2 2 4 4" xfId="11835"/>
    <cellStyle name="Comma 24 2 2 4 4 2" xfId="31038"/>
    <cellStyle name="Comma 24 2 2 4 5" xfId="11836"/>
    <cellStyle name="Comma 24 2 2 4 5 2" xfId="31039"/>
    <cellStyle name="Comma 24 2 2 4 6" xfId="31033"/>
    <cellStyle name="Comma 24 2 2 5" xfId="11837"/>
    <cellStyle name="Comma 24 2 2 5 2" xfId="11838"/>
    <cellStyle name="Comma 24 2 2 5 2 2" xfId="31041"/>
    <cellStyle name="Comma 24 2 2 5 3" xfId="11839"/>
    <cellStyle name="Comma 24 2 2 5 3 2" xfId="31042"/>
    <cellStyle name="Comma 24 2 2 5 4" xfId="31040"/>
    <cellStyle name="Comma 24 2 2 6" xfId="11840"/>
    <cellStyle name="Comma 24 2 2 6 2" xfId="31043"/>
    <cellStyle name="Comma 24 2 2 7" xfId="11841"/>
    <cellStyle name="Comma 24 2 2 7 2" xfId="31044"/>
    <cellStyle name="Comma 24 2 2 8" xfId="11842"/>
    <cellStyle name="Comma 24 2 2 8 2" xfId="31045"/>
    <cellStyle name="Comma 24 2 2 9" xfId="31004"/>
    <cellStyle name="Comma 24 2 3" xfId="11843"/>
    <cellStyle name="Comma 24 2 3 2" xfId="11844"/>
    <cellStyle name="Comma 24 2 3 2 2" xfId="11845"/>
    <cellStyle name="Comma 24 2 3 2 2 2" xfId="11846"/>
    <cellStyle name="Comma 24 2 3 2 2 2 2" xfId="11847"/>
    <cellStyle name="Comma 24 2 3 2 2 2 2 2" xfId="31050"/>
    <cellStyle name="Comma 24 2 3 2 2 2 3" xfId="11848"/>
    <cellStyle name="Comma 24 2 3 2 2 2 3 2" xfId="31051"/>
    <cellStyle name="Comma 24 2 3 2 2 2 4" xfId="31049"/>
    <cellStyle name="Comma 24 2 3 2 2 3" xfId="11849"/>
    <cellStyle name="Comma 24 2 3 2 2 3 2" xfId="31052"/>
    <cellStyle name="Comma 24 2 3 2 2 4" xfId="11850"/>
    <cellStyle name="Comma 24 2 3 2 2 4 2" xfId="31053"/>
    <cellStyle name="Comma 24 2 3 2 2 5" xfId="11851"/>
    <cellStyle name="Comma 24 2 3 2 2 5 2" xfId="31054"/>
    <cellStyle name="Comma 24 2 3 2 2 6" xfId="31048"/>
    <cellStyle name="Comma 24 2 3 2 3" xfId="11852"/>
    <cellStyle name="Comma 24 2 3 2 3 2" xfId="11853"/>
    <cellStyle name="Comma 24 2 3 2 3 2 2" xfId="31056"/>
    <cellStyle name="Comma 24 2 3 2 3 3" xfId="11854"/>
    <cellStyle name="Comma 24 2 3 2 3 3 2" xfId="31057"/>
    <cellStyle name="Comma 24 2 3 2 3 4" xfId="31055"/>
    <cellStyle name="Comma 24 2 3 2 4" xfId="11855"/>
    <cellStyle name="Comma 24 2 3 2 4 2" xfId="31058"/>
    <cellStyle name="Comma 24 2 3 2 5" xfId="11856"/>
    <cellStyle name="Comma 24 2 3 2 5 2" xfId="31059"/>
    <cellStyle name="Comma 24 2 3 2 6" xfId="11857"/>
    <cellStyle name="Comma 24 2 3 2 6 2" xfId="31060"/>
    <cellStyle name="Comma 24 2 3 2 7" xfId="31047"/>
    <cellStyle name="Comma 24 2 3 3" xfId="11858"/>
    <cellStyle name="Comma 24 2 3 3 2" xfId="11859"/>
    <cellStyle name="Comma 24 2 3 3 2 2" xfId="11860"/>
    <cellStyle name="Comma 24 2 3 3 2 2 2" xfId="11861"/>
    <cellStyle name="Comma 24 2 3 3 2 2 2 2" xfId="31064"/>
    <cellStyle name="Comma 24 2 3 3 2 2 3" xfId="11862"/>
    <cellStyle name="Comma 24 2 3 3 2 2 3 2" xfId="31065"/>
    <cellStyle name="Comma 24 2 3 3 2 2 4" xfId="31063"/>
    <cellStyle name="Comma 24 2 3 3 2 3" xfId="11863"/>
    <cellStyle name="Comma 24 2 3 3 2 3 2" xfId="31066"/>
    <cellStyle name="Comma 24 2 3 3 2 4" xfId="11864"/>
    <cellStyle name="Comma 24 2 3 3 2 4 2" xfId="31067"/>
    <cellStyle name="Comma 24 2 3 3 2 5" xfId="11865"/>
    <cellStyle name="Comma 24 2 3 3 2 5 2" xfId="31068"/>
    <cellStyle name="Comma 24 2 3 3 2 6" xfId="31062"/>
    <cellStyle name="Comma 24 2 3 3 3" xfId="11866"/>
    <cellStyle name="Comma 24 2 3 3 3 2" xfId="11867"/>
    <cellStyle name="Comma 24 2 3 3 3 2 2" xfId="31070"/>
    <cellStyle name="Comma 24 2 3 3 3 3" xfId="11868"/>
    <cellStyle name="Comma 24 2 3 3 3 3 2" xfId="31071"/>
    <cellStyle name="Comma 24 2 3 3 3 4" xfId="31069"/>
    <cellStyle name="Comma 24 2 3 3 4" xfId="11869"/>
    <cellStyle name="Comma 24 2 3 3 4 2" xfId="31072"/>
    <cellStyle name="Comma 24 2 3 3 5" xfId="11870"/>
    <cellStyle name="Comma 24 2 3 3 5 2" xfId="31073"/>
    <cellStyle name="Comma 24 2 3 3 6" xfId="11871"/>
    <cellStyle name="Comma 24 2 3 3 6 2" xfId="31074"/>
    <cellStyle name="Comma 24 2 3 3 7" xfId="31061"/>
    <cellStyle name="Comma 24 2 3 4" xfId="11872"/>
    <cellStyle name="Comma 24 2 3 4 2" xfId="11873"/>
    <cellStyle name="Comma 24 2 3 4 2 2" xfId="11874"/>
    <cellStyle name="Comma 24 2 3 4 2 2 2" xfId="31077"/>
    <cellStyle name="Comma 24 2 3 4 2 3" xfId="11875"/>
    <cellStyle name="Comma 24 2 3 4 2 3 2" xfId="31078"/>
    <cellStyle name="Comma 24 2 3 4 2 4" xfId="31076"/>
    <cellStyle name="Comma 24 2 3 4 3" xfId="11876"/>
    <cellStyle name="Comma 24 2 3 4 3 2" xfId="31079"/>
    <cellStyle name="Comma 24 2 3 4 4" xfId="11877"/>
    <cellStyle name="Comma 24 2 3 4 4 2" xfId="31080"/>
    <cellStyle name="Comma 24 2 3 4 5" xfId="11878"/>
    <cellStyle name="Comma 24 2 3 4 5 2" xfId="31081"/>
    <cellStyle name="Comma 24 2 3 4 6" xfId="31075"/>
    <cellStyle name="Comma 24 2 3 5" xfId="11879"/>
    <cellStyle name="Comma 24 2 3 5 2" xfId="11880"/>
    <cellStyle name="Comma 24 2 3 5 2 2" xfId="31083"/>
    <cellStyle name="Comma 24 2 3 5 3" xfId="11881"/>
    <cellStyle name="Comma 24 2 3 5 3 2" xfId="31084"/>
    <cellStyle name="Comma 24 2 3 5 4" xfId="31082"/>
    <cellStyle name="Comma 24 2 3 6" xfId="11882"/>
    <cellStyle name="Comma 24 2 3 6 2" xfId="31085"/>
    <cellStyle name="Comma 24 2 3 7" xfId="11883"/>
    <cellStyle name="Comma 24 2 3 7 2" xfId="31086"/>
    <cellStyle name="Comma 24 2 3 8" xfId="11884"/>
    <cellStyle name="Comma 24 2 3 8 2" xfId="31087"/>
    <cellStyle name="Comma 24 2 3 9" xfId="31046"/>
    <cellStyle name="Comma 24 2 4" xfId="11885"/>
    <cellStyle name="Comma 24 2 4 2" xfId="11886"/>
    <cellStyle name="Comma 24 2 4 2 2" xfId="11887"/>
    <cellStyle name="Comma 24 2 4 2 2 2" xfId="11888"/>
    <cellStyle name="Comma 24 2 4 2 2 2 2" xfId="11889"/>
    <cellStyle name="Comma 24 2 4 2 2 2 2 2" xfId="31092"/>
    <cellStyle name="Comma 24 2 4 2 2 2 3" xfId="11890"/>
    <cellStyle name="Comma 24 2 4 2 2 2 3 2" xfId="31093"/>
    <cellStyle name="Comma 24 2 4 2 2 2 4" xfId="31091"/>
    <cellStyle name="Comma 24 2 4 2 2 3" xfId="11891"/>
    <cellStyle name="Comma 24 2 4 2 2 3 2" xfId="31094"/>
    <cellStyle name="Comma 24 2 4 2 2 4" xfId="11892"/>
    <cellStyle name="Comma 24 2 4 2 2 4 2" xfId="31095"/>
    <cellStyle name="Comma 24 2 4 2 2 5" xfId="11893"/>
    <cellStyle name="Comma 24 2 4 2 2 5 2" xfId="31096"/>
    <cellStyle name="Comma 24 2 4 2 2 6" xfId="31090"/>
    <cellStyle name="Comma 24 2 4 2 3" xfId="11894"/>
    <cellStyle name="Comma 24 2 4 2 3 2" xfId="11895"/>
    <cellStyle name="Comma 24 2 4 2 3 2 2" xfId="31098"/>
    <cellStyle name="Comma 24 2 4 2 3 3" xfId="11896"/>
    <cellStyle name="Comma 24 2 4 2 3 3 2" xfId="31099"/>
    <cellStyle name="Comma 24 2 4 2 3 4" xfId="31097"/>
    <cellStyle name="Comma 24 2 4 2 4" xfId="11897"/>
    <cellStyle name="Comma 24 2 4 2 4 2" xfId="31100"/>
    <cellStyle name="Comma 24 2 4 2 5" xfId="11898"/>
    <cellStyle name="Comma 24 2 4 2 5 2" xfId="31101"/>
    <cellStyle name="Comma 24 2 4 2 6" xfId="11899"/>
    <cellStyle name="Comma 24 2 4 2 6 2" xfId="31102"/>
    <cellStyle name="Comma 24 2 4 2 7" xfId="31089"/>
    <cellStyle name="Comma 24 2 4 3" xfId="11900"/>
    <cellStyle name="Comma 24 2 4 3 2" xfId="11901"/>
    <cellStyle name="Comma 24 2 4 3 2 2" xfId="11902"/>
    <cellStyle name="Comma 24 2 4 3 2 2 2" xfId="11903"/>
    <cellStyle name="Comma 24 2 4 3 2 2 2 2" xfId="31106"/>
    <cellStyle name="Comma 24 2 4 3 2 2 3" xfId="11904"/>
    <cellStyle name="Comma 24 2 4 3 2 2 3 2" xfId="31107"/>
    <cellStyle name="Comma 24 2 4 3 2 2 4" xfId="31105"/>
    <cellStyle name="Comma 24 2 4 3 2 3" xfId="11905"/>
    <cellStyle name="Comma 24 2 4 3 2 3 2" xfId="31108"/>
    <cellStyle name="Comma 24 2 4 3 2 4" xfId="11906"/>
    <cellStyle name="Comma 24 2 4 3 2 4 2" xfId="31109"/>
    <cellStyle name="Comma 24 2 4 3 2 5" xfId="11907"/>
    <cellStyle name="Comma 24 2 4 3 2 5 2" xfId="31110"/>
    <cellStyle name="Comma 24 2 4 3 2 6" xfId="31104"/>
    <cellStyle name="Comma 24 2 4 3 3" xfId="11908"/>
    <cellStyle name="Comma 24 2 4 3 3 2" xfId="11909"/>
    <cellStyle name="Comma 24 2 4 3 3 2 2" xfId="31112"/>
    <cellStyle name="Comma 24 2 4 3 3 3" xfId="11910"/>
    <cellStyle name="Comma 24 2 4 3 3 3 2" xfId="31113"/>
    <cellStyle name="Comma 24 2 4 3 3 4" xfId="31111"/>
    <cellStyle name="Comma 24 2 4 3 4" xfId="11911"/>
    <cellStyle name="Comma 24 2 4 3 4 2" xfId="31114"/>
    <cellStyle name="Comma 24 2 4 3 5" xfId="11912"/>
    <cellStyle name="Comma 24 2 4 3 5 2" xfId="31115"/>
    <cellStyle name="Comma 24 2 4 3 6" xfId="11913"/>
    <cellStyle name="Comma 24 2 4 3 6 2" xfId="31116"/>
    <cellStyle name="Comma 24 2 4 3 7" xfId="31103"/>
    <cellStyle name="Comma 24 2 4 4" xfId="11914"/>
    <cellStyle name="Comma 24 2 4 4 2" xfId="11915"/>
    <cellStyle name="Comma 24 2 4 4 2 2" xfId="11916"/>
    <cellStyle name="Comma 24 2 4 4 2 2 2" xfId="31119"/>
    <cellStyle name="Comma 24 2 4 4 2 3" xfId="11917"/>
    <cellStyle name="Comma 24 2 4 4 2 3 2" xfId="31120"/>
    <cellStyle name="Comma 24 2 4 4 2 4" xfId="31118"/>
    <cellStyle name="Comma 24 2 4 4 3" xfId="11918"/>
    <cellStyle name="Comma 24 2 4 4 3 2" xfId="31121"/>
    <cellStyle name="Comma 24 2 4 4 4" xfId="11919"/>
    <cellStyle name="Comma 24 2 4 4 4 2" xfId="31122"/>
    <cellStyle name="Comma 24 2 4 4 5" xfId="11920"/>
    <cellStyle name="Comma 24 2 4 4 5 2" xfId="31123"/>
    <cellStyle name="Comma 24 2 4 4 6" xfId="31117"/>
    <cellStyle name="Comma 24 2 4 5" xfId="11921"/>
    <cellStyle name="Comma 24 2 4 5 2" xfId="11922"/>
    <cellStyle name="Comma 24 2 4 5 2 2" xfId="31125"/>
    <cellStyle name="Comma 24 2 4 5 3" xfId="11923"/>
    <cellStyle name="Comma 24 2 4 5 3 2" xfId="31126"/>
    <cellStyle name="Comma 24 2 4 5 4" xfId="31124"/>
    <cellStyle name="Comma 24 2 4 6" xfId="11924"/>
    <cellStyle name="Comma 24 2 4 6 2" xfId="31127"/>
    <cellStyle name="Comma 24 2 4 7" xfId="11925"/>
    <cellStyle name="Comma 24 2 4 7 2" xfId="31128"/>
    <cellStyle name="Comma 24 2 4 8" xfId="11926"/>
    <cellStyle name="Comma 24 2 4 8 2" xfId="31129"/>
    <cellStyle name="Comma 24 2 4 9" xfId="31088"/>
    <cellStyle name="Comma 24 2 5" xfId="11927"/>
    <cellStyle name="Comma 24 2 5 2" xfId="11928"/>
    <cellStyle name="Comma 24 2 5 2 2" xfId="11929"/>
    <cellStyle name="Comma 24 2 5 2 2 2" xfId="11930"/>
    <cellStyle name="Comma 24 2 5 2 2 2 2" xfId="31133"/>
    <cellStyle name="Comma 24 2 5 2 2 3" xfId="11931"/>
    <cellStyle name="Comma 24 2 5 2 2 3 2" xfId="31134"/>
    <cellStyle name="Comma 24 2 5 2 2 4" xfId="31132"/>
    <cellStyle name="Comma 24 2 5 2 3" xfId="11932"/>
    <cellStyle name="Comma 24 2 5 2 3 2" xfId="31135"/>
    <cellStyle name="Comma 24 2 5 2 4" xfId="11933"/>
    <cellStyle name="Comma 24 2 5 2 4 2" xfId="31136"/>
    <cellStyle name="Comma 24 2 5 2 5" xfId="11934"/>
    <cellStyle name="Comma 24 2 5 2 5 2" xfId="31137"/>
    <cellStyle name="Comma 24 2 5 2 6" xfId="31131"/>
    <cellStyle name="Comma 24 2 5 3" xfId="11935"/>
    <cellStyle name="Comma 24 2 5 3 2" xfId="11936"/>
    <cellStyle name="Comma 24 2 5 3 2 2" xfId="31139"/>
    <cellStyle name="Comma 24 2 5 3 3" xfId="11937"/>
    <cellStyle name="Comma 24 2 5 3 3 2" xfId="31140"/>
    <cellStyle name="Comma 24 2 5 3 4" xfId="31138"/>
    <cellStyle name="Comma 24 2 5 4" xfId="11938"/>
    <cellStyle name="Comma 24 2 5 4 2" xfId="31141"/>
    <cellStyle name="Comma 24 2 5 5" xfId="11939"/>
    <cellStyle name="Comma 24 2 5 5 2" xfId="31142"/>
    <cellStyle name="Comma 24 2 5 6" xfId="11940"/>
    <cellStyle name="Comma 24 2 5 6 2" xfId="31143"/>
    <cellStyle name="Comma 24 2 5 7" xfId="31130"/>
    <cellStyle name="Comma 24 2 6" xfId="11941"/>
    <cellStyle name="Comma 24 2 6 2" xfId="11942"/>
    <cellStyle name="Comma 24 2 6 2 2" xfId="11943"/>
    <cellStyle name="Comma 24 2 6 2 2 2" xfId="11944"/>
    <cellStyle name="Comma 24 2 6 2 2 2 2" xfId="31147"/>
    <cellStyle name="Comma 24 2 6 2 2 3" xfId="11945"/>
    <cellStyle name="Comma 24 2 6 2 2 3 2" xfId="31148"/>
    <cellStyle name="Comma 24 2 6 2 2 4" xfId="31146"/>
    <cellStyle name="Comma 24 2 6 2 3" xfId="11946"/>
    <cellStyle name="Comma 24 2 6 2 3 2" xfId="31149"/>
    <cellStyle name="Comma 24 2 6 2 4" xfId="11947"/>
    <cellStyle name="Comma 24 2 6 2 4 2" xfId="31150"/>
    <cellStyle name="Comma 24 2 6 2 5" xfId="11948"/>
    <cellStyle name="Comma 24 2 6 2 5 2" xfId="31151"/>
    <cellStyle name="Comma 24 2 6 2 6" xfId="31145"/>
    <cellStyle name="Comma 24 2 6 3" xfId="11949"/>
    <cellStyle name="Comma 24 2 6 3 2" xfId="11950"/>
    <cellStyle name="Comma 24 2 6 3 2 2" xfId="31153"/>
    <cellStyle name="Comma 24 2 6 3 3" xfId="11951"/>
    <cellStyle name="Comma 24 2 6 3 3 2" xfId="31154"/>
    <cellStyle name="Comma 24 2 6 3 4" xfId="31152"/>
    <cellStyle name="Comma 24 2 6 4" xfId="11952"/>
    <cellStyle name="Comma 24 2 6 4 2" xfId="31155"/>
    <cellStyle name="Comma 24 2 6 5" xfId="11953"/>
    <cellStyle name="Comma 24 2 6 5 2" xfId="31156"/>
    <cellStyle name="Comma 24 2 6 6" xfId="11954"/>
    <cellStyle name="Comma 24 2 6 6 2" xfId="31157"/>
    <cellStyle name="Comma 24 2 6 7" xfId="31144"/>
    <cellStyle name="Comma 24 2 7" xfId="11955"/>
    <cellStyle name="Comma 24 2 7 2" xfId="11956"/>
    <cellStyle name="Comma 24 2 7 2 2" xfId="11957"/>
    <cellStyle name="Comma 24 2 7 2 2 2" xfId="31160"/>
    <cellStyle name="Comma 24 2 7 2 3" xfId="11958"/>
    <cellStyle name="Comma 24 2 7 2 3 2" xfId="31161"/>
    <cellStyle name="Comma 24 2 7 2 4" xfId="31159"/>
    <cellStyle name="Comma 24 2 7 3" xfId="11959"/>
    <cellStyle name="Comma 24 2 7 3 2" xfId="31162"/>
    <cellStyle name="Comma 24 2 7 4" xfId="11960"/>
    <cellStyle name="Comma 24 2 7 4 2" xfId="31163"/>
    <cellStyle name="Comma 24 2 7 5" xfId="11961"/>
    <cellStyle name="Comma 24 2 7 5 2" xfId="31164"/>
    <cellStyle name="Comma 24 2 7 6" xfId="31158"/>
    <cellStyle name="Comma 24 2 8" xfId="11962"/>
    <cellStyle name="Comma 24 2 8 2" xfId="11963"/>
    <cellStyle name="Comma 24 2 8 2 2" xfId="31166"/>
    <cellStyle name="Comma 24 2 8 3" xfId="11964"/>
    <cellStyle name="Comma 24 2 8 3 2" xfId="31167"/>
    <cellStyle name="Comma 24 2 8 4" xfId="31165"/>
    <cellStyle name="Comma 24 2 9" xfId="11965"/>
    <cellStyle name="Comma 24 2 9 2" xfId="31168"/>
    <cellStyle name="Comma 24 3" xfId="11966"/>
    <cellStyle name="Comma 24 3 2" xfId="11967"/>
    <cellStyle name="Comma 24 3 2 2" xfId="11968"/>
    <cellStyle name="Comma 24 3 2 2 2" xfId="11969"/>
    <cellStyle name="Comma 24 3 2 2 2 2" xfId="11970"/>
    <cellStyle name="Comma 24 3 2 2 2 2 2" xfId="31173"/>
    <cellStyle name="Comma 24 3 2 2 2 3" xfId="11971"/>
    <cellStyle name="Comma 24 3 2 2 2 3 2" xfId="31174"/>
    <cellStyle name="Comma 24 3 2 2 2 4" xfId="31172"/>
    <cellStyle name="Comma 24 3 2 2 3" xfId="11972"/>
    <cellStyle name="Comma 24 3 2 2 3 2" xfId="31175"/>
    <cellStyle name="Comma 24 3 2 2 4" xfId="11973"/>
    <cellStyle name="Comma 24 3 2 2 4 2" xfId="31176"/>
    <cellStyle name="Comma 24 3 2 2 5" xfId="11974"/>
    <cellStyle name="Comma 24 3 2 2 5 2" xfId="31177"/>
    <cellStyle name="Comma 24 3 2 2 6" xfId="31171"/>
    <cellStyle name="Comma 24 3 2 3" xfId="11975"/>
    <cellStyle name="Comma 24 3 2 3 2" xfId="11976"/>
    <cellStyle name="Comma 24 3 2 3 2 2" xfId="31179"/>
    <cellStyle name="Comma 24 3 2 3 3" xfId="11977"/>
    <cellStyle name="Comma 24 3 2 3 3 2" xfId="31180"/>
    <cellStyle name="Comma 24 3 2 3 4" xfId="31178"/>
    <cellStyle name="Comma 24 3 2 4" xfId="11978"/>
    <cellStyle name="Comma 24 3 2 4 2" xfId="31181"/>
    <cellStyle name="Comma 24 3 2 5" xfId="11979"/>
    <cellStyle name="Comma 24 3 2 5 2" xfId="31182"/>
    <cellStyle name="Comma 24 3 2 6" xfId="11980"/>
    <cellStyle name="Comma 24 3 2 6 2" xfId="31183"/>
    <cellStyle name="Comma 24 3 2 7" xfId="31170"/>
    <cellStyle name="Comma 24 3 3" xfId="11981"/>
    <cellStyle name="Comma 24 3 3 2" xfId="11982"/>
    <cellStyle name="Comma 24 3 3 2 2" xfId="11983"/>
    <cellStyle name="Comma 24 3 3 2 2 2" xfId="11984"/>
    <cellStyle name="Comma 24 3 3 2 2 2 2" xfId="31187"/>
    <cellStyle name="Comma 24 3 3 2 2 3" xfId="11985"/>
    <cellStyle name="Comma 24 3 3 2 2 3 2" xfId="31188"/>
    <cellStyle name="Comma 24 3 3 2 2 4" xfId="31186"/>
    <cellStyle name="Comma 24 3 3 2 3" xfId="11986"/>
    <cellStyle name="Comma 24 3 3 2 3 2" xfId="31189"/>
    <cellStyle name="Comma 24 3 3 2 4" xfId="11987"/>
    <cellStyle name="Comma 24 3 3 2 4 2" xfId="31190"/>
    <cellStyle name="Comma 24 3 3 2 5" xfId="11988"/>
    <cellStyle name="Comma 24 3 3 2 5 2" xfId="31191"/>
    <cellStyle name="Comma 24 3 3 2 6" xfId="31185"/>
    <cellStyle name="Comma 24 3 3 3" xfId="11989"/>
    <cellStyle name="Comma 24 3 3 3 2" xfId="11990"/>
    <cellStyle name="Comma 24 3 3 3 2 2" xfId="31193"/>
    <cellStyle name="Comma 24 3 3 3 3" xfId="11991"/>
    <cellStyle name="Comma 24 3 3 3 3 2" xfId="31194"/>
    <cellStyle name="Comma 24 3 3 3 4" xfId="31192"/>
    <cellStyle name="Comma 24 3 3 4" xfId="11992"/>
    <cellStyle name="Comma 24 3 3 4 2" xfId="31195"/>
    <cellStyle name="Comma 24 3 3 5" xfId="11993"/>
    <cellStyle name="Comma 24 3 3 5 2" xfId="31196"/>
    <cellStyle name="Comma 24 3 3 6" xfId="11994"/>
    <cellStyle name="Comma 24 3 3 6 2" xfId="31197"/>
    <cellStyle name="Comma 24 3 3 7" xfId="31184"/>
    <cellStyle name="Comma 24 3 4" xfId="11995"/>
    <cellStyle name="Comma 24 3 4 2" xfId="11996"/>
    <cellStyle name="Comma 24 3 4 2 2" xfId="11997"/>
    <cellStyle name="Comma 24 3 4 2 2 2" xfId="31200"/>
    <cellStyle name="Comma 24 3 4 2 3" xfId="11998"/>
    <cellStyle name="Comma 24 3 4 2 3 2" xfId="31201"/>
    <cellStyle name="Comma 24 3 4 2 4" xfId="31199"/>
    <cellStyle name="Comma 24 3 4 3" xfId="11999"/>
    <cellStyle name="Comma 24 3 4 3 2" xfId="31202"/>
    <cellStyle name="Comma 24 3 4 4" xfId="12000"/>
    <cellStyle name="Comma 24 3 4 4 2" xfId="31203"/>
    <cellStyle name="Comma 24 3 4 5" xfId="12001"/>
    <cellStyle name="Comma 24 3 4 5 2" xfId="31204"/>
    <cellStyle name="Comma 24 3 4 6" xfId="31198"/>
    <cellStyle name="Comma 24 3 5" xfId="12002"/>
    <cellStyle name="Comma 24 3 5 2" xfId="12003"/>
    <cellStyle name="Comma 24 3 5 2 2" xfId="31206"/>
    <cellStyle name="Comma 24 3 5 3" xfId="12004"/>
    <cellStyle name="Comma 24 3 5 3 2" xfId="31207"/>
    <cellStyle name="Comma 24 3 5 4" xfId="31205"/>
    <cellStyle name="Comma 24 3 6" xfId="12005"/>
    <cellStyle name="Comma 24 3 6 2" xfId="31208"/>
    <cellStyle name="Comma 24 3 7" xfId="12006"/>
    <cellStyle name="Comma 24 3 7 2" xfId="31209"/>
    <cellStyle name="Comma 24 3 8" xfId="12007"/>
    <cellStyle name="Comma 24 3 8 2" xfId="31210"/>
    <cellStyle name="Comma 24 3 9" xfId="31169"/>
    <cellStyle name="Comma 24 4" xfId="12008"/>
    <cellStyle name="Comma 24 4 2" xfId="12009"/>
    <cellStyle name="Comma 24 4 2 2" xfId="12010"/>
    <cellStyle name="Comma 24 4 2 2 2" xfId="12011"/>
    <cellStyle name="Comma 24 4 2 2 2 2" xfId="12012"/>
    <cellStyle name="Comma 24 4 2 2 2 2 2" xfId="31215"/>
    <cellStyle name="Comma 24 4 2 2 2 3" xfId="12013"/>
    <cellStyle name="Comma 24 4 2 2 2 3 2" xfId="31216"/>
    <cellStyle name="Comma 24 4 2 2 2 4" xfId="31214"/>
    <cellStyle name="Comma 24 4 2 2 3" xfId="12014"/>
    <cellStyle name="Comma 24 4 2 2 3 2" xfId="31217"/>
    <cellStyle name="Comma 24 4 2 2 4" xfId="12015"/>
    <cellStyle name="Comma 24 4 2 2 4 2" xfId="31218"/>
    <cellStyle name="Comma 24 4 2 2 5" xfId="12016"/>
    <cellStyle name="Comma 24 4 2 2 5 2" xfId="31219"/>
    <cellStyle name="Comma 24 4 2 2 6" xfId="31213"/>
    <cellStyle name="Comma 24 4 2 3" xfId="12017"/>
    <cellStyle name="Comma 24 4 2 3 2" xfId="12018"/>
    <cellStyle name="Comma 24 4 2 3 2 2" xfId="31221"/>
    <cellStyle name="Comma 24 4 2 3 3" xfId="12019"/>
    <cellStyle name="Comma 24 4 2 3 3 2" xfId="31222"/>
    <cellStyle name="Comma 24 4 2 3 4" xfId="31220"/>
    <cellStyle name="Comma 24 4 2 4" xfId="12020"/>
    <cellStyle name="Comma 24 4 2 4 2" xfId="31223"/>
    <cellStyle name="Comma 24 4 2 5" xfId="12021"/>
    <cellStyle name="Comma 24 4 2 5 2" xfId="31224"/>
    <cellStyle name="Comma 24 4 2 6" xfId="12022"/>
    <cellStyle name="Comma 24 4 2 6 2" xfId="31225"/>
    <cellStyle name="Comma 24 4 2 7" xfId="31212"/>
    <cellStyle name="Comma 24 4 3" xfId="12023"/>
    <cellStyle name="Comma 24 4 3 2" xfId="12024"/>
    <cellStyle name="Comma 24 4 3 2 2" xfId="12025"/>
    <cellStyle name="Comma 24 4 3 2 2 2" xfId="12026"/>
    <cellStyle name="Comma 24 4 3 2 2 2 2" xfId="31229"/>
    <cellStyle name="Comma 24 4 3 2 2 3" xfId="12027"/>
    <cellStyle name="Comma 24 4 3 2 2 3 2" xfId="31230"/>
    <cellStyle name="Comma 24 4 3 2 2 4" xfId="31228"/>
    <cellStyle name="Comma 24 4 3 2 3" xfId="12028"/>
    <cellStyle name="Comma 24 4 3 2 3 2" xfId="31231"/>
    <cellStyle name="Comma 24 4 3 2 4" xfId="12029"/>
    <cellStyle name="Comma 24 4 3 2 4 2" xfId="31232"/>
    <cellStyle name="Comma 24 4 3 2 5" xfId="12030"/>
    <cellStyle name="Comma 24 4 3 2 5 2" xfId="31233"/>
    <cellStyle name="Comma 24 4 3 2 6" xfId="31227"/>
    <cellStyle name="Comma 24 4 3 3" xfId="12031"/>
    <cellStyle name="Comma 24 4 3 3 2" xfId="12032"/>
    <cellStyle name="Comma 24 4 3 3 2 2" xfId="31235"/>
    <cellStyle name="Comma 24 4 3 3 3" xfId="12033"/>
    <cellStyle name="Comma 24 4 3 3 3 2" xfId="31236"/>
    <cellStyle name="Comma 24 4 3 3 4" xfId="31234"/>
    <cellStyle name="Comma 24 4 3 4" xfId="12034"/>
    <cellStyle name="Comma 24 4 3 4 2" xfId="31237"/>
    <cellStyle name="Comma 24 4 3 5" xfId="12035"/>
    <cellStyle name="Comma 24 4 3 5 2" xfId="31238"/>
    <cellStyle name="Comma 24 4 3 6" xfId="12036"/>
    <cellStyle name="Comma 24 4 3 6 2" xfId="31239"/>
    <cellStyle name="Comma 24 4 3 7" xfId="31226"/>
    <cellStyle name="Comma 24 4 4" xfId="12037"/>
    <cellStyle name="Comma 24 4 4 2" xfId="12038"/>
    <cellStyle name="Comma 24 4 4 2 2" xfId="12039"/>
    <cellStyle name="Comma 24 4 4 2 2 2" xfId="31242"/>
    <cellStyle name="Comma 24 4 4 2 3" xfId="12040"/>
    <cellStyle name="Comma 24 4 4 2 3 2" xfId="31243"/>
    <cellStyle name="Comma 24 4 4 2 4" xfId="31241"/>
    <cellStyle name="Comma 24 4 4 3" xfId="12041"/>
    <cellStyle name="Comma 24 4 4 3 2" xfId="31244"/>
    <cellStyle name="Comma 24 4 4 4" xfId="12042"/>
    <cellStyle name="Comma 24 4 4 4 2" xfId="31245"/>
    <cellStyle name="Comma 24 4 4 5" xfId="12043"/>
    <cellStyle name="Comma 24 4 4 5 2" xfId="31246"/>
    <cellStyle name="Comma 24 4 4 6" xfId="31240"/>
    <cellStyle name="Comma 24 4 5" xfId="12044"/>
    <cellStyle name="Comma 24 4 5 2" xfId="12045"/>
    <cellStyle name="Comma 24 4 5 2 2" xfId="31248"/>
    <cellStyle name="Comma 24 4 5 3" xfId="12046"/>
    <cellStyle name="Comma 24 4 5 3 2" xfId="31249"/>
    <cellStyle name="Comma 24 4 5 4" xfId="31247"/>
    <cellStyle name="Comma 24 4 6" xfId="12047"/>
    <cellStyle name="Comma 24 4 6 2" xfId="31250"/>
    <cellStyle name="Comma 24 4 7" xfId="12048"/>
    <cellStyle name="Comma 24 4 7 2" xfId="31251"/>
    <cellStyle name="Comma 24 4 8" xfId="12049"/>
    <cellStyle name="Comma 24 4 8 2" xfId="31252"/>
    <cellStyle name="Comma 24 4 9" xfId="31211"/>
    <cellStyle name="Comma 24 5" xfId="12050"/>
    <cellStyle name="Comma 24 5 2" xfId="12051"/>
    <cellStyle name="Comma 24 5 2 2" xfId="12052"/>
    <cellStyle name="Comma 24 5 2 2 2" xfId="12053"/>
    <cellStyle name="Comma 24 5 2 2 2 2" xfId="12054"/>
    <cellStyle name="Comma 24 5 2 2 2 2 2" xfId="31257"/>
    <cellStyle name="Comma 24 5 2 2 2 3" xfId="12055"/>
    <cellStyle name="Comma 24 5 2 2 2 3 2" xfId="31258"/>
    <cellStyle name="Comma 24 5 2 2 2 4" xfId="31256"/>
    <cellStyle name="Comma 24 5 2 2 3" xfId="12056"/>
    <cellStyle name="Comma 24 5 2 2 3 2" xfId="31259"/>
    <cellStyle name="Comma 24 5 2 2 4" xfId="12057"/>
    <cellStyle name="Comma 24 5 2 2 4 2" xfId="31260"/>
    <cellStyle name="Comma 24 5 2 2 5" xfId="12058"/>
    <cellStyle name="Comma 24 5 2 2 5 2" xfId="31261"/>
    <cellStyle name="Comma 24 5 2 2 6" xfId="31255"/>
    <cellStyle name="Comma 24 5 2 3" xfId="12059"/>
    <cellStyle name="Comma 24 5 2 3 2" xfId="12060"/>
    <cellStyle name="Comma 24 5 2 3 2 2" xfId="31263"/>
    <cellStyle name="Comma 24 5 2 3 3" xfId="12061"/>
    <cellStyle name="Comma 24 5 2 3 3 2" xfId="31264"/>
    <cellStyle name="Comma 24 5 2 3 4" xfId="31262"/>
    <cellStyle name="Comma 24 5 2 4" xfId="12062"/>
    <cellStyle name="Comma 24 5 2 4 2" xfId="31265"/>
    <cellStyle name="Comma 24 5 2 5" xfId="12063"/>
    <cellStyle name="Comma 24 5 2 5 2" xfId="31266"/>
    <cellStyle name="Comma 24 5 2 6" xfId="12064"/>
    <cellStyle name="Comma 24 5 2 6 2" xfId="31267"/>
    <cellStyle name="Comma 24 5 2 7" xfId="31254"/>
    <cellStyle name="Comma 24 5 3" xfId="12065"/>
    <cellStyle name="Comma 24 5 3 2" xfId="12066"/>
    <cellStyle name="Comma 24 5 3 2 2" xfId="12067"/>
    <cellStyle name="Comma 24 5 3 2 2 2" xfId="12068"/>
    <cellStyle name="Comma 24 5 3 2 2 2 2" xfId="31271"/>
    <cellStyle name="Comma 24 5 3 2 2 3" xfId="12069"/>
    <cellStyle name="Comma 24 5 3 2 2 3 2" xfId="31272"/>
    <cellStyle name="Comma 24 5 3 2 2 4" xfId="31270"/>
    <cellStyle name="Comma 24 5 3 2 3" xfId="12070"/>
    <cellStyle name="Comma 24 5 3 2 3 2" xfId="31273"/>
    <cellStyle name="Comma 24 5 3 2 4" xfId="12071"/>
    <cellStyle name="Comma 24 5 3 2 4 2" xfId="31274"/>
    <cellStyle name="Comma 24 5 3 2 5" xfId="12072"/>
    <cellStyle name="Comma 24 5 3 2 5 2" xfId="31275"/>
    <cellStyle name="Comma 24 5 3 2 6" xfId="31269"/>
    <cellStyle name="Comma 24 5 3 3" xfId="12073"/>
    <cellStyle name="Comma 24 5 3 3 2" xfId="12074"/>
    <cellStyle name="Comma 24 5 3 3 2 2" xfId="31277"/>
    <cellStyle name="Comma 24 5 3 3 3" xfId="12075"/>
    <cellStyle name="Comma 24 5 3 3 3 2" xfId="31278"/>
    <cellStyle name="Comma 24 5 3 3 4" xfId="31276"/>
    <cellStyle name="Comma 24 5 3 4" xfId="12076"/>
    <cellStyle name="Comma 24 5 3 4 2" xfId="31279"/>
    <cellStyle name="Comma 24 5 3 5" xfId="12077"/>
    <cellStyle name="Comma 24 5 3 5 2" xfId="31280"/>
    <cellStyle name="Comma 24 5 3 6" xfId="12078"/>
    <cellStyle name="Comma 24 5 3 6 2" xfId="31281"/>
    <cellStyle name="Comma 24 5 3 7" xfId="31268"/>
    <cellStyle name="Comma 24 5 4" xfId="12079"/>
    <cellStyle name="Comma 24 5 4 2" xfId="12080"/>
    <cellStyle name="Comma 24 5 4 2 2" xfId="12081"/>
    <cellStyle name="Comma 24 5 4 2 2 2" xfId="31284"/>
    <cellStyle name="Comma 24 5 4 2 3" xfId="12082"/>
    <cellStyle name="Comma 24 5 4 2 3 2" xfId="31285"/>
    <cellStyle name="Comma 24 5 4 2 4" xfId="31283"/>
    <cellStyle name="Comma 24 5 4 3" xfId="12083"/>
    <cellStyle name="Comma 24 5 4 3 2" xfId="31286"/>
    <cellStyle name="Comma 24 5 4 4" xfId="12084"/>
    <cellStyle name="Comma 24 5 4 4 2" xfId="31287"/>
    <cellStyle name="Comma 24 5 4 5" xfId="12085"/>
    <cellStyle name="Comma 24 5 4 5 2" xfId="31288"/>
    <cellStyle name="Comma 24 5 4 6" xfId="31282"/>
    <cellStyle name="Comma 24 5 5" xfId="12086"/>
    <cellStyle name="Comma 24 5 5 2" xfId="12087"/>
    <cellStyle name="Comma 24 5 5 2 2" xfId="31290"/>
    <cellStyle name="Comma 24 5 5 3" xfId="12088"/>
    <cellStyle name="Comma 24 5 5 3 2" xfId="31291"/>
    <cellStyle name="Comma 24 5 5 4" xfId="31289"/>
    <cellStyle name="Comma 24 5 6" xfId="12089"/>
    <cellStyle name="Comma 24 5 6 2" xfId="31292"/>
    <cellStyle name="Comma 24 5 7" xfId="12090"/>
    <cellStyle name="Comma 24 5 7 2" xfId="31293"/>
    <cellStyle name="Comma 24 5 8" xfId="12091"/>
    <cellStyle name="Comma 24 5 8 2" xfId="31294"/>
    <cellStyle name="Comma 24 5 9" xfId="31253"/>
    <cellStyle name="Comma 24 6" xfId="12092"/>
    <cellStyle name="Comma 24 6 2" xfId="12093"/>
    <cellStyle name="Comma 24 6 2 2" xfId="12094"/>
    <cellStyle name="Comma 24 6 2 2 2" xfId="12095"/>
    <cellStyle name="Comma 24 6 2 2 2 2" xfId="12096"/>
    <cellStyle name="Comma 24 6 2 2 2 2 2" xfId="31299"/>
    <cellStyle name="Comma 24 6 2 2 2 3" xfId="12097"/>
    <cellStyle name="Comma 24 6 2 2 2 3 2" xfId="31300"/>
    <cellStyle name="Comma 24 6 2 2 2 4" xfId="31298"/>
    <cellStyle name="Comma 24 6 2 2 3" xfId="12098"/>
    <cellStyle name="Comma 24 6 2 2 3 2" xfId="31301"/>
    <cellStyle name="Comma 24 6 2 2 4" xfId="12099"/>
    <cellStyle name="Comma 24 6 2 2 4 2" xfId="31302"/>
    <cellStyle name="Comma 24 6 2 2 5" xfId="12100"/>
    <cellStyle name="Comma 24 6 2 2 5 2" xfId="31303"/>
    <cellStyle name="Comma 24 6 2 2 6" xfId="31297"/>
    <cellStyle name="Comma 24 6 2 3" xfId="12101"/>
    <cellStyle name="Comma 24 6 2 3 2" xfId="12102"/>
    <cellStyle name="Comma 24 6 2 3 2 2" xfId="31305"/>
    <cellStyle name="Comma 24 6 2 3 3" xfId="12103"/>
    <cellStyle name="Comma 24 6 2 3 3 2" xfId="31306"/>
    <cellStyle name="Comma 24 6 2 3 4" xfId="31304"/>
    <cellStyle name="Comma 24 6 2 4" xfId="12104"/>
    <cellStyle name="Comma 24 6 2 4 2" xfId="31307"/>
    <cellStyle name="Comma 24 6 2 5" xfId="12105"/>
    <cellStyle name="Comma 24 6 2 5 2" xfId="31308"/>
    <cellStyle name="Comma 24 6 2 6" xfId="12106"/>
    <cellStyle name="Comma 24 6 2 6 2" xfId="31309"/>
    <cellStyle name="Comma 24 6 2 7" xfId="31296"/>
    <cellStyle name="Comma 24 6 3" xfId="12107"/>
    <cellStyle name="Comma 24 6 3 2" xfId="12108"/>
    <cellStyle name="Comma 24 6 3 2 2" xfId="12109"/>
    <cellStyle name="Comma 24 6 3 2 2 2" xfId="12110"/>
    <cellStyle name="Comma 24 6 3 2 2 2 2" xfId="31313"/>
    <cellStyle name="Comma 24 6 3 2 2 3" xfId="12111"/>
    <cellStyle name="Comma 24 6 3 2 2 3 2" xfId="31314"/>
    <cellStyle name="Comma 24 6 3 2 2 4" xfId="31312"/>
    <cellStyle name="Comma 24 6 3 2 3" xfId="12112"/>
    <cellStyle name="Comma 24 6 3 2 3 2" xfId="31315"/>
    <cellStyle name="Comma 24 6 3 2 4" xfId="12113"/>
    <cellStyle name="Comma 24 6 3 2 4 2" xfId="31316"/>
    <cellStyle name="Comma 24 6 3 2 5" xfId="12114"/>
    <cellStyle name="Comma 24 6 3 2 5 2" xfId="31317"/>
    <cellStyle name="Comma 24 6 3 2 6" xfId="31311"/>
    <cellStyle name="Comma 24 6 3 3" xfId="12115"/>
    <cellStyle name="Comma 24 6 3 3 2" xfId="12116"/>
    <cellStyle name="Comma 24 6 3 3 2 2" xfId="31319"/>
    <cellStyle name="Comma 24 6 3 3 3" xfId="12117"/>
    <cellStyle name="Comma 24 6 3 3 3 2" xfId="31320"/>
    <cellStyle name="Comma 24 6 3 3 4" xfId="31318"/>
    <cellStyle name="Comma 24 6 3 4" xfId="12118"/>
    <cellStyle name="Comma 24 6 3 4 2" xfId="31321"/>
    <cellStyle name="Comma 24 6 3 5" xfId="12119"/>
    <cellStyle name="Comma 24 6 3 5 2" xfId="31322"/>
    <cellStyle name="Comma 24 6 3 6" xfId="12120"/>
    <cellStyle name="Comma 24 6 3 6 2" xfId="31323"/>
    <cellStyle name="Comma 24 6 3 7" xfId="31310"/>
    <cellStyle name="Comma 24 6 4" xfId="12121"/>
    <cellStyle name="Comma 24 6 4 2" xfId="12122"/>
    <cellStyle name="Comma 24 6 4 2 2" xfId="12123"/>
    <cellStyle name="Comma 24 6 4 2 2 2" xfId="31326"/>
    <cellStyle name="Comma 24 6 4 2 3" xfId="12124"/>
    <cellStyle name="Comma 24 6 4 2 3 2" xfId="31327"/>
    <cellStyle name="Comma 24 6 4 2 4" xfId="31325"/>
    <cellStyle name="Comma 24 6 4 3" xfId="12125"/>
    <cellStyle name="Comma 24 6 4 3 2" xfId="31328"/>
    <cellStyle name="Comma 24 6 4 4" xfId="12126"/>
    <cellStyle name="Comma 24 6 4 4 2" xfId="31329"/>
    <cellStyle name="Comma 24 6 4 5" xfId="12127"/>
    <cellStyle name="Comma 24 6 4 5 2" xfId="31330"/>
    <cellStyle name="Comma 24 6 4 6" xfId="31324"/>
    <cellStyle name="Comma 24 6 5" xfId="12128"/>
    <cellStyle name="Comma 24 6 5 2" xfId="12129"/>
    <cellStyle name="Comma 24 6 5 2 2" xfId="31332"/>
    <cellStyle name="Comma 24 6 5 3" xfId="12130"/>
    <cellStyle name="Comma 24 6 5 3 2" xfId="31333"/>
    <cellStyle name="Comma 24 6 5 4" xfId="31331"/>
    <cellStyle name="Comma 24 6 6" xfId="12131"/>
    <cellStyle name="Comma 24 6 6 2" xfId="31334"/>
    <cellStyle name="Comma 24 6 7" xfId="12132"/>
    <cellStyle name="Comma 24 6 7 2" xfId="31335"/>
    <cellStyle name="Comma 24 6 8" xfId="12133"/>
    <cellStyle name="Comma 24 6 8 2" xfId="31336"/>
    <cellStyle name="Comma 24 6 9" xfId="31295"/>
    <cellStyle name="Comma 24 7" xfId="12134"/>
    <cellStyle name="Comma 24 7 2" xfId="12135"/>
    <cellStyle name="Comma 24 7 2 2" xfId="12136"/>
    <cellStyle name="Comma 24 7 2 2 2" xfId="12137"/>
    <cellStyle name="Comma 24 7 2 2 2 2" xfId="31340"/>
    <cellStyle name="Comma 24 7 2 2 3" xfId="12138"/>
    <cellStyle name="Comma 24 7 2 2 3 2" xfId="31341"/>
    <cellStyle name="Comma 24 7 2 2 4" xfId="31339"/>
    <cellStyle name="Comma 24 7 2 3" xfId="12139"/>
    <cellStyle name="Comma 24 7 2 3 2" xfId="31342"/>
    <cellStyle name="Comma 24 7 2 4" xfId="12140"/>
    <cellStyle name="Comma 24 7 2 4 2" xfId="31343"/>
    <cellStyle name="Comma 24 7 2 5" xfId="12141"/>
    <cellStyle name="Comma 24 7 2 5 2" xfId="31344"/>
    <cellStyle name="Comma 24 7 2 6" xfId="31338"/>
    <cellStyle name="Comma 24 7 3" xfId="12142"/>
    <cellStyle name="Comma 24 7 3 2" xfId="12143"/>
    <cellStyle name="Comma 24 7 3 2 2" xfId="31346"/>
    <cellStyle name="Comma 24 7 3 3" xfId="12144"/>
    <cellStyle name="Comma 24 7 3 3 2" xfId="31347"/>
    <cellStyle name="Comma 24 7 3 4" xfId="31345"/>
    <cellStyle name="Comma 24 7 4" xfId="12145"/>
    <cellStyle name="Comma 24 7 4 2" xfId="31348"/>
    <cellStyle name="Comma 24 7 5" xfId="12146"/>
    <cellStyle name="Comma 24 7 5 2" xfId="31349"/>
    <cellStyle name="Comma 24 7 6" xfId="12147"/>
    <cellStyle name="Comma 24 7 6 2" xfId="31350"/>
    <cellStyle name="Comma 24 7 7" xfId="31337"/>
    <cellStyle name="Comma 24 8" xfId="12148"/>
    <cellStyle name="Comma 24 8 2" xfId="12149"/>
    <cellStyle name="Comma 24 8 2 2" xfId="12150"/>
    <cellStyle name="Comma 24 8 2 2 2" xfId="12151"/>
    <cellStyle name="Comma 24 8 2 2 2 2" xfId="31354"/>
    <cellStyle name="Comma 24 8 2 2 3" xfId="12152"/>
    <cellStyle name="Comma 24 8 2 2 3 2" xfId="31355"/>
    <cellStyle name="Comma 24 8 2 2 4" xfId="31353"/>
    <cellStyle name="Comma 24 8 2 3" xfId="12153"/>
    <cellStyle name="Comma 24 8 2 3 2" xfId="31356"/>
    <cellStyle name="Comma 24 8 2 4" xfId="12154"/>
    <cellStyle name="Comma 24 8 2 4 2" xfId="31357"/>
    <cellStyle name="Comma 24 8 2 5" xfId="12155"/>
    <cellStyle name="Comma 24 8 2 5 2" xfId="31358"/>
    <cellStyle name="Comma 24 8 2 6" xfId="31352"/>
    <cellStyle name="Comma 24 8 3" xfId="12156"/>
    <cellStyle name="Comma 24 8 3 2" xfId="12157"/>
    <cellStyle name="Comma 24 8 3 2 2" xfId="31360"/>
    <cellStyle name="Comma 24 8 3 3" xfId="12158"/>
    <cellStyle name="Comma 24 8 3 3 2" xfId="31361"/>
    <cellStyle name="Comma 24 8 3 4" xfId="31359"/>
    <cellStyle name="Comma 24 8 4" xfId="12159"/>
    <cellStyle name="Comma 24 8 4 2" xfId="31362"/>
    <cellStyle name="Comma 24 8 5" xfId="12160"/>
    <cellStyle name="Comma 24 8 5 2" xfId="31363"/>
    <cellStyle name="Comma 24 8 6" xfId="12161"/>
    <cellStyle name="Comma 24 8 6 2" xfId="31364"/>
    <cellStyle name="Comma 24 8 7" xfId="31351"/>
    <cellStyle name="Comma 24 9" xfId="12162"/>
    <cellStyle name="Comma 24 9 2" xfId="12163"/>
    <cellStyle name="Comma 24 9 2 2" xfId="12164"/>
    <cellStyle name="Comma 24 9 2 2 2" xfId="31367"/>
    <cellStyle name="Comma 24 9 2 3" xfId="12165"/>
    <cellStyle name="Comma 24 9 2 3 2" xfId="31368"/>
    <cellStyle name="Comma 24 9 2 4" xfId="31366"/>
    <cellStyle name="Comma 24 9 3" xfId="12166"/>
    <cellStyle name="Comma 24 9 3 2" xfId="31369"/>
    <cellStyle name="Comma 24 9 4" xfId="12167"/>
    <cellStyle name="Comma 24 9 4 2" xfId="31370"/>
    <cellStyle name="Comma 24 9 5" xfId="12168"/>
    <cellStyle name="Comma 24 9 5 2" xfId="31371"/>
    <cellStyle name="Comma 24 9 6" xfId="31365"/>
    <cellStyle name="Comma 240" xfId="39568"/>
    <cellStyle name="Comma 241" xfId="39533"/>
    <cellStyle name="Comma 242" xfId="39571"/>
    <cellStyle name="Comma 243" xfId="39573"/>
    <cellStyle name="Comma 244" xfId="39575"/>
    <cellStyle name="Comma 245" xfId="39577"/>
    <cellStyle name="Comma 246" xfId="39579"/>
    <cellStyle name="Comma 247" xfId="39581"/>
    <cellStyle name="Comma 248" xfId="39583"/>
    <cellStyle name="Comma 249" xfId="39586"/>
    <cellStyle name="Comma 25" xfId="12169"/>
    <cellStyle name="Comma 25 10" xfId="12170"/>
    <cellStyle name="Comma 25 10 2" xfId="31373"/>
    <cellStyle name="Comma 25 11" xfId="12171"/>
    <cellStyle name="Comma 25 11 2" xfId="31374"/>
    <cellStyle name="Comma 25 12" xfId="12172"/>
    <cellStyle name="Comma 25 12 2" xfId="31375"/>
    <cellStyle name="Comma 25 13" xfId="31372"/>
    <cellStyle name="Comma 25 2" xfId="12173"/>
    <cellStyle name="Comma 25 2 2" xfId="12174"/>
    <cellStyle name="Comma 25 2 2 2" xfId="12175"/>
    <cellStyle name="Comma 25 2 2 2 2" xfId="12176"/>
    <cellStyle name="Comma 25 2 2 2 2 2" xfId="12177"/>
    <cellStyle name="Comma 25 2 2 2 2 2 2" xfId="31380"/>
    <cellStyle name="Comma 25 2 2 2 2 3" xfId="12178"/>
    <cellStyle name="Comma 25 2 2 2 2 3 2" xfId="31381"/>
    <cellStyle name="Comma 25 2 2 2 2 4" xfId="31379"/>
    <cellStyle name="Comma 25 2 2 2 3" xfId="12179"/>
    <cellStyle name="Comma 25 2 2 2 3 2" xfId="31382"/>
    <cellStyle name="Comma 25 2 2 2 4" xfId="12180"/>
    <cellStyle name="Comma 25 2 2 2 4 2" xfId="31383"/>
    <cellStyle name="Comma 25 2 2 2 5" xfId="12181"/>
    <cellStyle name="Comma 25 2 2 2 5 2" xfId="31384"/>
    <cellStyle name="Comma 25 2 2 2 6" xfId="31378"/>
    <cellStyle name="Comma 25 2 2 3" xfId="12182"/>
    <cellStyle name="Comma 25 2 2 3 2" xfId="12183"/>
    <cellStyle name="Comma 25 2 2 3 2 2" xfId="31386"/>
    <cellStyle name="Comma 25 2 2 3 3" xfId="12184"/>
    <cellStyle name="Comma 25 2 2 3 3 2" xfId="31387"/>
    <cellStyle name="Comma 25 2 2 3 4" xfId="31385"/>
    <cellStyle name="Comma 25 2 2 4" xfId="12185"/>
    <cellStyle name="Comma 25 2 2 4 2" xfId="31388"/>
    <cellStyle name="Comma 25 2 2 5" xfId="12186"/>
    <cellStyle name="Comma 25 2 2 5 2" xfId="31389"/>
    <cellStyle name="Comma 25 2 2 6" xfId="12187"/>
    <cellStyle name="Comma 25 2 2 6 2" xfId="31390"/>
    <cellStyle name="Comma 25 2 2 7" xfId="31377"/>
    <cellStyle name="Comma 25 2 3" xfId="12188"/>
    <cellStyle name="Comma 25 2 3 2" xfId="12189"/>
    <cellStyle name="Comma 25 2 3 2 2" xfId="12190"/>
    <cellStyle name="Comma 25 2 3 2 2 2" xfId="12191"/>
    <cellStyle name="Comma 25 2 3 2 2 2 2" xfId="31394"/>
    <cellStyle name="Comma 25 2 3 2 2 3" xfId="12192"/>
    <cellStyle name="Comma 25 2 3 2 2 3 2" xfId="31395"/>
    <cellStyle name="Comma 25 2 3 2 2 4" xfId="31393"/>
    <cellStyle name="Comma 25 2 3 2 3" xfId="12193"/>
    <cellStyle name="Comma 25 2 3 2 3 2" xfId="31396"/>
    <cellStyle name="Comma 25 2 3 2 4" xfId="12194"/>
    <cellStyle name="Comma 25 2 3 2 4 2" xfId="31397"/>
    <cellStyle name="Comma 25 2 3 2 5" xfId="12195"/>
    <cellStyle name="Comma 25 2 3 2 5 2" xfId="31398"/>
    <cellStyle name="Comma 25 2 3 2 6" xfId="31392"/>
    <cellStyle name="Comma 25 2 3 3" xfId="12196"/>
    <cellStyle name="Comma 25 2 3 3 2" xfId="12197"/>
    <cellStyle name="Comma 25 2 3 3 2 2" xfId="31400"/>
    <cellStyle name="Comma 25 2 3 3 3" xfId="12198"/>
    <cellStyle name="Comma 25 2 3 3 3 2" xfId="31401"/>
    <cellStyle name="Comma 25 2 3 3 4" xfId="31399"/>
    <cellStyle name="Comma 25 2 3 4" xfId="12199"/>
    <cellStyle name="Comma 25 2 3 4 2" xfId="31402"/>
    <cellStyle name="Comma 25 2 3 5" xfId="12200"/>
    <cellStyle name="Comma 25 2 3 5 2" xfId="31403"/>
    <cellStyle name="Comma 25 2 3 6" xfId="12201"/>
    <cellStyle name="Comma 25 2 3 6 2" xfId="31404"/>
    <cellStyle name="Comma 25 2 3 7" xfId="31391"/>
    <cellStyle name="Comma 25 2 4" xfId="12202"/>
    <cellStyle name="Comma 25 2 4 2" xfId="12203"/>
    <cellStyle name="Comma 25 2 4 2 2" xfId="12204"/>
    <cellStyle name="Comma 25 2 4 2 2 2" xfId="31407"/>
    <cellStyle name="Comma 25 2 4 2 3" xfId="12205"/>
    <cellStyle name="Comma 25 2 4 2 3 2" xfId="31408"/>
    <cellStyle name="Comma 25 2 4 2 4" xfId="31406"/>
    <cellStyle name="Comma 25 2 4 3" xfId="12206"/>
    <cellStyle name="Comma 25 2 4 3 2" xfId="31409"/>
    <cellStyle name="Comma 25 2 4 4" xfId="12207"/>
    <cellStyle name="Comma 25 2 4 4 2" xfId="31410"/>
    <cellStyle name="Comma 25 2 4 5" xfId="12208"/>
    <cellStyle name="Comma 25 2 4 5 2" xfId="31411"/>
    <cellStyle name="Comma 25 2 4 6" xfId="31405"/>
    <cellStyle name="Comma 25 2 5" xfId="12209"/>
    <cellStyle name="Comma 25 2 5 2" xfId="12210"/>
    <cellStyle name="Comma 25 2 5 2 2" xfId="31413"/>
    <cellStyle name="Comma 25 2 5 3" xfId="12211"/>
    <cellStyle name="Comma 25 2 5 3 2" xfId="31414"/>
    <cellStyle name="Comma 25 2 5 4" xfId="31412"/>
    <cellStyle name="Comma 25 2 6" xfId="12212"/>
    <cellStyle name="Comma 25 2 6 2" xfId="31415"/>
    <cellStyle name="Comma 25 2 7" xfId="12213"/>
    <cellStyle name="Comma 25 2 7 2" xfId="31416"/>
    <cellStyle name="Comma 25 2 8" xfId="12214"/>
    <cellStyle name="Comma 25 2 8 2" xfId="31417"/>
    <cellStyle name="Comma 25 2 9" xfId="31376"/>
    <cellStyle name="Comma 25 3" xfId="12215"/>
    <cellStyle name="Comma 25 3 2" xfId="12216"/>
    <cellStyle name="Comma 25 3 2 2" xfId="12217"/>
    <cellStyle name="Comma 25 3 2 2 2" xfId="12218"/>
    <cellStyle name="Comma 25 3 2 2 2 2" xfId="12219"/>
    <cellStyle name="Comma 25 3 2 2 2 2 2" xfId="31422"/>
    <cellStyle name="Comma 25 3 2 2 2 3" xfId="12220"/>
    <cellStyle name="Comma 25 3 2 2 2 3 2" xfId="31423"/>
    <cellStyle name="Comma 25 3 2 2 2 4" xfId="31421"/>
    <cellStyle name="Comma 25 3 2 2 3" xfId="12221"/>
    <cellStyle name="Comma 25 3 2 2 3 2" xfId="31424"/>
    <cellStyle name="Comma 25 3 2 2 4" xfId="12222"/>
    <cellStyle name="Comma 25 3 2 2 4 2" xfId="31425"/>
    <cellStyle name="Comma 25 3 2 2 5" xfId="12223"/>
    <cellStyle name="Comma 25 3 2 2 5 2" xfId="31426"/>
    <cellStyle name="Comma 25 3 2 2 6" xfId="31420"/>
    <cellStyle name="Comma 25 3 2 3" xfId="12224"/>
    <cellStyle name="Comma 25 3 2 3 2" xfId="12225"/>
    <cellStyle name="Comma 25 3 2 3 2 2" xfId="31428"/>
    <cellStyle name="Comma 25 3 2 3 3" xfId="12226"/>
    <cellStyle name="Comma 25 3 2 3 3 2" xfId="31429"/>
    <cellStyle name="Comma 25 3 2 3 4" xfId="31427"/>
    <cellStyle name="Comma 25 3 2 4" xfId="12227"/>
    <cellStyle name="Comma 25 3 2 4 2" xfId="31430"/>
    <cellStyle name="Comma 25 3 2 5" xfId="12228"/>
    <cellStyle name="Comma 25 3 2 5 2" xfId="31431"/>
    <cellStyle name="Comma 25 3 2 6" xfId="12229"/>
    <cellStyle name="Comma 25 3 2 6 2" xfId="31432"/>
    <cellStyle name="Comma 25 3 2 7" xfId="31419"/>
    <cellStyle name="Comma 25 3 3" xfId="12230"/>
    <cellStyle name="Comma 25 3 3 2" xfId="12231"/>
    <cellStyle name="Comma 25 3 3 2 2" xfId="12232"/>
    <cellStyle name="Comma 25 3 3 2 2 2" xfId="12233"/>
    <cellStyle name="Comma 25 3 3 2 2 2 2" xfId="31436"/>
    <cellStyle name="Comma 25 3 3 2 2 3" xfId="12234"/>
    <cellStyle name="Comma 25 3 3 2 2 3 2" xfId="31437"/>
    <cellStyle name="Comma 25 3 3 2 2 4" xfId="31435"/>
    <cellStyle name="Comma 25 3 3 2 3" xfId="12235"/>
    <cellStyle name="Comma 25 3 3 2 3 2" xfId="31438"/>
    <cellStyle name="Comma 25 3 3 2 4" xfId="12236"/>
    <cellStyle name="Comma 25 3 3 2 4 2" xfId="31439"/>
    <cellStyle name="Comma 25 3 3 2 5" xfId="12237"/>
    <cellStyle name="Comma 25 3 3 2 5 2" xfId="31440"/>
    <cellStyle name="Comma 25 3 3 2 6" xfId="31434"/>
    <cellStyle name="Comma 25 3 3 3" xfId="12238"/>
    <cellStyle name="Comma 25 3 3 3 2" xfId="12239"/>
    <cellStyle name="Comma 25 3 3 3 2 2" xfId="31442"/>
    <cellStyle name="Comma 25 3 3 3 3" xfId="12240"/>
    <cellStyle name="Comma 25 3 3 3 3 2" xfId="31443"/>
    <cellStyle name="Comma 25 3 3 3 4" xfId="31441"/>
    <cellStyle name="Comma 25 3 3 4" xfId="12241"/>
    <cellStyle name="Comma 25 3 3 4 2" xfId="31444"/>
    <cellStyle name="Comma 25 3 3 5" xfId="12242"/>
    <cellStyle name="Comma 25 3 3 5 2" xfId="31445"/>
    <cellStyle name="Comma 25 3 3 6" xfId="12243"/>
    <cellStyle name="Comma 25 3 3 6 2" xfId="31446"/>
    <cellStyle name="Comma 25 3 3 7" xfId="31433"/>
    <cellStyle name="Comma 25 3 4" xfId="12244"/>
    <cellStyle name="Comma 25 3 4 2" xfId="12245"/>
    <cellStyle name="Comma 25 3 4 2 2" xfId="12246"/>
    <cellStyle name="Comma 25 3 4 2 2 2" xfId="31449"/>
    <cellStyle name="Comma 25 3 4 2 3" xfId="12247"/>
    <cellStyle name="Comma 25 3 4 2 3 2" xfId="31450"/>
    <cellStyle name="Comma 25 3 4 2 4" xfId="31448"/>
    <cellStyle name="Comma 25 3 4 3" xfId="12248"/>
    <cellStyle name="Comma 25 3 4 3 2" xfId="31451"/>
    <cellStyle name="Comma 25 3 4 4" xfId="12249"/>
    <cellStyle name="Comma 25 3 4 4 2" xfId="31452"/>
    <cellStyle name="Comma 25 3 4 5" xfId="12250"/>
    <cellStyle name="Comma 25 3 4 5 2" xfId="31453"/>
    <cellStyle name="Comma 25 3 4 6" xfId="31447"/>
    <cellStyle name="Comma 25 3 5" xfId="12251"/>
    <cellStyle name="Comma 25 3 5 2" xfId="12252"/>
    <cellStyle name="Comma 25 3 5 2 2" xfId="31455"/>
    <cellStyle name="Comma 25 3 5 3" xfId="12253"/>
    <cellStyle name="Comma 25 3 5 3 2" xfId="31456"/>
    <cellStyle name="Comma 25 3 5 4" xfId="31454"/>
    <cellStyle name="Comma 25 3 6" xfId="12254"/>
    <cellStyle name="Comma 25 3 6 2" xfId="31457"/>
    <cellStyle name="Comma 25 3 7" xfId="12255"/>
    <cellStyle name="Comma 25 3 7 2" xfId="31458"/>
    <cellStyle name="Comma 25 3 8" xfId="12256"/>
    <cellStyle name="Comma 25 3 8 2" xfId="31459"/>
    <cellStyle name="Comma 25 3 9" xfId="31418"/>
    <cellStyle name="Comma 25 4" xfId="12257"/>
    <cellStyle name="Comma 25 4 2" xfId="12258"/>
    <cellStyle name="Comma 25 4 2 2" xfId="12259"/>
    <cellStyle name="Comma 25 4 2 2 2" xfId="12260"/>
    <cellStyle name="Comma 25 4 2 2 2 2" xfId="12261"/>
    <cellStyle name="Comma 25 4 2 2 2 2 2" xfId="31464"/>
    <cellStyle name="Comma 25 4 2 2 2 3" xfId="12262"/>
    <cellStyle name="Comma 25 4 2 2 2 3 2" xfId="31465"/>
    <cellStyle name="Comma 25 4 2 2 2 4" xfId="31463"/>
    <cellStyle name="Comma 25 4 2 2 3" xfId="12263"/>
    <cellStyle name="Comma 25 4 2 2 3 2" xfId="31466"/>
    <cellStyle name="Comma 25 4 2 2 4" xfId="12264"/>
    <cellStyle name="Comma 25 4 2 2 4 2" xfId="31467"/>
    <cellStyle name="Comma 25 4 2 2 5" xfId="12265"/>
    <cellStyle name="Comma 25 4 2 2 5 2" xfId="31468"/>
    <cellStyle name="Comma 25 4 2 2 6" xfId="31462"/>
    <cellStyle name="Comma 25 4 2 3" xfId="12266"/>
    <cellStyle name="Comma 25 4 2 3 2" xfId="12267"/>
    <cellStyle name="Comma 25 4 2 3 2 2" xfId="31470"/>
    <cellStyle name="Comma 25 4 2 3 3" xfId="12268"/>
    <cellStyle name="Comma 25 4 2 3 3 2" xfId="31471"/>
    <cellStyle name="Comma 25 4 2 3 4" xfId="31469"/>
    <cellStyle name="Comma 25 4 2 4" xfId="12269"/>
    <cellStyle name="Comma 25 4 2 4 2" xfId="31472"/>
    <cellStyle name="Comma 25 4 2 5" xfId="12270"/>
    <cellStyle name="Comma 25 4 2 5 2" xfId="31473"/>
    <cellStyle name="Comma 25 4 2 6" xfId="12271"/>
    <cellStyle name="Comma 25 4 2 6 2" xfId="31474"/>
    <cellStyle name="Comma 25 4 2 7" xfId="31461"/>
    <cellStyle name="Comma 25 4 3" xfId="12272"/>
    <cellStyle name="Comma 25 4 3 2" xfId="12273"/>
    <cellStyle name="Comma 25 4 3 2 2" xfId="12274"/>
    <cellStyle name="Comma 25 4 3 2 2 2" xfId="12275"/>
    <cellStyle name="Comma 25 4 3 2 2 2 2" xfId="31478"/>
    <cellStyle name="Comma 25 4 3 2 2 3" xfId="12276"/>
    <cellStyle name="Comma 25 4 3 2 2 3 2" xfId="31479"/>
    <cellStyle name="Comma 25 4 3 2 2 4" xfId="31477"/>
    <cellStyle name="Comma 25 4 3 2 3" xfId="12277"/>
    <cellStyle name="Comma 25 4 3 2 3 2" xfId="31480"/>
    <cellStyle name="Comma 25 4 3 2 4" xfId="12278"/>
    <cellStyle name="Comma 25 4 3 2 4 2" xfId="31481"/>
    <cellStyle name="Comma 25 4 3 2 5" xfId="12279"/>
    <cellStyle name="Comma 25 4 3 2 5 2" xfId="31482"/>
    <cellStyle name="Comma 25 4 3 2 6" xfId="31476"/>
    <cellStyle name="Comma 25 4 3 3" xfId="12280"/>
    <cellStyle name="Comma 25 4 3 3 2" xfId="12281"/>
    <cellStyle name="Comma 25 4 3 3 2 2" xfId="31484"/>
    <cellStyle name="Comma 25 4 3 3 3" xfId="12282"/>
    <cellStyle name="Comma 25 4 3 3 3 2" xfId="31485"/>
    <cellStyle name="Comma 25 4 3 3 4" xfId="31483"/>
    <cellStyle name="Comma 25 4 3 4" xfId="12283"/>
    <cellStyle name="Comma 25 4 3 4 2" xfId="31486"/>
    <cellStyle name="Comma 25 4 3 5" xfId="12284"/>
    <cellStyle name="Comma 25 4 3 5 2" xfId="31487"/>
    <cellStyle name="Comma 25 4 3 6" xfId="12285"/>
    <cellStyle name="Comma 25 4 3 6 2" xfId="31488"/>
    <cellStyle name="Comma 25 4 3 7" xfId="31475"/>
    <cellStyle name="Comma 25 4 4" xfId="12286"/>
    <cellStyle name="Comma 25 4 4 2" xfId="12287"/>
    <cellStyle name="Comma 25 4 4 2 2" xfId="12288"/>
    <cellStyle name="Comma 25 4 4 2 2 2" xfId="31491"/>
    <cellStyle name="Comma 25 4 4 2 3" xfId="12289"/>
    <cellStyle name="Comma 25 4 4 2 3 2" xfId="31492"/>
    <cellStyle name="Comma 25 4 4 2 4" xfId="31490"/>
    <cellStyle name="Comma 25 4 4 3" xfId="12290"/>
    <cellStyle name="Comma 25 4 4 3 2" xfId="31493"/>
    <cellStyle name="Comma 25 4 4 4" xfId="12291"/>
    <cellStyle name="Comma 25 4 4 4 2" xfId="31494"/>
    <cellStyle name="Comma 25 4 4 5" xfId="12292"/>
    <cellStyle name="Comma 25 4 4 5 2" xfId="31495"/>
    <cellStyle name="Comma 25 4 4 6" xfId="31489"/>
    <cellStyle name="Comma 25 4 5" xfId="12293"/>
    <cellStyle name="Comma 25 4 5 2" xfId="12294"/>
    <cellStyle name="Comma 25 4 5 2 2" xfId="31497"/>
    <cellStyle name="Comma 25 4 5 3" xfId="12295"/>
    <cellStyle name="Comma 25 4 5 3 2" xfId="31498"/>
    <cellStyle name="Comma 25 4 5 4" xfId="31496"/>
    <cellStyle name="Comma 25 4 6" xfId="12296"/>
    <cellStyle name="Comma 25 4 6 2" xfId="31499"/>
    <cellStyle name="Comma 25 4 7" xfId="12297"/>
    <cellStyle name="Comma 25 4 7 2" xfId="31500"/>
    <cellStyle name="Comma 25 4 8" xfId="12298"/>
    <cellStyle name="Comma 25 4 8 2" xfId="31501"/>
    <cellStyle name="Comma 25 4 9" xfId="31460"/>
    <cellStyle name="Comma 25 5" xfId="12299"/>
    <cellStyle name="Comma 25 5 2" xfId="12300"/>
    <cellStyle name="Comma 25 5 2 2" xfId="12301"/>
    <cellStyle name="Comma 25 5 2 2 2" xfId="12302"/>
    <cellStyle name="Comma 25 5 2 2 2 2" xfId="12303"/>
    <cellStyle name="Comma 25 5 2 2 2 2 2" xfId="31506"/>
    <cellStyle name="Comma 25 5 2 2 2 3" xfId="12304"/>
    <cellStyle name="Comma 25 5 2 2 2 3 2" xfId="31507"/>
    <cellStyle name="Comma 25 5 2 2 2 4" xfId="31505"/>
    <cellStyle name="Comma 25 5 2 2 3" xfId="12305"/>
    <cellStyle name="Comma 25 5 2 2 3 2" xfId="31508"/>
    <cellStyle name="Comma 25 5 2 2 4" xfId="12306"/>
    <cellStyle name="Comma 25 5 2 2 4 2" xfId="31509"/>
    <cellStyle name="Comma 25 5 2 2 5" xfId="12307"/>
    <cellStyle name="Comma 25 5 2 2 5 2" xfId="31510"/>
    <cellStyle name="Comma 25 5 2 2 6" xfId="31504"/>
    <cellStyle name="Comma 25 5 2 3" xfId="12308"/>
    <cellStyle name="Comma 25 5 2 3 2" xfId="12309"/>
    <cellStyle name="Comma 25 5 2 3 2 2" xfId="31512"/>
    <cellStyle name="Comma 25 5 2 3 3" xfId="12310"/>
    <cellStyle name="Comma 25 5 2 3 3 2" xfId="31513"/>
    <cellStyle name="Comma 25 5 2 3 4" xfId="31511"/>
    <cellStyle name="Comma 25 5 2 4" xfId="12311"/>
    <cellStyle name="Comma 25 5 2 4 2" xfId="31514"/>
    <cellStyle name="Comma 25 5 2 5" xfId="12312"/>
    <cellStyle name="Comma 25 5 2 5 2" xfId="31515"/>
    <cellStyle name="Comma 25 5 2 6" xfId="12313"/>
    <cellStyle name="Comma 25 5 2 6 2" xfId="31516"/>
    <cellStyle name="Comma 25 5 2 7" xfId="31503"/>
    <cellStyle name="Comma 25 5 3" xfId="12314"/>
    <cellStyle name="Comma 25 5 3 2" xfId="12315"/>
    <cellStyle name="Comma 25 5 3 2 2" xfId="12316"/>
    <cellStyle name="Comma 25 5 3 2 2 2" xfId="12317"/>
    <cellStyle name="Comma 25 5 3 2 2 2 2" xfId="31520"/>
    <cellStyle name="Comma 25 5 3 2 2 3" xfId="12318"/>
    <cellStyle name="Comma 25 5 3 2 2 3 2" xfId="31521"/>
    <cellStyle name="Comma 25 5 3 2 2 4" xfId="31519"/>
    <cellStyle name="Comma 25 5 3 2 3" xfId="12319"/>
    <cellStyle name="Comma 25 5 3 2 3 2" xfId="31522"/>
    <cellStyle name="Comma 25 5 3 2 4" xfId="12320"/>
    <cellStyle name="Comma 25 5 3 2 4 2" xfId="31523"/>
    <cellStyle name="Comma 25 5 3 2 5" xfId="12321"/>
    <cellStyle name="Comma 25 5 3 2 5 2" xfId="31524"/>
    <cellStyle name="Comma 25 5 3 2 6" xfId="31518"/>
    <cellStyle name="Comma 25 5 3 3" xfId="12322"/>
    <cellStyle name="Comma 25 5 3 3 2" xfId="12323"/>
    <cellStyle name="Comma 25 5 3 3 2 2" xfId="31526"/>
    <cellStyle name="Comma 25 5 3 3 3" xfId="12324"/>
    <cellStyle name="Comma 25 5 3 3 3 2" xfId="31527"/>
    <cellStyle name="Comma 25 5 3 3 4" xfId="31525"/>
    <cellStyle name="Comma 25 5 3 4" xfId="12325"/>
    <cellStyle name="Comma 25 5 3 4 2" xfId="31528"/>
    <cellStyle name="Comma 25 5 3 5" xfId="12326"/>
    <cellStyle name="Comma 25 5 3 5 2" xfId="31529"/>
    <cellStyle name="Comma 25 5 3 6" xfId="12327"/>
    <cellStyle name="Comma 25 5 3 6 2" xfId="31530"/>
    <cellStyle name="Comma 25 5 3 7" xfId="31517"/>
    <cellStyle name="Comma 25 5 4" xfId="12328"/>
    <cellStyle name="Comma 25 5 4 2" xfId="12329"/>
    <cellStyle name="Comma 25 5 4 2 2" xfId="12330"/>
    <cellStyle name="Comma 25 5 4 2 2 2" xfId="31533"/>
    <cellStyle name="Comma 25 5 4 2 3" xfId="12331"/>
    <cellStyle name="Comma 25 5 4 2 3 2" xfId="31534"/>
    <cellStyle name="Comma 25 5 4 2 4" xfId="31532"/>
    <cellStyle name="Comma 25 5 4 3" xfId="12332"/>
    <cellStyle name="Comma 25 5 4 3 2" xfId="31535"/>
    <cellStyle name="Comma 25 5 4 4" xfId="12333"/>
    <cellStyle name="Comma 25 5 4 4 2" xfId="31536"/>
    <cellStyle name="Comma 25 5 4 5" xfId="12334"/>
    <cellStyle name="Comma 25 5 4 5 2" xfId="31537"/>
    <cellStyle name="Comma 25 5 4 6" xfId="31531"/>
    <cellStyle name="Comma 25 5 5" xfId="12335"/>
    <cellStyle name="Comma 25 5 5 2" xfId="12336"/>
    <cellStyle name="Comma 25 5 5 2 2" xfId="31539"/>
    <cellStyle name="Comma 25 5 5 3" xfId="12337"/>
    <cellStyle name="Comma 25 5 5 3 2" xfId="31540"/>
    <cellStyle name="Comma 25 5 5 4" xfId="31538"/>
    <cellStyle name="Comma 25 5 6" xfId="12338"/>
    <cellStyle name="Comma 25 5 6 2" xfId="31541"/>
    <cellStyle name="Comma 25 5 7" xfId="12339"/>
    <cellStyle name="Comma 25 5 7 2" xfId="31542"/>
    <cellStyle name="Comma 25 5 8" xfId="12340"/>
    <cellStyle name="Comma 25 5 8 2" xfId="31543"/>
    <cellStyle name="Comma 25 5 9" xfId="31502"/>
    <cellStyle name="Comma 25 6" xfId="12341"/>
    <cellStyle name="Comma 25 6 2" xfId="12342"/>
    <cellStyle name="Comma 25 6 2 2" xfId="12343"/>
    <cellStyle name="Comma 25 6 2 2 2" xfId="12344"/>
    <cellStyle name="Comma 25 6 2 2 2 2" xfId="31547"/>
    <cellStyle name="Comma 25 6 2 2 3" xfId="12345"/>
    <cellStyle name="Comma 25 6 2 2 3 2" xfId="31548"/>
    <cellStyle name="Comma 25 6 2 2 4" xfId="31546"/>
    <cellStyle name="Comma 25 6 2 3" xfId="12346"/>
    <cellStyle name="Comma 25 6 2 3 2" xfId="31549"/>
    <cellStyle name="Comma 25 6 2 4" xfId="12347"/>
    <cellStyle name="Comma 25 6 2 4 2" xfId="31550"/>
    <cellStyle name="Comma 25 6 2 5" xfId="12348"/>
    <cellStyle name="Comma 25 6 2 5 2" xfId="31551"/>
    <cellStyle name="Comma 25 6 2 6" xfId="31545"/>
    <cellStyle name="Comma 25 6 3" xfId="12349"/>
    <cellStyle name="Comma 25 6 3 2" xfId="12350"/>
    <cellStyle name="Comma 25 6 3 2 2" xfId="31553"/>
    <cellStyle name="Comma 25 6 3 3" xfId="12351"/>
    <cellStyle name="Comma 25 6 3 3 2" xfId="31554"/>
    <cellStyle name="Comma 25 6 3 4" xfId="31552"/>
    <cellStyle name="Comma 25 6 4" xfId="12352"/>
    <cellStyle name="Comma 25 6 4 2" xfId="31555"/>
    <cellStyle name="Comma 25 6 5" xfId="12353"/>
    <cellStyle name="Comma 25 6 5 2" xfId="31556"/>
    <cellStyle name="Comma 25 6 6" xfId="12354"/>
    <cellStyle name="Comma 25 6 6 2" xfId="31557"/>
    <cellStyle name="Comma 25 6 7" xfId="31544"/>
    <cellStyle name="Comma 25 7" xfId="12355"/>
    <cellStyle name="Comma 25 7 2" xfId="12356"/>
    <cellStyle name="Comma 25 7 2 2" xfId="12357"/>
    <cellStyle name="Comma 25 7 2 2 2" xfId="12358"/>
    <cellStyle name="Comma 25 7 2 2 2 2" xfId="31561"/>
    <cellStyle name="Comma 25 7 2 2 3" xfId="12359"/>
    <cellStyle name="Comma 25 7 2 2 3 2" xfId="31562"/>
    <cellStyle name="Comma 25 7 2 2 4" xfId="31560"/>
    <cellStyle name="Comma 25 7 2 3" xfId="12360"/>
    <cellStyle name="Comma 25 7 2 3 2" xfId="31563"/>
    <cellStyle name="Comma 25 7 2 4" xfId="12361"/>
    <cellStyle name="Comma 25 7 2 4 2" xfId="31564"/>
    <cellStyle name="Comma 25 7 2 5" xfId="12362"/>
    <cellStyle name="Comma 25 7 2 5 2" xfId="31565"/>
    <cellStyle name="Comma 25 7 2 6" xfId="31559"/>
    <cellStyle name="Comma 25 7 3" xfId="12363"/>
    <cellStyle name="Comma 25 7 3 2" xfId="12364"/>
    <cellStyle name="Comma 25 7 3 2 2" xfId="31567"/>
    <cellStyle name="Comma 25 7 3 3" xfId="12365"/>
    <cellStyle name="Comma 25 7 3 3 2" xfId="31568"/>
    <cellStyle name="Comma 25 7 3 4" xfId="31566"/>
    <cellStyle name="Comma 25 7 4" xfId="12366"/>
    <cellStyle name="Comma 25 7 4 2" xfId="31569"/>
    <cellStyle name="Comma 25 7 5" xfId="12367"/>
    <cellStyle name="Comma 25 7 5 2" xfId="31570"/>
    <cellStyle name="Comma 25 7 6" xfId="12368"/>
    <cellStyle name="Comma 25 7 6 2" xfId="31571"/>
    <cellStyle name="Comma 25 7 7" xfId="31558"/>
    <cellStyle name="Comma 25 8" xfId="12369"/>
    <cellStyle name="Comma 25 8 2" xfId="12370"/>
    <cellStyle name="Comma 25 8 2 2" xfId="12371"/>
    <cellStyle name="Comma 25 8 2 2 2" xfId="31574"/>
    <cellStyle name="Comma 25 8 2 3" xfId="12372"/>
    <cellStyle name="Comma 25 8 2 3 2" xfId="31575"/>
    <cellStyle name="Comma 25 8 2 4" xfId="31573"/>
    <cellStyle name="Comma 25 8 3" xfId="12373"/>
    <cellStyle name="Comma 25 8 3 2" xfId="31576"/>
    <cellStyle name="Comma 25 8 4" xfId="12374"/>
    <cellStyle name="Comma 25 8 4 2" xfId="31577"/>
    <cellStyle name="Comma 25 8 5" xfId="12375"/>
    <cellStyle name="Comma 25 8 5 2" xfId="31578"/>
    <cellStyle name="Comma 25 8 6" xfId="31572"/>
    <cellStyle name="Comma 25 9" xfId="12376"/>
    <cellStyle name="Comma 25 9 2" xfId="12377"/>
    <cellStyle name="Comma 25 9 2 2" xfId="31580"/>
    <cellStyle name="Comma 25 9 3" xfId="12378"/>
    <cellStyle name="Comma 25 9 3 2" xfId="31581"/>
    <cellStyle name="Comma 25 9 4" xfId="31579"/>
    <cellStyle name="Comma 250" xfId="39588"/>
    <cellStyle name="Comma 251" xfId="39590"/>
    <cellStyle name="Comma 252" xfId="39592"/>
    <cellStyle name="Comma 253" xfId="39594"/>
    <cellStyle name="Comma 254" xfId="39596"/>
    <cellStyle name="Comma 255" xfId="39598"/>
    <cellStyle name="Comma 256" xfId="39600"/>
    <cellStyle name="Comma 257" xfId="39625"/>
    <cellStyle name="Comma 258" xfId="39627"/>
    <cellStyle name="Comma 259" xfId="39629"/>
    <cellStyle name="Comma 26" xfId="12379"/>
    <cellStyle name="Comma 26 10" xfId="12380"/>
    <cellStyle name="Comma 26 10 2" xfId="31583"/>
    <cellStyle name="Comma 26 11" xfId="12381"/>
    <cellStyle name="Comma 26 11 2" xfId="31584"/>
    <cellStyle name="Comma 26 12" xfId="12382"/>
    <cellStyle name="Comma 26 12 2" xfId="31585"/>
    <cellStyle name="Comma 26 13" xfId="31582"/>
    <cellStyle name="Comma 26 2" xfId="12383"/>
    <cellStyle name="Comma 26 2 2" xfId="12384"/>
    <cellStyle name="Comma 26 2 2 2" xfId="12385"/>
    <cellStyle name="Comma 26 2 2 2 2" xfId="12386"/>
    <cellStyle name="Comma 26 2 2 2 2 2" xfId="12387"/>
    <cellStyle name="Comma 26 2 2 2 2 2 2" xfId="31590"/>
    <cellStyle name="Comma 26 2 2 2 2 3" xfId="12388"/>
    <cellStyle name="Comma 26 2 2 2 2 3 2" xfId="31591"/>
    <cellStyle name="Comma 26 2 2 2 2 4" xfId="31589"/>
    <cellStyle name="Comma 26 2 2 2 3" xfId="12389"/>
    <cellStyle name="Comma 26 2 2 2 3 2" xfId="31592"/>
    <cellStyle name="Comma 26 2 2 2 4" xfId="12390"/>
    <cellStyle name="Comma 26 2 2 2 4 2" xfId="31593"/>
    <cellStyle name="Comma 26 2 2 2 5" xfId="12391"/>
    <cellStyle name="Comma 26 2 2 2 5 2" xfId="31594"/>
    <cellStyle name="Comma 26 2 2 2 6" xfId="31588"/>
    <cellStyle name="Comma 26 2 2 3" xfId="12392"/>
    <cellStyle name="Comma 26 2 2 3 2" xfId="12393"/>
    <cellStyle name="Comma 26 2 2 3 2 2" xfId="31596"/>
    <cellStyle name="Comma 26 2 2 3 3" xfId="12394"/>
    <cellStyle name="Comma 26 2 2 3 3 2" xfId="31597"/>
    <cellStyle name="Comma 26 2 2 3 4" xfId="31595"/>
    <cellStyle name="Comma 26 2 2 4" xfId="12395"/>
    <cellStyle name="Comma 26 2 2 4 2" xfId="31598"/>
    <cellStyle name="Comma 26 2 2 5" xfId="12396"/>
    <cellStyle name="Comma 26 2 2 5 2" xfId="31599"/>
    <cellStyle name="Comma 26 2 2 6" xfId="12397"/>
    <cellStyle name="Comma 26 2 2 6 2" xfId="31600"/>
    <cellStyle name="Comma 26 2 2 7" xfId="31587"/>
    <cellStyle name="Comma 26 2 3" xfId="12398"/>
    <cellStyle name="Comma 26 2 3 2" xfId="12399"/>
    <cellStyle name="Comma 26 2 3 2 2" xfId="12400"/>
    <cellStyle name="Comma 26 2 3 2 2 2" xfId="12401"/>
    <cellStyle name="Comma 26 2 3 2 2 2 2" xfId="31604"/>
    <cellStyle name="Comma 26 2 3 2 2 3" xfId="12402"/>
    <cellStyle name="Comma 26 2 3 2 2 3 2" xfId="31605"/>
    <cellStyle name="Comma 26 2 3 2 2 4" xfId="31603"/>
    <cellStyle name="Comma 26 2 3 2 3" xfId="12403"/>
    <cellStyle name="Comma 26 2 3 2 3 2" xfId="31606"/>
    <cellStyle name="Comma 26 2 3 2 4" xfId="12404"/>
    <cellStyle name="Comma 26 2 3 2 4 2" xfId="31607"/>
    <cellStyle name="Comma 26 2 3 2 5" xfId="12405"/>
    <cellStyle name="Comma 26 2 3 2 5 2" xfId="31608"/>
    <cellStyle name="Comma 26 2 3 2 6" xfId="31602"/>
    <cellStyle name="Comma 26 2 3 3" xfId="12406"/>
    <cellStyle name="Comma 26 2 3 3 2" xfId="12407"/>
    <cellStyle name="Comma 26 2 3 3 2 2" xfId="31610"/>
    <cellStyle name="Comma 26 2 3 3 3" xfId="12408"/>
    <cellStyle name="Comma 26 2 3 3 3 2" xfId="31611"/>
    <cellStyle name="Comma 26 2 3 3 4" xfId="31609"/>
    <cellStyle name="Comma 26 2 3 4" xfId="12409"/>
    <cellStyle name="Comma 26 2 3 4 2" xfId="31612"/>
    <cellStyle name="Comma 26 2 3 5" xfId="12410"/>
    <cellStyle name="Comma 26 2 3 5 2" xfId="31613"/>
    <cellStyle name="Comma 26 2 3 6" xfId="12411"/>
    <cellStyle name="Comma 26 2 3 6 2" xfId="31614"/>
    <cellStyle name="Comma 26 2 3 7" xfId="31601"/>
    <cellStyle name="Comma 26 2 4" xfId="12412"/>
    <cellStyle name="Comma 26 2 4 2" xfId="12413"/>
    <cellStyle name="Comma 26 2 4 2 2" xfId="12414"/>
    <cellStyle name="Comma 26 2 4 2 2 2" xfId="31617"/>
    <cellStyle name="Comma 26 2 4 2 3" xfId="12415"/>
    <cellStyle name="Comma 26 2 4 2 3 2" xfId="31618"/>
    <cellStyle name="Comma 26 2 4 2 4" xfId="31616"/>
    <cellStyle name="Comma 26 2 4 3" xfId="12416"/>
    <cellStyle name="Comma 26 2 4 3 2" xfId="31619"/>
    <cellStyle name="Comma 26 2 4 4" xfId="12417"/>
    <cellStyle name="Comma 26 2 4 4 2" xfId="31620"/>
    <cellStyle name="Comma 26 2 4 5" xfId="12418"/>
    <cellStyle name="Comma 26 2 4 5 2" xfId="31621"/>
    <cellStyle name="Comma 26 2 4 6" xfId="31615"/>
    <cellStyle name="Comma 26 2 5" xfId="12419"/>
    <cellStyle name="Comma 26 2 5 2" xfId="12420"/>
    <cellStyle name="Comma 26 2 5 2 2" xfId="31623"/>
    <cellStyle name="Comma 26 2 5 3" xfId="12421"/>
    <cellStyle name="Comma 26 2 5 3 2" xfId="31624"/>
    <cellStyle name="Comma 26 2 5 4" xfId="31622"/>
    <cellStyle name="Comma 26 2 6" xfId="12422"/>
    <cellStyle name="Comma 26 2 6 2" xfId="31625"/>
    <cellStyle name="Comma 26 2 7" xfId="12423"/>
    <cellStyle name="Comma 26 2 7 2" xfId="31626"/>
    <cellStyle name="Comma 26 2 8" xfId="12424"/>
    <cellStyle name="Comma 26 2 8 2" xfId="31627"/>
    <cellStyle name="Comma 26 2 9" xfId="31586"/>
    <cellStyle name="Comma 26 3" xfId="12425"/>
    <cellStyle name="Comma 26 3 2" xfId="12426"/>
    <cellStyle name="Comma 26 3 2 2" xfId="12427"/>
    <cellStyle name="Comma 26 3 2 2 2" xfId="12428"/>
    <cellStyle name="Comma 26 3 2 2 2 2" xfId="12429"/>
    <cellStyle name="Comma 26 3 2 2 2 2 2" xfId="31632"/>
    <cellStyle name="Comma 26 3 2 2 2 3" xfId="12430"/>
    <cellStyle name="Comma 26 3 2 2 2 3 2" xfId="31633"/>
    <cellStyle name="Comma 26 3 2 2 2 4" xfId="31631"/>
    <cellStyle name="Comma 26 3 2 2 3" xfId="12431"/>
    <cellStyle name="Comma 26 3 2 2 3 2" xfId="31634"/>
    <cellStyle name="Comma 26 3 2 2 4" xfId="12432"/>
    <cellStyle name="Comma 26 3 2 2 4 2" xfId="31635"/>
    <cellStyle name="Comma 26 3 2 2 5" xfId="12433"/>
    <cellStyle name="Comma 26 3 2 2 5 2" xfId="31636"/>
    <cellStyle name="Comma 26 3 2 2 6" xfId="31630"/>
    <cellStyle name="Comma 26 3 2 3" xfId="12434"/>
    <cellStyle name="Comma 26 3 2 3 2" xfId="12435"/>
    <cellStyle name="Comma 26 3 2 3 2 2" xfId="31638"/>
    <cellStyle name="Comma 26 3 2 3 3" xfId="12436"/>
    <cellStyle name="Comma 26 3 2 3 3 2" xfId="31639"/>
    <cellStyle name="Comma 26 3 2 3 4" xfId="31637"/>
    <cellStyle name="Comma 26 3 2 4" xfId="12437"/>
    <cellStyle name="Comma 26 3 2 4 2" xfId="31640"/>
    <cellStyle name="Comma 26 3 2 5" xfId="12438"/>
    <cellStyle name="Comma 26 3 2 5 2" xfId="31641"/>
    <cellStyle name="Comma 26 3 2 6" xfId="12439"/>
    <cellStyle name="Comma 26 3 2 6 2" xfId="31642"/>
    <cellStyle name="Comma 26 3 2 7" xfId="31629"/>
    <cellStyle name="Comma 26 3 3" xfId="12440"/>
    <cellStyle name="Comma 26 3 3 2" xfId="12441"/>
    <cellStyle name="Comma 26 3 3 2 2" xfId="12442"/>
    <cellStyle name="Comma 26 3 3 2 2 2" xfId="12443"/>
    <cellStyle name="Comma 26 3 3 2 2 2 2" xfId="31646"/>
    <cellStyle name="Comma 26 3 3 2 2 3" xfId="12444"/>
    <cellStyle name="Comma 26 3 3 2 2 3 2" xfId="31647"/>
    <cellStyle name="Comma 26 3 3 2 2 4" xfId="31645"/>
    <cellStyle name="Comma 26 3 3 2 3" xfId="12445"/>
    <cellStyle name="Comma 26 3 3 2 3 2" xfId="31648"/>
    <cellStyle name="Comma 26 3 3 2 4" xfId="12446"/>
    <cellStyle name="Comma 26 3 3 2 4 2" xfId="31649"/>
    <cellStyle name="Comma 26 3 3 2 5" xfId="12447"/>
    <cellStyle name="Comma 26 3 3 2 5 2" xfId="31650"/>
    <cellStyle name="Comma 26 3 3 2 6" xfId="31644"/>
    <cellStyle name="Comma 26 3 3 3" xfId="12448"/>
    <cellStyle name="Comma 26 3 3 3 2" xfId="12449"/>
    <cellStyle name="Comma 26 3 3 3 2 2" xfId="31652"/>
    <cellStyle name="Comma 26 3 3 3 3" xfId="12450"/>
    <cellStyle name="Comma 26 3 3 3 3 2" xfId="31653"/>
    <cellStyle name="Comma 26 3 3 3 4" xfId="31651"/>
    <cellStyle name="Comma 26 3 3 4" xfId="12451"/>
    <cellStyle name="Comma 26 3 3 4 2" xfId="31654"/>
    <cellStyle name="Comma 26 3 3 5" xfId="12452"/>
    <cellStyle name="Comma 26 3 3 5 2" xfId="31655"/>
    <cellStyle name="Comma 26 3 3 6" xfId="12453"/>
    <cellStyle name="Comma 26 3 3 6 2" xfId="31656"/>
    <cellStyle name="Comma 26 3 3 7" xfId="31643"/>
    <cellStyle name="Comma 26 3 4" xfId="12454"/>
    <cellStyle name="Comma 26 3 4 2" xfId="12455"/>
    <cellStyle name="Comma 26 3 4 2 2" xfId="12456"/>
    <cellStyle name="Comma 26 3 4 2 2 2" xfId="31659"/>
    <cellStyle name="Comma 26 3 4 2 3" xfId="12457"/>
    <cellStyle name="Comma 26 3 4 2 3 2" xfId="31660"/>
    <cellStyle name="Comma 26 3 4 2 4" xfId="31658"/>
    <cellStyle name="Comma 26 3 4 3" xfId="12458"/>
    <cellStyle name="Comma 26 3 4 3 2" xfId="31661"/>
    <cellStyle name="Comma 26 3 4 4" xfId="12459"/>
    <cellStyle name="Comma 26 3 4 4 2" xfId="31662"/>
    <cellStyle name="Comma 26 3 4 5" xfId="12460"/>
    <cellStyle name="Comma 26 3 4 5 2" xfId="31663"/>
    <cellStyle name="Comma 26 3 4 6" xfId="31657"/>
    <cellStyle name="Comma 26 3 5" xfId="12461"/>
    <cellStyle name="Comma 26 3 5 2" xfId="12462"/>
    <cellStyle name="Comma 26 3 5 2 2" xfId="31665"/>
    <cellStyle name="Comma 26 3 5 3" xfId="12463"/>
    <cellStyle name="Comma 26 3 5 3 2" xfId="31666"/>
    <cellStyle name="Comma 26 3 5 4" xfId="31664"/>
    <cellStyle name="Comma 26 3 6" xfId="12464"/>
    <cellStyle name="Comma 26 3 6 2" xfId="31667"/>
    <cellStyle name="Comma 26 3 7" xfId="12465"/>
    <cellStyle name="Comma 26 3 7 2" xfId="31668"/>
    <cellStyle name="Comma 26 3 8" xfId="12466"/>
    <cellStyle name="Comma 26 3 8 2" xfId="31669"/>
    <cellStyle name="Comma 26 3 9" xfId="31628"/>
    <cellStyle name="Comma 26 4" xfId="12467"/>
    <cellStyle name="Comma 26 4 2" xfId="12468"/>
    <cellStyle name="Comma 26 4 2 2" xfId="12469"/>
    <cellStyle name="Comma 26 4 2 2 2" xfId="12470"/>
    <cellStyle name="Comma 26 4 2 2 2 2" xfId="12471"/>
    <cellStyle name="Comma 26 4 2 2 2 2 2" xfId="31674"/>
    <cellStyle name="Comma 26 4 2 2 2 3" xfId="12472"/>
    <cellStyle name="Comma 26 4 2 2 2 3 2" xfId="31675"/>
    <cellStyle name="Comma 26 4 2 2 2 4" xfId="31673"/>
    <cellStyle name="Comma 26 4 2 2 3" xfId="12473"/>
    <cellStyle name="Comma 26 4 2 2 3 2" xfId="31676"/>
    <cellStyle name="Comma 26 4 2 2 4" xfId="12474"/>
    <cellStyle name="Comma 26 4 2 2 4 2" xfId="31677"/>
    <cellStyle name="Comma 26 4 2 2 5" xfId="12475"/>
    <cellStyle name="Comma 26 4 2 2 5 2" xfId="31678"/>
    <cellStyle name="Comma 26 4 2 2 6" xfId="31672"/>
    <cellStyle name="Comma 26 4 2 3" xfId="12476"/>
    <cellStyle name="Comma 26 4 2 3 2" xfId="12477"/>
    <cellStyle name="Comma 26 4 2 3 2 2" xfId="31680"/>
    <cellStyle name="Comma 26 4 2 3 3" xfId="12478"/>
    <cellStyle name="Comma 26 4 2 3 3 2" xfId="31681"/>
    <cellStyle name="Comma 26 4 2 3 4" xfId="31679"/>
    <cellStyle name="Comma 26 4 2 4" xfId="12479"/>
    <cellStyle name="Comma 26 4 2 4 2" xfId="31682"/>
    <cellStyle name="Comma 26 4 2 5" xfId="12480"/>
    <cellStyle name="Comma 26 4 2 5 2" xfId="31683"/>
    <cellStyle name="Comma 26 4 2 6" xfId="12481"/>
    <cellStyle name="Comma 26 4 2 6 2" xfId="31684"/>
    <cellStyle name="Comma 26 4 2 7" xfId="31671"/>
    <cellStyle name="Comma 26 4 3" xfId="12482"/>
    <cellStyle name="Comma 26 4 3 2" xfId="12483"/>
    <cellStyle name="Comma 26 4 3 2 2" xfId="12484"/>
    <cellStyle name="Comma 26 4 3 2 2 2" xfId="12485"/>
    <cellStyle name="Comma 26 4 3 2 2 2 2" xfId="31688"/>
    <cellStyle name="Comma 26 4 3 2 2 3" xfId="12486"/>
    <cellStyle name="Comma 26 4 3 2 2 3 2" xfId="31689"/>
    <cellStyle name="Comma 26 4 3 2 2 4" xfId="31687"/>
    <cellStyle name="Comma 26 4 3 2 3" xfId="12487"/>
    <cellStyle name="Comma 26 4 3 2 3 2" xfId="31690"/>
    <cellStyle name="Comma 26 4 3 2 4" xfId="12488"/>
    <cellStyle name="Comma 26 4 3 2 4 2" xfId="31691"/>
    <cellStyle name="Comma 26 4 3 2 5" xfId="12489"/>
    <cellStyle name="Comma 26 4 3 2 5 2" xfId="31692"/>
    <cellStyle name="Comma 26 4 3 2 6" xfId="31686"/>
    <cellStyle name="Comma 26 4 3 3" xfId="12490"/>
    <cellStyle name="Comma 26 4 3 3 2" xfId="12491"/>
    <cellStyle name="Comma 26 4 3 3 2 2" xfId="31694"/>
    <cellStyle name="Comma 26 4 3 3 3" xfId="12492"/>
    <cellStyle name="Comma 26 4 3 3 3 2" xfId="31695"/>
    <cellStyle name="Comma 26 4 3 3 4" xfId="31693"/>
    <cellStyle name="Comma 26 4 3 4" xfId="12493"/>
    <cellStyle name="Comma 26 4 3 4 2" xfId="31696"/>
    <cellStyle name="Comma 26 4 3 5" xfId="12494"/>
    <cellStyle name="Comma 26 4 3 5 2" xfId="31697"/>
    <cellStyle name="Comma 26 4 3 6" xfId="12495"/>
    <cellStyle name="Comma 26 4 3 6 2" xfId="31698"/>
    <cellStyle name="Comma 26 4 3 7" xfId="31685"/>
    <cellStyle name="Comma 26 4 4" xfId="12496"/>
    <cellStyle name="Comma 26 4 4 2" xfId="12497"/>
    <cellStyle name="Comma 26 4 4 2 2" xfId="12498"/>
    <cellStyle name="Comma 26 4 4 2 2 2" xfId="31701"/>
    <cellStyle name="Comma 26 4 4 2 3" xfId="12499"/>
    <cellStyle name="Comma 26 4 4 2 3 2" xfId="31702"/>
    <cellStyle name="Comma 26 4 4 2 4" xfId="31700"/>
    <cellStyle name="Comma 26 4 4 3" xfId="12500"/>
    <cellStyle name="Comma 26 4 4 3 2" xfId="31703"/>
    <cellStyle name="Comma 26 4 4 4" xfId="12501"/>
    <cellStyle name="Comma 26 4 4 4 2" xfId="31704"/>
    <cellStyle name="Comma 26 4 4 5" xfId="12502"/>
    <cellStyle name="Comma 26 4 4 5 2" xfId="31705"/>
    <cellStyle name="Comma 26 4 4 6" xfId="31699"/>
    <cellStyle name="Comma 26 4 5" xfId="12503"/>
    <cellStyle name="Comma 26 4 5 2" xfId="12504"/>
    <cellStyle name="Comma 26 4 5 2 2" xfId="31707"/>
    <cellStyle name="Comma 26 4 5 3" xfId="12505"/>
    <cellStyle name="Comma 26 4 5 3 2" xfId="31708"/>
    <cellStyle name="Comma 26 4 5 4" xfId="31706"/>
    <cellStyle name="Comma 26 4 6" xfId="12506"/>
    <cellStyle name="Comma 26 4 6 2" xfId="31709"/>
    <cellStyle name="Comma 26 4 7" xfId="12507"/>
    <cellStyle name="Comma 26 4 7 2" xfId="31710"/>
    <cellStyle name="Comma 26 4 8" xfId="12508"/>
    <cellStyle name="Comma 26 4 8 2" xfId="31711"/>
    <cellStyle name="Comma 26 4 9" xfId="31670"/>
    <cellStyle name="Comma 26 5" xfId="12509"/>
    <cellStyle name="Comma 26 5 2" xfId="12510"/>
    <cellStyle name="Comma 26 5 2 2" xfId="12511"/>
    <cellStyle name="Comma 26 5 2 2 2" xfId="12512"/>
    <cellStyle name="Comma 26 5 2 2 2 2" xfId="12513"/>
    <cellStyle name="Comma 26 5 2 2 2 2 2" xfId="31716"/>
    <cellStyle name="Comma 26 5 2 2 2 3" xfId="12514"/>
    <cellStyle name="Comma 26 5 2 2 2 3 2" xfId="31717"/>
    <cellStyle name="Comma 26 5 2 2 2 4" xfId="31715"/>
    <cellStyle name="Comma 26 5 2 2 3" xfId="12515"/>
    <cellStyle name="Comma 26 5 2 2 3 2" xfId="31718"/>
    <cellStyle name="Comma 26 5 2 2 4" xfId="12516"/>
    <cellStyle name="Comma 26 5 2 2 4 2" xfId="31719"/>
    <cellStyle name="Comma 26 5 2 2 5" xfId="12517"/>
    <cellStyle name="Comma 26 5 2 2 5 2" xfId="31720"/>
    <cellStyle name="Comma 26 5 2 2 6" xfId="31714"/>
    <cellStyle name="Comma 26 5 2 3" xfId="12518"/>
    <cellStyle name="Comma 26 5 2 3 2" xfId="12519"/>
    <cellStyle name="Comma 26 5 2 3 2 2" xfId="31722"/>
    <cellStyle name="Comma 26 5 2 3 3" xfId="12520"/>
    <cellStyle name="Comma 26 5 2 3 3 2" xfId="31723"/>
    <cellStyle name="Comma 26 5 2 3 4" xfId="31721"/>
    <cellStyle name="Comma 26 5 2 4" xfId="12521"/>
    <cellStyle name="Comma 26 5 2 4 2" xfId="31724"/>
    <cellStyle name="Comma 26 5 2 5" xfId="12522"/>
    <cellStyle name="Comma 26 5 2 5 2" xfId="31725"/>
    <cellStyle name="Comma 26 5 2 6" xfId="12523"/>
    <cellStyle name="Comma 26 5 2 6 2" xfId="31726"/>
    <cellStyle name="Comma 26 5 2 7" xfId="31713"/>
    <cellStyle name="Comma 26 5 3" xfId="12524"/>
    <cellStyle name="Comma 26 5 3 2" xfId="12525"/>
    <cellStyle name="Comma 26 5 3 2 2" xfId="12526"/>
    <cellStyle name="Comma 26 5 3 2 2 2" xfId="12527"/>
    <cellStyle name="Comma 26 5 3 2 2 2 2" xfId="31730"/>
    <cellStyle name="Comma 26 5 3 2 2 3" xfId="12528"/>
    <cellStyle name="Comma 26 5 3 2 2 3 2" xfId="31731"/>
    <cellStyle name="Comma 26 5 3 2 2 4" xfId="31729"/>
    <cellStyle name="Comma 26 5 3 2 3" xfId="12529"/>
    <cellStyle name="Comma 26 5 3 2 3 2" xfId="31732"/>
    <cellStyle name="Comma 26 5 3 2 4" xfId="12530"/>
    <cellStyle name="Comma 26 5 3 2 4 2" xfId="31733"/>
    <cellStyle name="Comma 26 5 3 2 5" xfId="12531"/>
    <cellStyle name="Comma 26 5 3 2 5 2" xfId="31734"/>
    <cellStyle name="Comma 26 5 3 2 6" xfId="31728"/>
    <cellStyle name="Comma 26 5 3 3" xfId="12532"/>
    <cellStyle name="Comma 26 5 3 3 2" xfId="12533"/>
    <cellStyle name="Comma 26 5 3 3 2 2" xfId="31736"/>
    <cellStyle name="Comma 26 5 3 3 3" xfId="12534"/>
    <cellStyle name="Comma 26 5 3 3 3 2" xfId="31737"/>
    <cellStyle name="Comma 26 5 3 3 4" xfId="31735"/>
    <cellStyle name="Comma 26 5 3 4" xfId="12535"/>
    <cellStyle name="Comma 26 5 3 4 2" xfId="31738"/>
    <cellStyle name="Comma 26 5 3 5" xfId="12536"/>
    <cellStyle name="Comma 26 5 3 5 2" xfId="31739"/>
    <cellStyle name="Comma 26 5 3 6" xfId="12537"/>
    <cellStyle name="Comma 26 5 3 6 2" xfId="31740"/>
    <cellStyle name="Comma 26 5 3 7" xfId="31727"/>
    <cellStyle name="Comma 26 5 4" xfId="12538"/>
    <cellStyle name="Comma 26 5 4 2" xfId="12539"/>
    <cellStyle name="Comma 26 5 4 2 2" xfId="12540"/>
    <cellStyle name="Comma 26 5 4 2 2 2" xfId="31743"/>
    <cellStyle name="Comma 26 5 4 2 3" xfId="12541"/>
    <cellStyle name="Comma 26 5 4 2 3 2" xfId="31744"/>
    <cellStyle name="Comma 26 5 4 2 4" xfId="31742"/>
    <cellStyle name="Comma 26 5 4 3" xfId="12542"/>
    <cellStyle name="Comma 26 5 4 3 2" xfId="31745"/>
    <cellStyle name="Comma 26 5 4 4" xfId="12543"/>
    <cellStyle name="Comma 26 5 4 4 2" xfId="31746"/>
    <cellStyle name="Comma 26 5 4 5" xfId="12544"/>
    <cellStyle name="Comma 26 5 4 5 2" xfId="31747"/>
    <cellStyle name="Comma 26 5 4 6" xfId="31741"/>
    <cellStyle name="Comma 26 5 5" xfId="12545"/>
    <cellStyle name="Comma 26 5 5 2" xfId="12546"/>
    <cellStyle name="Comma 26 5 5 2 2" xfId="31749"/>
    <cellStyle name="Comma 26 5 5 3" xfId="12547"/>
    <cellStyle name="Comma 26 5 5 3 2" xfId="31750"/>
    <cellStyle name="Comma 26 5 5 4" xfId="31748"/>
    <cellStyle name="Comma 26 5 6" xfId="12548"/>
    <cellStyle name="Comma 26 5 6 2" xfId="31751"/>
    <cellStyle name="Comma 26 5 7" xfId="12549"/>
    <cellStyle name="Comma 26 5 7 2" xfId="31752"/>
    <cellStyle name="Comma 26 5 8" xfId="12550"/>
    <cellStyle name="Comma 26 5 8 2" xfId="31753"/>
    <cellStyle name="Comma 26 5 9" xfId="31712"/>
    <cellStyle name="Comma 26 6" xfId="12551"/>
    <cellStyle name="Comma 26 6 2" xfId="12552"/>
    <cellStyle name="Comma 26 6 2 2" xfId="12553"/>
    <cellStyle name="Comma 26 6 2 2 2" xfId="12554"/>
    <cellStyle name="Comma 26 6 2 2 2 2" xfId="31757"/>
    <cellStyle name="Comma 26 6 2 2 3" xfId="12555"/>
    <cellStyle name="Comma 26 6 2 2 3 2" xfId="31758"/>
    <cellStyle name="Comma 26 6 2 2 4" xfId="31756"/>
    <cellStyle name="Comma 26 6 2 3" xfId="12556"/>
    <cellStyle name="Comma 26 6 2 3 2" xfId="31759"/>
    <cellStyle name="Comma 26 6 2 4" xfId="12557"/>
    <cellStyle name="Comma 26 6 2 4 2" xfId="31760"/>
    <cellStyle name="Comma 26 6 2 5" xfId="12558"/>
    <cellStyle name="Comma 26 6 2 5 2" xfId="31761"/>
    <cellStyle name="Comma 26 6 2 6" xfId="31755"/>
    <cellStyle name="Comma 26 6 3" xfId="12559"/>
    <cellStyle name="Comma 26 6 3 2" xfId="12560"/>
    <cellStyle name="Comma 26 6 3 2 2" xfId="31763"/>
    <cellStyle name="Comma 26 6 3 3" xfId="12561"/>
    <cellStyle name="Comma 26 6 3 3 2" xfId="31764"/>
    <cellStyle name="Comma 26 6 3 4" xfId="31762"/>
    <cellStyle name="Comma 26 6 4" xfId="12562"/>
    <cellStyle name="Comma 26 6 4 2" xfId="31765"/>
    <cellStyle name="Comma 26 6 5" xfId="12563"/>
    <cellStyle name="Comma 26 6 5 2" xfId="31766"/>
    <cellStyle name="Comma 26 6 6" xfId="12564"/>
    <cellStyle name="Comma 26 6 6 2" xfId="31767"/>
    <cellStyle name="Comma 26 6 7" xfId="31754"/>
    <cellStyle name="Comma 26 7" xfId="12565"/>
    <cellStyle name="Comma 26 7 2" xfId="12566"/>
    <cellStyle name="Comma 26 7 2 2" xfId="12567"/>
    <cellStyle name="Comma 26 7 2 2 2" xfId="12568"/>
    <cellStyle name="Comma 26 7 2 2 2 2" xfId="31771"/>
    <cellStyle name="Comma 26 7 2 2 3" xfId="12569"/>
    <cellStyle name="Comma 26 7 2 2 3 2" xfId="31772"/>
    <cellStyle name="Comma 26 7 2 2 4" xfId="31770"/>
    <cellStyle name="Comma 26 7 2 3" xfId="12570"/>
    <cellStyle name="Comma 26 7 2 3 2" xfId="31773"/>
    <cellStyle name="Comma 26 7 2 4" xfId="12571"/>
    <cellStyle name="Comma 26 7 2 4 2" xfId="31774"/>
    <cellStyle name="Comma 26 7 2 5" xfId="12572"/>
    <cellStyle name="Comma 26 7 2 5 2" xfId="31775"/>
    <cellStyle name="Comma 26 7 2 6" xfId="31769"/>
    <cellStyle name="Comma 26 7 3" xfId="12573"/>
    <cellStyle name="Comma 26 7 3 2" xfId="12574"/>
    <cellStyle name="Comma 26 7 3 2 2" xfId="31777"/>
    <cellStyle name="Comma 26 7 3 3" xfId="12575"/>
    <cellStyle name="Comma 26 7 3 3 2" xfId="31778"/>
    <cellStyle name="Comma 26 7 3 4" xfId="31776"/>
    <cellStyle name="Comma 26 7 4" xfId="12576"/>
    <cellStyle name="Comma 26 7 4 2" xfId="31779"/>
    <cellStyle name="Comma 26 7 5" xfId="12577"/>
    <cellStyle name="Comma 26 7 5 2" xfId="31780"/>
    <cellStyle name="Comma 26 7 6" xfId="12578"/>
    <cellStyle name="Comma 26 7 6 2" xfId="31781"/>
    <cellStyle name="Comma 26 7 7" xfId="31768"/>
    <cellStyle name="Comma 26 8" xfId="12579"/>
    <cellStyle name="Comma 26 8 2" xfId="12580"/>
    <cellStyle name="Comma 26 8 2 2" xfId="12581"/>
    <cellStyle name="Comma 26 8 2 2 2" xfId="31784"/>
    <cellStyle name="Comma 26 8 2 3" xfId="12582"/>
    <cellStyle name="Comma 26 8 2 3 2" xfId="31785"/>
    <cellStyle name="Comma 26 8 2 4" xfId="31783"/>
    <cellStyle name="Comma 26 8 3" xfId="12583"/>
    <cellStyle name="Comma 26 8 3 2" xfId="31786"/>
    <cellStyle name="Comma 26 8 4" xfId="12584"/>
    <cellStyle name="Comma 26 8 4 2" xfId="31787"/>
    <cellStyle name="Comma 26 8 5" xfId="12585"/>
    <cellStyle name="Comma 26 8 5 2" xfId="31788"/>
    <cellStyle name="Comma 26 8 6" xfId="31782"/>
    <cellStyle name="Comma 26 9" xfId="12586"/>
    <cellStyle name="Comma 26 9 2" xfId="12587"/>
    <cellStyle name="Comma 26 9 2 2" xfId="31790"/>
    <cellStyle name="Comma 26 9 3" xfId="12588"/>
    <cellStyle name="Comma 26 9 3 2" xfId="31791"/>
    <cellStyle name="Comma 26 9 4" xfId="31789"/>
    <cellStyle name="Comma 260" xfId="39631"/>
    <cellStyle name="Comma 261" xfId="39633"/>
    <cellStyle name="Comma 262" xfId="39635"/>
    <cellStyle name="Comma 263" xfId="39637"/>
    <cellStyle name="Comma 264" xfId="39639"/>
    <cellStyle name="Comma 265" xfId="39641"/>
    <cellStyle name="Comma 266" xfId="39643"/>
    <cellStyle name="Comma 267" xfId="39645"/>
    <cellStyle name="Comma 268" xfId="39647"/>
    <cellStyle name="Comma 269" xfId="39649"/>
    <cellStyle name="Comma 27" xfId="12589"/>
    <cellStyle name="Comma 27 2" xfId="12590"/>
    <cellStyle name="Comma 27 2 2" xfId="12591"/>
    <cellStyle name="Comma 27 2 2 2" xfId="31794"/>
    <cellStyle name="Comma 27 2 3" xfId="12592"/>
    <cellStyle name="Comma 27 2 3 2" xfId="31795"/>
    <cellStyle name="Comma 27 2 4" xfId="31793"/>
    <cellStyle name="Comma 27 3" xfId="12593"/>
    <cellStyle name="Comma 27 3 2" xfId="31796"/>
    <cellStyle name="Comma 27 4" xfId="12594"/>
    <cellStyle name="Comma 27 4 2" xfId="31797"/>
    <cellStyle name="Comma 27 5" xfId="12595"/>
    <cellStyle name="Comma 27 5 2" xfId="31798"/>
    <cellStyle name="Comma 27 6" xfId="31792"/>
    <cellStyle name="Comma 27 7" xfId="41175"/>
    <cellStyle name="Comma 270" xfId="39651"/>
    <cellStyle name="Comma 271" xfId="39653"/>
    <cellStyle name="Comma 272" xfId="39655"/>
    <cellStyle name="Comma 273" xfId="39657"/>
    <cellStyle name="Comma 274" xfId="39659"/>
    <cellStyle name="Comma 275" xfId="39661"/>
    <cellStyle name="Comma 276" xfId="39663"/>
    <cellStyle name="Comma 277" xfId="39665"/>
    <cellStyle name="Comma 278" xfId="39667"/>
    <cellStyle name="Comma 279" xfId="39693"/>
    <cellStyle name="Comma 28" xfId="12596"/>
    <cellStyle name="Comma 28 2" xfId="31799"/>
    <cellStyle name="Comma 28 3" xfId="41176"/>
    <cellStyle name="Comma 280" xfId="39695"/>
    <cellStyle name="Comma 281" xfId="39697"/>
    <cellStyle name="Comma 282" xfId="39699"/>
    <cellStyle name="Comma 283" xfId="39701"/>
    <cellStyle name="Comma 284" xfId="39703"/>
    <cellStyle name="Comma 285" xfId="39705"/>
    <cellStyle name="Comma 286" xfId="39707"/>
    <cellStyle name="Comma 287" xfId="39718"/>
    <cellStyle name="Comma 288" xfId="39717"/>
    <cellStyle name="Comma 289" xfId="39719"/>
    <cellStyle name="Comma 29" xfId="12597"/>
    <cellStyle name="Comma 290" xfId="39716"/>
    <cellStyle name="Comma 291" xfId="39713"/>
    <cellStyle name="Comma 292" xfId="39727"/>
    <cellStyle name="Comma 293" xfId="39729"/>
    <cellStyle name="Comma 294" xfId="39731"/>
    <cellStyle name="Comma 295" xfId="39733"/>
    <cellStyle name="Comma 296" xfId="39735"/>
    <cellStyle name="Comma 297" xfId="39737"/>
    <cellStyle name="Comma 298" xfId="39739"/>
    <cellStyle name="Comma 299" xfId="39741"/>
    <cellStyle name="Comma 3" xfId="52"/>
    <cellStyle name="Comma 3 10" xfId="12598"/>
    <cellStyle name="Comma 3 11" xfId="12599"/>
    <cellStyle name="Comma 3 12" xfId="12600"/>
    <cellStyle name="Comma 3 13" xfId="12601"/>
    <cellStyle name="Comma 3 14" xfId="12602"/>
    <cellStyle name="Comma 3 14 2" xfId="12603"/>
    <cellStyle name="Comma 3 14 2 2" xfId="12604"/>
    <cellStyle name="Comma 3 14 2 2 2" xfId="12605"/>
    <cellStyle name="Comma 3 14 2 2 2 2" xfId="31803"/>
    <cellStyle name="Comma 3 14 2 2 3" xfId="12606"/>
    <cellStyle name="Comma 3 14 2 2 3 2" xfId="31804"/>
    <cellStyle name="Comma 3 14 2 2 4" xfId="31802"/>
    <cellStyle name="Comma 3 14 2 3" xfId="12607"/>
    <cellStyle name="Comma 3 14 2 3 2" xfId="31805"/>
    <cellStyle name="Comma 3 14 2 4" xfId="12608"/>
    <cellStyle name="Comma 3 14 2 4 2" xfId="31806"/>
    <cellStyle name="Comma 3 14 2 5" xfId="12609"/>
    <cellStyle name="Comma 3 14 2 5 2" xfId="31807"/>
    <cellStyle name="Comma 3 14 2 6" xfId="31801"/>
    <cellStyle name="Comma 3 14 3" xfId="12610"/>
    <cellStyle name="Comma 3 14 3 2" xfId="12611"/>
    <cellStyle name="Comma 3 14 3 2 2" xfId="31809"/>
    <cellStyle name="Comma 3 14 3 3" xfId="12612"/>
    <cellStyle name="Comma 3 14 3 3 2" xfId="31810"/>
    <cellStyle name="Comma 3 14 3 4" xfId="31808"/>
    <cellStyle name="Comma 3 14 4" xfId="12613"/>
    <cellStyle name="Comma 3 14 4 2" xfId="31811"/>
    <cellStyle name="Comma 3 14 5" xfId="12614"/>
    <cellStyle name="Comma 3 14 5 2" xfId="31812"/>
    <cellStyle name="Comma 3 14 6" xfId="12615"/>
    <cellStyle name="Comma 3 14 6 2" xfId="31813"/>
    <cellStyle name="Comma 3 14 7" xfId="31800"/>
    <cellStyle name="Comma 3 15" xfId="12616"/>
    <cellStyle name="Comma 3 15 2" xfId="12617"/>
    <cellStyle name="Comma 3 15 2 2" xfId="12618"/>
    <cellStyle name="Comma 3 15 2 2 2" xfId="12619"/>
    <cellStyle name="Comma 3 15 2 2 2 2" xfId="31817"/>
    <cellStyle name="Comma 3 15 2 2 3" xfId="12620"/>
    <cellStyle name="Comma 3 15 2 2 3 2" xfId="31818"/>
    <cellStyle name="Comma 3 15 2 2 4" xfId="31816"/>
    <cellStyle name="Comma 3 15 2 3" xfId="12621"/>
    <cellStyle name="Comma 3 15 2 3 2" xfId="31819"/>
    <cellStyle name="Comma 3 15 2 4" xfId="12622"/>
    <cellStyle name="Comma 3 15 2 4 2" xfId="31820"/>
    <cellStyle name="Comma 3 15 2 5" xfId="12623"/>
    <cellStyle name="Comma 3 15 2 5 2" xfId="31821"/>
    <cellStyle name="Comma 3 15 2 6" xfId="31815"/>
    <cellStyle name="Comma 3 15 3" xfId="12624"/>
    <cellStyle name="Comma 3 15 3 2" xfId="12625"/>
    <cellStyle name="Comma 3 15 3 2 2" xfId="31823"/>
    <cellStyle name="Comma 3 15 3 3" xfId="12626"/>
    <cellStyle name="Comma 3 15 3 3 2" xfId="31824"/>
    <cellStyle name="Comma 3 15 3 4" xfId="31822"/>
    <cellStyle name="Comma 3 15 4" xfId="12627"/>
    <cellStyle name="Comma 3 15 4 2" xfId="31825"/>
    <cellStyle name="Comma 3 15 5" xfId="12628"/>
    <cellStyle name="Comma 3 15 5 2" xfId="31826"/>
    <cellStyle name="Comma 3 15 6" xfId="12629"/>
    <cellStyle name="Comma 3 15 6 2" xfId="31827"/>
    <cellStyle name="Comma 3 15 7" xfId="31814"/>
    <cellStyle name="Comma 3 16" xfId="12630"/>
    <cellStyle name="Comma 3 17" xfId="12631"/>
    <cellStyle name="Comma 3 18" xfId="12632"/>
    <cellStyle name="Comma 3 19" xfId="12633"/>
    <cellStyle name="Comma 3 2" xfId="153"/>
    <cellStyle name="Comma 3 2 10" xfId="12635"/>
    <cellStyle name="Comma 3 2 10 2" xfId="31828"/>
    <cellStyle name="Comma 3 2 11" xfId="12634"/>
    <cellStyle name="Comma 3 2 12" xfId="39319"/>
    <cellStyle name="Comma 3 2 13" xfId="41178"/>
    <cellStyle name="Comma 3 2 2" xfId="12636"/>
    <cellStyle name="Comma 3 2 2 2" xfId="12637"/>
    <cellStyle name="Comma 3 2 2 3" xfId="12638"/>
    <cellStyle name="Comma 3 2 2 4" xfId="12639"/>
    <cellStyle name="Comma 3 2 3" xfId="12640"/>
    <cellStyle name="Comma 3 2 4" xfId="12641"/>
    <cellStyle name="Comma 3 2 5" xfId="12642"/>
    <cellStyle name="Comma 3 2 6" xfId="12643"/>
    <cellStyle name="Comma 3 2 7" xfId="12644"/>
    <cellStyle name="Comma 3 2 8" xfId="12645"/>
    <cellStyle name="Comma 3 2 8 2" xfId="12646"/>
    <cellStyle name="Comma 3 2 8 2 2" xfId="12647"/>
    <cellStyle name="Comma 3 2 8 2 2 2" xfId="12648"/>
    <cellStyle name="Comma 3 2 8 2 2 2 2" xfId="31832"/>
    <cellStyle name="Comma 3 2 8 2 2 3" xfId="12649"/>
    <cellStyle name="Comma 3 2 8 2 2 3 2" xfId="31833"/>
    <cellStyle name="Comma 3 2 8 2 2 4" xfId="31831"/>
    <cellStyle name="Comma 3 2 8 2 3" xfId="12650"/>
    <cellStyle name="Comma 3 2 8 2 3 2" xfId="31834"/>
    <cellStyle name="Comma 3 2 8 2 4" xfId="12651"/>
    <cellStyle name="Comma 3 2 8 2 4 2" xfId="31835"/>
    <cellStyle name="Comma 3 2 8 2 5" xfId="12652"/>
    <cellStyle name="Comma 3 2 8 2 5 2" xfId="31836"/>
    <cellStyle name="Comma 3 2 8 2 6" xfId="31830"/>
    <cellStyle name="Comma 3 2 8 3" xfId="12653"/>
    <cellStyle name="Comma 3 2 8 3 2" xfId="12654"/>
    <cellStyle name="Comma 3 2 8 3 2 2" xfId="31838"/>
    <cellStyle name="Comma 3 2 8 3 3" xfId="12655"/>
    <cellStyle name="Comma 3 2 8 3 3 2" xfId="31839"/>
    <cellStyle name="Comma 3 2 8 3 4" xfId="31837"/>
    <cellStyle name="Comma 3 2 8 4" xfId="12656"/>
    <cellStyle name="Comma 3 2 8 4 2" xfId="31840"/>
    <cellStyle name="Comma 3 2 8 5" xfId="12657"/>
    <cellStyle name="Comma 3 2 8 5 2" xfId="31841"/>
    <cellStyle name="Comma 3 2 8 6" xfId="12658"/>
    <cellStyle name="Comma 3 2 8 6 2" xfId="31842"/>
    <cellStyle name="Comma 3 2 8 7" xfId="31829"/>
    <cellStyle name="Comma 3 2 9" xfId="12659"/>
    <cellStyle name="Comma 3 2 9 2" xfId="12660"/>
    <cellStyle name="Comma 3 2 9 2 2" xfId="12661"/>
    <cellStyle name="Comma 3 2 9 2 2 2" xfId="12662"/>
    <cellStyle name="Comma 3 2 9 2 2 2 2" xfId="31846"/>
    <cellStyle name="Comma 3 2 9 2 2 3" xfId="12663"/>
    <cellStyle name="Comma 3 2 9 2 2 3 2" xfId="31847"/>
    <cellStyle name="Comma 3 2 9 2 2 4" xfId="31845"/>
    <cellStyle name="Comma 3 2 9 2 3" xfId="12664"/>
    <cellStyle name="Comma 3 2 9 2 3 2" xfId="31848"/>
    <cellStyle name="Comma 3 2 9 2 4" xfId="12665"/>
    <cellStyle name="Comma 3 2 9 2 4 2" xfId="31849"/>
    <cellStyle name="Comma 3 2 9 2 5" xfId="12666"/>
    <cellStyle name="Comma 3 2 9 2 5 2" xfId="31850"/>
    <cellStyle name="Comma 3 2 9 2 6" xfId="31844"/>
    <cellStyle name="Comma 3 2 9 3" xfId="12667"/>
    <cellStyle name="Comma 3 2 9 3 2" xfId="12668"/>
    <cellStyle name="Comma 3 2 9 3 2 2" xfId="31852"/>
    <cellStyle name="Comma 3 2 9 3 3" xfId="12669"/>
    <cellStyle name="Comma 3 2 9 3 3 2" xfId="31853"/>
    <cellStyle name="Comma 3 2 9 3 4" xfId="31851"/>
    <cellStyle name="Comma 3 2 9 4" xfId="12670"/>
    <cellStyle name="Comma 3 2 9 4 2" xfId="31854"/>
    <cellStyle name="Comma 3 2 9 5" xfId="12671"/>
    <cellStyle name="Comma 3 2 9 5 2" xfId="31855"/>
    <cellStyle name="Comma 3 2 9 6" xfId="12672"/>
    <cellStyle name="Comma 3 2 9 6 2" xfId="31856"/>
    <cellStyle name="Comma 3 2 9 7" xfId="31843"/>
    <cellStyle name="Comma 3 20" xfId="12673"/>
    <cellStyle name="Comma 3 21" xfId="39318"/>
    <cellStyle name="Comma 3 22" xfId="41177"/>
    <cellStyle name="Comma 3 23" xfId="40484"/>
    <cellStyle name="Comma 3 3" xfId="242"/>
    <cellStyle name="Comma 3 3 2" xfId="12675"/>
    <cellStyle name="Comma 3 3 2 2" xfId="12676"/>
    <cellStyle name="Comma 3 3 2 3" xfId="12677"/>
    <cellStyle name="Comma 3 3 2 4" xfId="12678"/>
    <cellStyle name="Comma 3 3 3" xfId="12679"/>
    <cellStyle name="Comma 3 3 4" xfId="12680"/>
    <cellStyle name="Comma 3 3 5" xfId="12681"/>
    <cellStyle name="Comma 3 3 6" xfId="12682"/>
    <cellStyle name="Comma 3 3 7" xfId="12683"/>
    <cellStyle name="Comma 3 3 8" xfId="12674"/>
    <cellStyle name="Comma 3 3 9" xfId="41179"/>
    <cellStyle name="Comma 3 4" xfId="12684"/>
    <cellStyle name="Comma 3 5" xfId="12685"/>
    <cellStyle name="Comma 3 6" xfId="12686"/>
    <cellStyle name="Comma 3 7" xfId="12687"/>
    <cellStyle name="Comma 3 8" xfId="12688"/>
    <cellStyle name="Comma 3 9" xfId="12689"/>
    <cellStyle name="Comma 3_2009-07 Blue Ink assets" xfId="31857"/>
    <cellStyle name="Comma 30" xfId="12690"/>
    <cellStyle name="Comma 30 2" xfId="12691"/>
    <cellStyle name="Comma 30 2 2" xfId="31858"/>
    <cellStyle name="Comma 300" xfId="39743"/>
    <cellStyle name="Comma 301" xfId="39745"/>
    <cellStyle name="Comma 302" xfId="39747"/>
    <cellStyle name="Comma 303" xfId="39753"/>
    <cellStyle name="Comma 304" xfId="39752"/>
    <cellStyle name="Comma 305" xfId="39754"/>
    <cellStyle name="Comma 306" xfId="39751"/>
    <cellStyle name="Comma 307" xfId="39776"/>
    <cellStyle name="Comma 308" xfId="39777"/>
    <cellStyle name="Comma 309" xfId="39779"/>
    <cellStyle name="Comma 31" xfId="12692"/>
    <cellStyle name="Comma 31 2" xfId="12693"/>
    <cellStyle name="Comma 31 2 2" xfId="31859"/>
    <cellStyle name="Comma 310" xfId="39781"/>
    <cellStyle name="Comma 311" xfId="39783"/>
    <cellStyle name="Comma 312" xfId="39785"/>
    <cellStyle name="Comma 313" xfId="39787"/>
    <cellStyle name="Comma 314" xfId="39789"/>
    <cellStyle name="Comma 315" xfId="39791"/>
    <cellStyle name="Comma 316" xfId="39793"/>
    <cellStyle name="Comma 317" xfId="39795"/>
    <cellStyle name="Comma 318" xfId="39797"/>
    <cellStyle name="Comma 319" xfId="39799"/>
    <cellStyle name="Comma 32" xfId="12694"/>
    <cellStyle name="Comma 320" xfId="39801"/>
    <cellStyle name="Comma 321" xfId="39803"/>
    <cellStyle name="Comma 322" xfId="39805"/>
    <cellStyle name="Comma 323" xfId="39807"/>
    <cellStyle name="Comma 324" xfId="39809"/>
    <cellStyle name="Comma 325" xfId="39811"/>
    <cellStyle name="Comma 326" xfId="39813"/>
    <cellStyle name="Comma 327" xfId="39834"/>
    <cellStyle name="Comma 328" xfId="39840"/>
    <cellStyle name="Comma 329" xfId="39852"/>
    <cellStyle name="Comma 33" xfId="12695"/>
    <cellStyle name="Comma 330" xfId="39854"/>
    <cellStyle name="Comma 331" xfId="39856"/>
    <cellStyle name="Comma 332" xfId="39858"/>
    <cellStyle name="Comma 333" xfId="39860"/>
    <cellStyle name="Comma 334" xfId="39839"/>
    <cellStyle name="Comma 335" xfId="39863"/>
    <cellStyle name="Comma 336" xfId="39865"/>
    <cellStyle name="Comma 337" xfId="39867"/>
    <cellStyle name="Comma 338" xfId="39835"/>
    <cellStyle name="Comma 339" xfId="39870"/>
    <cellStyle name="Comma 34" xfId="12696"/>
    <cellStyle name="Comma 340" xfId="39872"/>
    <cellStyle name="Comma 341" xfId="39874"/>
    <cellStyle name="Comma 342" xfId="39876"/>
    <cellStyle name="Comma 343" xfId="39878"/>
    <cellStyle name="Comma 344" xfId="39880"/>
    <cellStyle name="Comma 345" xfId="39882"/>
    <cellStyle name="Comma 346" xfId="39884"/>
    <cellStyle name="Comma 347" xfId="39886"/>
    <cellStyle name="Comma 348" xfId="39888"/>
    <cellStyle name="Comma 349" xfId="39890"/>
    <cellStyle name="Comma 35" xfId="12697"/>
    <cellStyle name="Comma 350" xfId="39892"/>
    <cellStyle name="Comma 351" xfId="39869"/>
    <cellStyle name="Comma 352" xfId="39895"/>
    <cellStyle name="Comma 353" xfId="39897"/>
    <cellStyle name="Comma 354" xfId="39941"/>
    <cellStyle name="Comma 355" xfId="39952"/>
    <cellStyle name="Comma 356" xfId="39955"/>
    <cellStyle name="Comma 357" xfId="39957"/>
    <cellStyle name="Comma 358" xfId="39959"/>
    <cellStyle name="Comma 359" xfId="39961"/>
    <cellStyle name="Comma 36" xfId="31860"/>
    <cellStyle name="Comma 360" xfId="39963"/>
    <cellStyle name="Comma 361" xfId="39965"/>
    <cellStyle name="Comma 362" xfId="39967"/>
    <cellStyle name="Comma 363" xfId="39969"/>
    <cellStyle name="Comma 364" xfId="39971"/>
    <cellStyle name="Comma 365" xfId="39973"/>
    <cellStyle name="Comma 366" xfId="39975"/>
    <cellStyle name="Comma 367" xfId="39977"/>
    <cellStyle name="Comma 368" xfId="39979"/>
    <cellStyle name="Comma 369" xfId="39981"/>
    <cellStyle name="Comma 37" xfId="38425"/>
    <cellStyle name="Comma 370" xfId="39983"/>
    <cellStyle name="Comma 371" xfId="39985"/>
    <cellStyle name="Comma 372" xfId="39987"/>
    <cellStyle name="Comma 373" xfId="39989"/>
    <cellStyle name="Comma 374" xfId="39991"/>
    <cellStyle name="Comma 375" xfId="39993"/>
    <cellStyle name="Comma 376" xfId="39995"/>
    <cellStyle name="Comma 377" xfId="39997"/>
    <cellStyle name="Comma 378" xfId="39999"/>
    <cellStyle name="Comma 379" xfId="40001"/>
    <cellStyle name="Comma 38" xfId="38427"/>
    <cellStyle name="Comma 380" xfId="40003"/>
    <cellStyle name="Comma 381" xfId="40005"/>
    <cellStyle name="Comma 382" xfId="40007"/>
    <cellStyle name="Comma 383" xfId="40009"/>
    <cellStyle name="Comma 384" xfId="40011"/>
    <cellStyle name="Comma 385" xfId="40013"/>
    <cellStyle name="Comma 386" xfId="40015"/>
    <cellStyle name="Comma 387" xfId="40017"/>
    <cellStyle name="Comma 388" xfId="40019"/>
    <cellStyle name="Comma 389" xfId="40021"/>
    <cellStyle name="Comma 39" xfId="38429"/>
    <cellStyle name="Comma 390" xfId="40023"/>
    <cellStyle name="Comma 391" xfId="40025"/>
    <cellStyle name="Comma 392" xfId="40027"/>
    <cellStyle name="Comma 393" xfId="40029"/>
    <cellStyle name="Comma 394" xfId="40031"/>
    <cellStyle name="Comma 395" xfId="40033"/>
    <cellStyle name="Comma 396" xfId="40035"/>
    <cellStyle name="Comma 397" xfId="40046"/>
    <cellStyle name="Comma 398" xfId="40045"/>
    <cellStyle name="Comma 399" xfId="40047"/>
    <cellStyle name="Comma 4" xfId="58"/>
    <cellStyle name="Comma 4 10" xfId="12698"/>
    <cellStyle name="Comma 4 10 2" xfId="12699"/>
    <cellStyle name="Comma 4 10 2 2" xfId="12700"/>
    <cellStyle name="Comma 4 10 2 2 2" xfId="12701"/>
    <cellStyle name="Comma 4 10 2 2 2 2" xfId="31863"/>
    <cellStyle name="Comma 4 10 2 2 3" xfId="12702"/>
    <cellStyle name="Comma 4 10 2 2 3 2" xfId="31864"/>
    <cellStyle name="Comma 4 10 2 2 4" xfId="31862"/>
    <cellStyle name="Comma 4 10 2 3" xfId="12703"/>
    <cellStyle name="Comma 4 10 2 3 2" xfId="31865"/>
    <cellStyle name="Comma 4 10 2 4" xfId="12704"/>
    <cellStyle name="Comma 4 10 2 4 2" xfId="31866"/>
    <cellStyle name="Comma 4 10 2 5" xfId="12705"/>
    <cellStyle name="Comma 4 10 2 5 2" xfId="31867"/>
    <cellStyle name="Comma 4 10 2 6" xfId="31861"/>
    <cellStyle name="Comma 4 10 3" xfId="12706"/>
    <cellStyle name="Comma 4 10 3 2" xfId="12707"/>
    <cellStyle name="Comma 4 10 3 2 2" xfId="31869"/>
    <cellStyle name="Comma 4 10 3 3" xfId="12708"/>
    <cellStyle name="Comma 4 10 3 3 2" xfId="31870"/>
    <cellStyle name="Comma 4 10 3 4" xfId="31868"/>
    <cellStyle name="Comma 4 10 4" xfId="12709"/>
    <cellStyle name="Comma 4 10 4 2" xfId="31871"/>
    <cellStyle name="Comma 4 10 5" xfId="12710"/>
    <cellStyle name="Comma 4 10 5 2" xfId="31872"/>
    <cellStyle name="Comma 4 10 6" xfId="12711"/>
    <cellStyle name="Comma 4 10 6 2" xfId="31873"/>
    <cellStyle name="Comma 4 11" xfId="12712"/>
    <cellStyle name="Comma 4 11 2" xfId="12713"/>
    <cellStyle name="Comma 4 11 2 2" xfId="12714"/>
    <cellStyle name="Comma 4 11 2 2 2" xfId="12715"/>
    <cellStyle name="Comma 4 11 2 2 2 2" xfId="31876"/>
    <cellStyle name="Comma 4 11 2 2 3" xfId="12716"/>
    <cellStyle name="Comma 4 11 2 2 3 2" xfId="31877"/>
    <cellStyle name="Comma 4 11 2 2 4" xfId="31875"/>
    <cellStyle name="Comma 4 11 2 3" xfId="12717"/>
    <cellStyle name="Comma 4 11 2 3 2" xfId="31878"/>
    <cellStyle name="Comma 4 11 2 4" xfId="12718"/>
    <cellStyle name="Comma 4 11 2 4 2" xfId="31879"/>
    <cellStyle name="Comma 4 11 2 5" xfId="12719"/>
    <cellStyle name="Comma 4 11 2 5 2" xfId="31880"/>
    <cellStyle name="Comma 4 11 2 6" xfId="31874"/>
    <cellStyle name="Comma 4 11 3" xfId="12720"/>
    <cellStyle name="Comma 4 11 3 2" xfId="12721"/>
    <cellStyle name="Comma 4 11 3 2 2" xfId="31882"/>
    <cellStyle name="Comma 4 11 3 3" xfId="12722"/>
    <cellStyle name="Comma 4 11 3 3 2" xfId="31883"/>
    <cellStyle name="Comma 4 11 3 4" xfId="31881"/>
    <cellStyle name="Comma 4 11 4" xfId="12723"/>
    <cellStyle name="Comma 4 11 4 2" xfId="31884"/>
    <cellStyle name="Comma 4 11 5" xfId="12724"/>
    <cellStyle name="Comma 4 11 5 2" xfId="31885"/>
    <cellStyle name="Comma 4 11 6" xfId="12725"/>
    <cellStyle name="Comma 4 11 6 2" xfId="31886"/>
    <cellStyle name="Comma 4 12" xfId="12726"/>
    <cellStyle name="Comma 4 13" xfId="12727"/>
    <cellStyle name="Comma 4 14" xfId="12728"/>
    <cellStyle name="Comma 4 15" xfId="12729"/>
    <cellStyle name="Comma 4 16" xfId="12730"/>
    <cellStyle name="Comma 4 17" xfId="12731"/>
    <cellStyle name="Comma 4 17 2" xfId="31887"/>
    <cellStyle name="Comma 4 18" xfId="12732"/>
    <cellStyle name="Comma 4 19" xfId="39320"/>
    <cellStyle name="Comma 4 2" xfId="154"/>
    <cellStyle name="Comma 4 2 2" xfId="12734"/>
    <cellStyle name="Comma 4 2 2 2" xfId="12735"/>
    <cellStyle name="Comma 4 2 2 2 2" xfId="12736"/>
    <cellStyle name="Comma 4 2 2 2 2 2" xfId="12737"/>
    <cellStyle name="Comma 4 2 2 2 2 2 2" xfId="31891"/>
    <cellStyle name="Comma 4 2 2 2 2 3" xfId="12738"/>
    <cellStyle name="Comma 4 2 2 2 2 3 2" xfId="31892"/>
    <cellStyle name="Comma 4 2 2 2 2 4" xfId="31890"/>
    <cellStyle name="Comma 4 2 2 2 3" xfId="12739"/>
    <cellStyle name="Comma 4 2 2 2 3 2" xfId="31893"/>
    <cellStyle name="Comma 4 2 2 2 4" xfId="12740"/>
    <cellStyle name="Comma 4 2 2 2 4 2" xfId="31894"/>
    <cellStyle name="Comma 4 2 2 2 5" xfId="12741"/>
    <cellStyle name="Comma 4 2 2 2 5 2" xfId="31895"/>
    <cellStyle name="Comma 4 2 2 2 6" xfId="31889"/>
    <cellStyle name="Comma 4 2 2 3" xfId="12742"/>
    <cellStyle name="Comma 4 2 2 3 2" xfId="12743"/>
    <cellStyle name="Comma 4 2 2 3 2 2" xfId="31897"/>
    <cellStyle name="Comma 4 2 2 3 3" xfId="12744"/>
    <cellStyle name="Comma 4 2 2 3 3 2" xfId="31898"/>
    <cellStyle name="Comma 4 2 2 3 4" xfId="31896"/>
    <cellStyle name="Comma 4 2 2 4" xfId="12745"/>
    <cellStyle name="Comma 4 2 2 4 2" xfId="31899"/>
    <cellStyle name="Comma 4 2 2 5" xfId="12746"/>
    <cellStyle name="Comma 4 2 2 5 2" xfId="31900"/>
    <cellStyle name="Comma 4 2 2 6" xfId="12747"/>
    <cellStyle name="Comma 4 2 2 6 2" xfId="31901"/>
    <cellStyle name="Comma 4 2 2 7" xfId="31888"/>
    <cellStyle name="Comma 4 2 3" xfId="12748"/>
    <cellStyle name="Comma 4 2 3 2" xfId="12749"/>
    <cellStyle name="Comma 4 2 3 2 2" xfId="12750"/>
    <cellStyle name="Comma 4 2 3 2 2 2" xfId="12751"/>
    <cellStyle name="Comma 4 2 3 2 2 2 2" xfId="31905"/>
    <cellStyle name="Comma 4 2 3 2 2 3" xfId="12752"/>
    <cellStyle name="Comma 4 2 3 2 2 3 2" xfId="31906"/>
    <cellStyle name="Comma 4 2 3 2 2 4" xfId="31904"/>
    <cellStyle name="Comma 4 2 3 2 3" xfId="12753"/>
    <cellStyle name="Comma 4 2 3 2 3 2" xfId="31907"/>
    <cellStyle name="Comma 4 2 3 2 4" xfId="12754"/>
    <cellStyle name="Comma 4 2 3 2 4 2" xfId="31908"/>
    <cellStyle name="Comma 4 2 3 2 5" xfId="12755"/>
    <cellStyle name="Comma 4 2 3 2 5 2" xfId="31909"/>
    <cellStyle name="Comma 4 2 3 2 6" xfId="31903"/>
    <cellStyle name="Comma 4 2 3 3" xfId="12756"/>
    <cellStyle name="Comma 4 2 3 3 2" xfId="12757"/>
    <cellStyle name="Comma 4 2 3 3 2 2" xfId="31911"/>
    <cellStyle name="Comma 4 2 3 3 3" xfId="12758"/>
    <cellStyle name="Comma 4 2 3 3 3 2" xfId="31912"/>
    <cellStyle name="Comma 4 2 3 3 4" xfId="31910"/>
    <cellStyle name="Comma 4 2 3 4" xfId="12759"/>
    <cellStyle name="Comma 4 2 3 4 2" xfId="31913"/>
    <cellStyle name="Comma 4 2 3 5" xfId="12760"/>
    <cellStyle name="Comma 4 2 3 5 2" xfId="31914"/>
    <cellStyle name="Comma 4 2 3 6" xfId="12761"/>
    <cellStyle name="Comma 4 2 3 6 2" xfId="31915"/>
    <cellStyle name="Comma 4 2 3 7" xfId="31902"/>
    <cellStyle name="Comma 4 2 4" xfId="12762"/>
    <cellStyle name="Comma 4 2 5" xfId="12733"/>
    <cellStyle name="Comma 4 2 6" xfId="39321"/>
    <cellStyle name="Comma 4 2 7" xfId="41181"/>
    <cellStyle name="Comma 4 20" xfId="41180"/>
    <cellStyle name="Comma 4 3" xfId="244"/>
    <cellStyle name="Comma 4 3 2" xfId="12763"/>
    <cellStyle name="Comma 4 3 3" xfId="39322"/>
    <cellStyle name="Comma 4 3 4" xfId="41182"/>
    <cellStyle name="Comma 4 4" xfId="12764"/>
    <cellStyle name="Comma 4 4 2" xfId="39323"/>
    <cellStyle name="Comma 4 4 3" xfId="41183"/>
    <cellStyle name="Comma 4 5" xfId="12765"/>
    <cellStyle name="Comma 4 5 10" xfId="12766"/>
    <cellStyle name="Comma 4 5 11" xfId="39324"/>
    <cellStyle name="Comma 4 5 12" xfId="41184"/>
    <cellStyle name="Comma 4 5 2" xfId="12767"/>
    <cellStyle name="Comma 4 5 3" xfId="12768"/>
    <cellStyle name="Comma 4 5 4" xfId="12769"/>
    <cellStyle name="Comma 4 5 5" xfId="12770"/>
    <cellStyle name="Comma 4 5 6" xfId="12771"/>
    <cellStyle name="Comma 4 5 7" xfId="12772"/>
    <cellStyle name="Comma 4 5 8" xfId="12773"/>
    <cellStyle name="Comma 4 5 9" xfId="12774"/>
    <cellStyle name="Comma 4 6" xfId="12775"/>
    <cellStyle name="Comma 4 6 2" xfId="39325"/>
    <cellStyle name="Comma 4 6 3" xfId="41185"/>
    <cellStyle name="Comma 4 7" xfId="12776"/>
    <cellStyle name="Comma 4 7 2" xfId="39326"/>
    <cellStyle name="Comma 4 8" xfId="12777"/>
    <cellStyle name="Comma 4 8 2" xfId="39327"/>
    <cellStyle name="Comma 4 9" xfId="12778"/>
    <cellStyle name="Comma 4 9 2" xfId="39328"/>
    <cellStyle name="Comma 4_2009-09 SANLAM PACK" xfId="31916"/>
    <cellStyle name="Comma 40" xfId="38431"/>
    <cellStyle name="Comma 400" xfId="40044"/>
    <cellStyle name="Comma 401" xfId="40048"/>
    <cellStyle name="Comma 402" xfId="40043"/>
    <cellStyle name="Comma 403" xfId="40049"/>
    <cellStyle name="Comma 404" xfId="40042"/>
    <cellStyle name="Comma 405" xfId="40065"/>
    <cellStyle name="Comma 406" xfId="40068"/>
    <cellStyle name="Comma 407" xfId="40107"/>
    <cellStyle name="Comma 408" xfId="40108"/>
    <cellStyle name="Comma 409" xfId="40110"/>
    <cellStyle name="Comma 41" xfId="38433"/>
    <cellStyle name="Comma 410" xfId="40112"/>
    <cellStyle name="Comma 411" xfId="40114"/>
    <cellStyle name="Comma 412" xfId="40116"/>
    <cellStyle name="Comma 413" xfId="40118"/>
    <cellStyle name="Comma 414" xfId="40120"/>
    <cellStyle name="Comma 415" xfId="40122"/>
    <cellStyle name="Comma 416" xfId="40124"/>
    <cellStyle name="Comma 417" xfId="40126"/>
    <cellStyle name="Comma 418" xfId="40128"/>
    <cellStyle name="Comma 419" xfId="40130"/>
    <cellStyle name="Comma 42" xfId="38435"/>
    <cellStyle name="Comma 420" xfId="40132"/>
    <cellStyle name="Comma 421" xfId="40134"/>
    <cellStyle name="Comma 422" xfId="41773"/>
    <cellStyle name="Comma 423" xfId="41810"/>
    <cellStyle name="Comma 424" xfId="41787"/>
    <cellStyle name="Comma 425" xfId="41125"/>
    <cellStyle name="Comma 426" xfId="41808"/>
    <cellStyle name="Comma 427" xfId="41786"/>
    <cellStyle name="Comma 428" xfId="41806"/>
    <cellStyle name="Comma 429" xfId="41789"/>
    <cellStyle name="Comma 43" xfId="38437"/>
    <cellStyle name="Comma 430" xfId="41804"/>
    <cellStyle name="Comma 431" xfId="41791"/>
    <cellStyle name="Comma 432" xfId="41803"/>
    <cellStyle name="Comma 433" xfId="41793"/>
    <cellStyle name="Comma 434" xfId="41801"/>
    <cellStyle name="Comma 435" xfId="41794"/>
    <cellStyle name="Comma 436" xfId="41797"/>
    <cellStyle name="Comma 437" xfId="41807"/>
    <cellStyle name="Comma 438" xfId="41795"/>
    <cellStyle name="Comma 439" xfId="41799"/>
    <cellStyle name="Comma 44" xfId="38439"/>
    <cellStyle name="Comma 440" xfId="41809"/>
    <cellStyle name="Comma 441" xfId="41823"/>
    <cellStyle name="Comma 442" xfId="41825"/>
    <cellStyle name="Comma 443" xfId="41827"/>
    <cellStyle name="Comma 444" xfId="41829"/>
    <cellStyle name="Comma 445" xfId="41831"/>
    <cellStyle name="Comma 446" xfId="41833"/>
    <cellStyle name="Comma 447" xfId="41835"/>
    <cellStyle name="Comma 448" xfId="41841"/>
    <cellStyle name="Comma 449" xfId="41843"/>
    <cellStyle name="Comma 45" xfId="38441"/>
    <cellStyle name="Comma 450" xfId="41845"/>
    <cellStyle name="Comma 451" xfId="41847"/>
    <cellStyle name="Comma 452" xfId="41849"/>
    <cellStyle name="Comma 453" xfId="41851"/>
    <cellStyle name="Comma 454" xfId="41853"/>
    <cellStyle name="Comma 455" xfId="41855"/>
    <cellStyle name="Comma 456" xfId="41857"/>
    <cellStyle name="Comma 457" xfId="41859"/>
    <cellStyle name="Comma 458" xfId="41861"/>
    <cellStyle name="Comma 459" xfId="41863"/>
    <cellStyle name="Comma 46" xfId="38443"/>
    <cellStyle name="Comma 460" xfId="41865"/>
    <cellStyle name="Comma 461" xfId="41946"/>
    <cellStyle name="Comma 462" xfId="41948"/>
    <cellStyle name="Comma 463" xfId="41950"/>
    <cellStyle name="Comma 464" xfId="41952"/>
    <cellStyle name="Comma 465" xfId="41954"/>
    <cellStyle name="Comma 466" xfId="41956"/>
    <cellStyle name="Comma 467" xfId="41958"/>
    <cellStyle name="Comma 468" xfId="41960"/>
    <cellStyle name="Comma 469" xfId="41962"/>
    <cellStyle name="Comma 47" xfId="38528"/>
    <cellStyle name="Comma 470" xfId="41964"/>
    <cellStyle name="Comma 471" xfId="41966"/>
    <cellStyle name="Comma 472" xfId="41968"/>
    <cellStyle name="Comma 473" xfId="41970"/>
    <cellStyle name="Comma 474" xfId="41972"/>
    <cellStyle name="Comma 475" xfId="41974"/>
    <cellStyle name="Comma 476" xfId="41976"/>
    <cellStyle name="Comma 477" xfId="41978"/>
    <cellStyle name="Comma 478" xfId="41980"/>
    <cellStyle name="Comma 479" xfId="41982"/>
    <cellStyle name="Comma 48" xfId="38530"/>
    <cellStyle name="Comma 480" xfId="41984"/>
    <cellStyle name="Comma 481" xfId="41986"/>
    <cellStyle name="Comma 482" xfId="41988"/>
    <cellStyle name="Comma 483" xfId="41990"/>
    <cellStyle name="Comma 484" xfId="41992"/>
    <cellStyle name="Comma 485" xfId="41994"/>
    <cellStyle name="Comma 486" xfId="41996"/>
    <cellStyle name="Comma 487" xfId="41998"/>
    <cellStyle name="Comma 488" xfId="42000"/>
    <cellStyle name="Comma 489" xfId="42002"/>
    <cellStyle name="Comma 49" xfId="38532"/>
    <cellStyle name="Comma 490" xfId="42004"/>
    <cellStyle name="Comma 491" xfId="42006"/>
    <cellStyle name="Comma 492" xfId="42008"/>
    <cellStyle name="Comma 493" xfId="42010"/>
    <cellStyle name="Comma 494" xfId="42012"/>
    <cellStyle name="Comma 495" xfId="42014"/>
    <cellStyle name="Comma 496" xfId="42016"/>
    <cellStyle name="Comma 497" xfId="42018"/>
    <cellStyle name="Comma 498" xfId="42020"/>
    <cellStyle name="Comma 499" xfId="42022"/>
    <cellStyle name="Comma 5" xfId="70"/>
    <cellStyle name="Comma 5 10" xfId="12779"/>
    <cellStyle name="Comma 5 11" xfId="12780"/>
    <cellStyle name="Comma 5 11 2" xfId="12781"/>
    <cellStyle name="Comma 5 11 2 2" xfId="12782"/>
    <cellStyle name="Comma 5 11 2 2 2" xfId="12783"/>
    <cellStyle name="Comma 5 11 2 2 2 2" xfId="31920"/>
    <cellStyle name="Comma 5 11 2 2 3" xfId="12784"/>
    <cellStyle name="Comma 5 11 2 2 3 2" xfId="31921"/>
    <cellStyle name="Comma 5 11 2 2 4" xfId="31919"/>
    <cellStyle name="Comma 5 11 2 3" xfId="12785"/>
    <cellStyle name="Comma 5 11 2 3 2" xfId="31922"/>
    <cellStyle name="Comma 5 11 2 4" xfId="12786"/>
    <cellStyle name="Comma 5 11 2 4 2" xfId="31923"/>
    <cellStyle name="Comma 5 11 2 5" xfId="12787"/>
    <cellStyle name="Comma 5 11 2 5 2" xfId="31924"/>
    <cellStyle name="Comma 5 11 2 6" xfId="31918"/>
    <cellStyle name="Comma 5 11 3" xfId="12788"/>
    <cellStyle name="Comma 5 11 3 2" xfId="12789"/>
    <cellStyle name="Comma 5 11 3 2 2" xfId="31926"/>
    <cellStyle name="Comma 5 11 3 3" xfId="12790"/>
    <cellStyle name="Comma 5 11 3 3 2" xfId="31927"/>
    <cellStyle name="Comma 5 11 3 4" xfId="31925"/>
    <cellStyle name="Comma 5 11 4" xfId="12791"/>
    <cellStyle name="Comma 5 11 4 2" xfId="31928"/>
    <cellStyle name="Comma 5 11 5" xfId="12792"/>
    <cellStyle name="Comma 5 11 5 2" xfId="31929"/>
    <cellStyle name="Comma 5 11 6" xfId="12793"/>
    <cellStyle name="Comma 5 11 6 2" xfId="31930"/>
    <cellStyle name="Comma 5 11 7" xfId="31917"/>
    <cellStyle name="Comma 5 12" xfId="12794"/>
    <cellStyle name="Comma 5 12 2" xfId="12795"/>
    <cellStyle name="Comma 5 12 2 2" xfId="12796"/>
    <cellStyle name="Comma 5 12 2 2 2" xfId="12797"/>
    <cellStyle name="Comma 5 12 2 2 2 2" xfId="31934"/>
    <cellStyle name="Comma 5 12 2 2 3" xfId="12798"/>
    <cellStyle name="Comma 5 12 2 2 3 2" xfId="31935"/>
    <cellStyle name="Comma 5 12 2 2 4" xfId="31933"/>
    <cellStyle name="Comma 5 12 2 3" xfId="12799"/>
    <cellStyle name="Comma 5 12 2 3 2" xfId="31936"/>
    <cellStyle name="Comma 5 12 2 4" xfId="12800"/>
    <cellStyle name="Comma 5 12 2 4 2" xfId="31937"/>
    <cellStyle name="Comma 5 12 2 5" xfId="12801"/>
    <cellStyle name="Comma 5 12 2 5 2" xfId="31938"/>
    <cellStyle name="Comma 5 12 2 6" xfId="31932"/>
    <cellStyle name="Comma 5 12 3" xfId="12802"/>
    <cellStyle name="Comma 5 12 3 2" xfId="12803"/>
    <cellStyle name="Comma 5 12 3 2 2" xfId="31940"/>
    <cellStyle name="Comma 5 12 3 3" xfId="12804"/>
    <cellStyle name="Comma 5 12 3 3 2" xfId="31941"/>
    <cellStyle name="Comma 5 12 3 4" xfId="31939"/>
    <cellStyle name="Comma 5 12 4" xfId="12805"/>
    <cellStyle name="Comma 5 12 4 2" xfId="31942"/>
    <cellStyle name="Comma 5 12 5" xfId="12806"/>
    <cellStyle name="Comma 5 12 5 2" xfId="31943"/>
    <cellStyle name="Comma 5 12 6" xfId="12807"/>
    <cellStyle name="Comma 5 12 6 2" xfId="31944"/>
    <cellStyle name="Comma 5 12 7" xfId="31931"/>
    <cellStyle name="Comma 5 13" xfId="12808"/>
    <cellStyle name="Comma 5 14" xfId="12809"/>
    <cellStyle name="Comma 5 15" xfId="12810"/>
    <cellStyle name="Comma 5 16" xfId="12811"/>
    <cellStyle name="Comma 5 17" xfId="39329"/>
    <cellStyle name="Comma 5 18" xfId="41186"/>
    <cellStyle name="Comma 5 2" xfId="12812"/>
    <cellStyle name="Comma 5 2 2" xfId="41187"/>
    <cellStyle name="Comma 5 3" xfId="12813"/>
    <cellStyle name="Comma 5 3 2" xfId="41188"/>
    <cellStyle name="Comma 5 4" xfId="12814"/>
    <cellStyle name="Comma 5 4 2" xfId="41189"/>
    <cellStyle name="Comma 5 5" xfId="12815"/>
    <cellStyle name="Comma 5 5 2" xfId="41190"/>
    <cellStyle name="Comma 5 6" xfId="12816"/>
    <cellStyle name="Comma 5 6 2" xfId="41191"/>
    <cellStyle name="Comma 5 7" xfId="12817"/>
    <cellStyle name="Comma 5 8" xfId="12818"/>
    <cellStyle name="Comma 5 9" xfId="12819"/>
    <cellStyle name="Comma 50" xfId="38534"/>
    <cellStyle name="Comma 500" xfId="42024"/>
    <cellStyle name="Comma 501" xfId="42026"/>
    <cellStyle name="Comma 502" xfId="42028"/>
    <cellStyle name="Comma 503" xfId="42030"/>
    <cellStyle name="Comma 504" xfId="42032"/>
    <cellStyle name="Comma 505" xfId="42034"/>
    <cellStyle name="Comma 506" xfId="42036"/>
    <cellStyle name="Comma 507" xfId="42038"/>
    <cellStyle name="Comma 508" xfId="42040"/>
    <cellStyle name="Comma 509" xfId="42042"/>
    <cellStyle name="Comma 51" xfId="38536"/>
    <cellStyle name="Comma 510" xfId="42044"/>
    <cellStyle name="Comma 511" xfId="42046"/>
    <cellStyle name="Comma 512" xfId="42048"/>
    <cellStyle name="Comma 513" xfId="42050"/>
    <cellStyle name="Comma 514" xfId="42052"/>
    <cellStyle name="Comma 515" xfId="42054"/>
    <cellStyle name="Comma 516" xfId="42056"/>
    <cellStyle name="Comma 517" xfId="42058"/>
    <cellStyle name="Comma 518" xfId="42060"/>
    <cellStyle name="Comma 519" xfId="42062"/>
    <cellStyle name="Comma 52" xfId="38538"/>
    <cellStyle name="Comma 520" xfId="42064"/>
    <cellStyle name="Comma 521" xfId="42066"/>
    <cellStyle name="Comma 522" xfId="42068"/>
    <cellStyle name="Comma 523" xfId="42098"/>
    <cellStyle name="Comma 524" xfId="42100"/>
    <cellStyle name="Comma 525" xfId="42102"/>
    <cellStyle name="Comma 526" xfId="42104"/>
    <cellStyle name="Comma 527" xfId="42106"/>
    <cellStyle name="Comma 528" xfId="42108"/>
    <cellStyle name="Comma 529" xfId="42110"/>
    <cellStyle name="Comma 53" xfId="38540"/>
    <cellStyle name="Comma 530" xfId="42112"/>
    <cellStyle name="Comma 531" xfId="42118"/>
    <cellStyle name="Comma 532" xfId="42120"/>
    <cellStyle name="Comma 533" xfId="42122"/>
    <cellStyle name="Comma 534" xfId="42124"/>
    <cellStyle name="Comma 535" xfId="42126"/>
    <cellStyle name="Comma 536" xfId="42128"/>
    <cellStyle name="Comma 537" xfId="42130"/>
    <cellStyle name="Comma 538" xfId="42132"/>
    <cellStyle name="Comma 539" xfId="42142"/>
    <cellStyle name="Comma 54" xfId="38542"/>
    <cellStyle name="Comma 540" xfId="42141"/>
    <cellStyle name="Comma 541" xfId="42143"/>
    <cellStyle name="Comma 542" xfId="42140"/>
    <cellStyle name="Comma 543" xfId="42144"/>
    <cellStyle name="Comma 544" xfId="42139"/>
    <cellStyle name="Comma 545" xfId="42145"/>
    <cellStyle name="Comma 546" xfId="42138"/>
    <cellStyle name="Comma 547" xfId="42146"/>
    <cellStyle name="Comma 548" xfId="42137"/>
    <cellStyle name="Comma 549" xfId="42163"/>
    <cellStyle name="Comma 55" xfId="38544"/>
    <cellStyle name="Comma 550" xfId="42166"/>
    <cellStyle name="Comma 551" xfId="42170"/>
    <cellStyle name="Comma 552" xfId="42169"/>
    <cellStyle name="Comma 553" xfId="42198"/>
    <cellStyle name="Comma 554" xfId="42200"/>
    <cellStyle name="Comma 555" xfId="42202"/>
    <cellStyle name="Comma 556" xfId="42204"/>
    <cellStyle name="Comma 557" xfId="42206"/>
    <cellStyle name="Comma 558" xfId="42208"/>
    <cellStyle name="Comma 559" xfId="42210"/>
    <cellStyle name="Comma 56" xfId="38546"/>
    <cellStyle name="Comma 560" xfId="42212"/>
    <cellStyle name="Comma 561" xfId="42199"/>
    <cellStyle name="Comma 562" xfId="42215"/>
    <cellStyle name="Comma 563" xfId="42217"/>
    <cellStyle name="Comma 564" xfId="42219"/>
    <cellStyle name="Comma 565" xfId="42221"/>
    <cellStyle name="Comma 566" xfId="42223"/>
    <cellStyle name="Comma 567" xfId="42225"/>
    <cellStyle name="Comma 568" xfId="42227"/>
    <cellStyle name="Comma 569" xfId="42229"/>
    <cellStyle name="Comma 57" xfId="38548"/>
    <cellStyle name="Comma 570" xfId="42231"/>
    <cellStyle name="Comma 571" xfId="42233"/>
    <cellStyle name="Comma 572" xfId="42235"/>
    <cellStyle name="Comma 573" xfId="42237"/>
    <cellStyle name="Comma 574" xfId="42257"/>
    <cellStyle name="Comma 575" xfId="42260"/>
    <cellStyle name="Comma 576" xfId="42272"/>
    <cellStyle name="Comma 577" xfId="42274"/>
    <cellStyle name="Comma 578" xfId="42276"/>
    <cellStyle name="Comma 579" xfId="42278"/>
    <cellStyle name="Comma 58" xfId="38550"/>
    <cellStyle name="Comma 580" xfId="42280"/>
    <cellStyle name="Comma 581" xfId="42282"/>
    <cellStyle name="Comma 582" xfId="42284"/>
    <cellStyle name="Comma 583" xfId="42286"/>
    <cellStyle name="Comma 584" xfId="42288"/>
    <cellStyle name="Comma 585" xfId="42290"/>
    <cellStyle name="Comma 586" xfId="42292"/>
    <cellStyle name="Comma 587" xfId="42294"/>
    <cellStyle name="Comma 588" xfId="42296"/>
    <cellStyle name="Comma 589" xfId="42298"/>
    <cellStyle name="Comma 59" xfId="38552"/>
    <cellStyle name="Comma 590" xfId="42300"/>
    <cellStyle name="Comma 591" xfId="42302"/>
    <cellStyle name="Comma 592" xfId="42304"/>
    <cellStyle name="Comma 593" xfId="42306"/>
    <cellStyle name="Comma 594" xfId="42308"/>
    <cellStyle name="Comma 595" xfId="42310"/>
    <cellStyle name="Comma 596" xfId="42312"/>
    <cellStyle name="Comma 597" xfId="42314"/>
    <cellStyle name="Comma 598" xfId="42316"/>
    <cellStyle name="Comma 599" xfId="42318"/>
    <cellStyle name="Comma 6" xfId="155"/>
    <cellStyle name="Comma 6 10" xfId="12821"/>
    <cellStyle name="Comma 6 11" xfId="12822"/>
    <cellStyle name="Comma 6 11 2" xfId="12823"/>
    <cellStyle name="Comma 6 11 2 2" xfId="12824"/>
    <cellStyle name="Comma 6 11 2 2 2" xfId="12825"/>
    <cellStyle name="Comma 6 11 2 2 2 2" xfId="31949"/>
    <cellStyle name="Comma 6 11 2 2 3" xfId="12826"/>
    <cellStyle name="Comma 6 11 2 2 3 2" xfId="31950"/>
    <cellStyle name="Comma 6 11 2 2 4" xfId="31948"/>
    <cellStyle name="Comma 6 11 2 3" xfId="12827"/>
    <cellStyle name="Comma 6 11 2 3 2" xfId="31951"/>
    <cellStyle name="Comma 6 11 2 4" xfId="12828"/>
    <cellStyle name="Comma 6 11 2 4 2" xfId="31952"/>
    <cellStyle name="Comma 6 11 2 5" xfId="12829"/>
    <cellStyle name="Comma 6 11 2 5 2" xfId="31953"/>
    <cellStyle name="Comma 6 11 2 6" xfId="31947"/>
    <cellStyle name="Comma 6 11 3" xfId="12830"/>
    <cellStyle name="Comma 6 11 3 2" xfId="12831"/>
    <cellStyle name="Comma 6 11 3 2 2" xfId="31955"/>
    <cellStyle name="Comma 6 11 3 3" xfId="12832"/>
    <cellStyle name="Comma 6 11 3 3 2" xfId="31956"/>
    <cellStyle name="Comma 6 11 3 4" xfId="31954"/>
    <cellStyle name="Comma 6 11 4" xfId="12833"/>
    <cellStyle name="Comma 6 11 4 2" xfId="31957"/>
    <cellStyle name="Comma 6 11 5" xfId="12834"/>
    <cellStyle name="Comma 6 11 5 2" xfId="31958"/>
    <cellStyle name="Comma 6 11 6" xfId="12835"/>
    <cellStyle name="Comma 6 11 6 2" xfId="31959"/>
    <cellStyle name="Comma 6 11 7" xfId="31946"/>
    <cellStyle name="Comma 6 12" xfId="12836"/>
    <cellStyle name="Comma 6 12 2" xfId="12837"/>
    <cellStyle name="Comma 6 12 2 2" xfId="12838"/>
    <cellStyle name="Comma 6 12 2 2 2" xfId="12839"/>
    <cellStyle name="Comma 6 12 2 2 2 2" xfId="31963"/>
    <cellStyle name="Comma 6 12 2 2 3" xfId="12840"/>
    <cellStyle name="Comma 6 12 2 2 3 2" xfId="31964"/>
    <cellStyle name="Comma 6 12 2 2 4" xfId="31962"/>
    <cellStyle name="Comma 6 12 2 3" xfId="12841"/>
    <cellStyle name="Comma 6 12 2 3 2" xfId="31965"/>
    <cellStyle name="Comma 6 12 2 4" xfId="12842"/>
    <cellStyle name="Comma 6 12 2 4 2" xfId="31966"/>
    <cellStyle name="Comma 6 12 2 5" xfId="12843"/>
    <cellStyle name="Comma 6 12 2 5 2" xfId="31967"/>
    <cellStyle name="Comma 6 12 2 6" xfId="31961"/>
    <cellStyle name="Comma 6 12 3" xfId="12844"/>
    <cellStyle name="Comma 6 12 3 2" xfId="12845"/>
    <cellStyle name="Comma 6 12 3 2 2" xfId="31969"/>
    <cellStyle name="Comma 6 12 3 3" xfId="12846"/>
    <cellStyle name="Comma 6 12 3 3 2" xfId="31970"/>
    <cellStyle name="Comma 6 12 3 4" xfId="31968"/>
    <cellStyle name="Comma 6 12 4" xfId="12847"/>
    <cellStyle name="Comma 6 12 4 2" xfId="31971"/>
    <cellStyle name="Comma 6 12 5" xfId="12848"/>
    <cellStyle name="Comma 6 12 5 2" xfId="31972"/>
    <cellStyle name="Comma 6 12 6" xfId="12849"/>
    <cellStyle name="Comma 6 12 6 2" xfId="31973"/>
    <cellStyle name="Comma 6 12 7" xfId="31960"/>
    <cellStyle name="Comma 6 13" xfId="12850"/>
    <cellStyle name="Comma 6 14" xfId="12851"/>
    <cellStyle name="Comma 6 15" xfId="12852"/>
    <cellStyle name="Comma 6 16" xfId="12853"/>
    <cellStyle name="Comma 6 16 2" xfId="31974"/>
    <cellStyle name="Comma 6 17" xfId="12820"/>
    <cellStyle name="Comma 6 18" xfId="31945"/>
    <cellStyle name="Comma 6 19" xfId="39330"/>
    <cellStyle name="Comma 6 2" xfId="300"/>
    <cellStyle name="Comma 6 2 2" xfId="12854"/>
    <cellStyle name="Comma 6 2 3" xfId="39331"/>
    <cellStyle name="Comma 6 2 4" xfId="41192"/>
    <cellStyle name="Comma 6 20" xfId="41784"/>
    <cellStyle name="Comma 6 3" xfId="436"/>
    <cellStyle name="Comma 6 3 2" xfId="12855"/>
    <cellStyle name="Comma 6 3 3" xfId="39332"/>
    <cellStyle name="Comma 6 4" xfId="525"/>
    <cellStyle name="Comma 6 4 2" xfId="12856"/>
    <cellStyle name="Comma 6 5" xfId="551"/>
    <cellStyle name="Comma 6 5 2" xfId="12857"/>
    <cellStyle name="Comma 6 6" xfId="12858"/>
    <cellStyle name="Comma 6 7" xfId="12859"/>
    <cellStyle name="Comma 6 8" xfId="12860"/>
    <cellStyle name="Comma 6 9" xfId="12861"/>
    <cellStyle name="Comma 60" xfId="38554"/>
    <cellStyle name="Comma 600" xfId="42320"/>
    <cellStyle name="Comma 601" xfId="42322"/>
    <cellStyle name="Comma 602" xfId="42271"/>
    <cellStyle name="Comma 603" xfId="42334"/>
    <cellStyle name="Comma 604" xfId="42335"/>
    <cellStyle name="Comma 605" xfId="42338"/>
    <cellStyle name="Comma 606" xfId="42340"/>
    <cellStyle name="Comma 607" xfId="42342"/>
    <cellStyle name="Comma 608" xfId="42344"/>
    <cellStyle name="Comma 609" xfId="42346"/>
    <cellStyle name="Comma 61" xfId="38556"/>
    <cellStyle name="Comma 610" xfId="42348"/>
    <cellStyle name="Comma 611" xfId="42350"/>
    <cellStyle name="Comma 612" xfId="42352"/>
    <cellStyle name="Comma 613" xfId="42354"/>
    <cellStyle name="Comma 614" xfId="42356"/>
    <cellStyle name="Comma 615" xfId="42358"/>
    <cellStyle name="Comma 616" xfId="42360"/>
    <cellStyle name="Comma 617" xfId="42362"/>
    <cellStyle name="Comma 618" xfId="42364"/>
    <cellStyle name="Comma 619" xfId="42366"/>
    <cellStyle name="Comma 62" xfId="38558"/>
    <cellStyle name="Comma 620" xfId="42368"/>
    <cellStyle name="Comma 621" xfId="42370"/>
    <cellStyle name="Comma 622" xfId="42372"/>
    <cellStyle name="Comma 623" xfId="42374"/>
    <cellStyle name="Comma 624" xfId="42376"/>
    <cellStyle name="Comma 625" xfId="42378"/>
    <cellStyle name="Comma 626" xfId="42380"/>
    <cellStyle name="Comma 627" xfId="42382"/>
    <cellStyle name="Comma 628" xfId="42384"/>
    <cellStyle name="Comma 629" xfId="42387"/>
    <cellStyle name="Comma 63" xfId="38560"/>
    <cellStyle name="Comma 630" xfId="42389"/>
    <cellStyle name="Comma 631" xfId="42391"/>
    <cellStyle name="Comma 632" xfId="42393"/>
    <cellStyle name="Comma 633" xfId="42395"/>
    <cellStyle name="Comma 634" xfId="42397"/>
    <cellStyle name="Comma 635" xfId="42399"/>
    <cellStyle name="Comma 636" xfId="42401"/>
    <cellStyle name="Comma 637" xfId="42634"/>
    <cellStyle name="Comma 638" xfId="42635"/>
    <cellStyle name="Comma 639" xfId="42637"/>
    <cellStyle name="Comma 64" xfId="38562"/>
    <cellStyle name="Comma 640" xfId="42639"/>
    <cellStyle name="Comma 641" xfId="42642"/>
    <cellStyle name="Comma 642" xfId="42645"/>
    <cellStyle name="Comma 643" xfId="42656"/>
    <cellStyle name="Comma 644" xfId="42658"/>
    <cellStyle name="Comma 645" xfId="42661"/>
    <cellStyle name="Comma 646" xfId="42663"/>
    <cellStyle name="Comma 647" xfId="42665"/>
    <cellStyle name="Comma 648" xfId="42669"/>
    <cellStyle name="Comma 649" xfId="42675"/>
    <cellStyle name="Comma 65" xfId="38585"/>
    <cellStyle name="Comma 650" xfId="42674"/>
    <cellStyle name="Comma 651" xfId="42672"/>
    <cellStyle name="Comma 652" xfId="42670"/>
    <cellStyle name="Comma 653" xfId="42693"/>
    <cellStyle name="Comma 654" xfId="42695"/>
    <cellStyle name="Comma 655" xfId="42697"/>
    <cellStyle name="Comma 656" xfId="32"/>
    <cellStyle name="Comma 66" xfId="38587"/>
    <cellStyle name="Comma 67" xfId="38589"/>
    <cellStyle name="Comma 68" xfId="38591"/>
    <cellStyle name="Comma 69" xfId="38614"/>
    <cellStyle name="Comma 7" xfId="156"/>
    <cellStyle name="Comma 7 10" xfId="12862"/>
    <cellStyle name="Comma 7 11" xfId="12863"/>
    <cellStyle name="Comma 7 11 2" xfId="12864"/>
    <cellStyle name="Comma 7 11 2 2" xfId="12865"/>
    <cellStyle name="Comma 7 11 2 2 2" xfId="12866"/>
    <cellStyle name="Comma 7 11 2 2 2 2" xfId="31978"/>
    <cellStyle name="Comma 7 11 2 2 3" xfId="12867"/>
    <cellStyle name="Comma 7 11 2 2 3 2" xfId="31979"/>
    <cellStyle name="Comma 7 11 2 2 4" xfId="31977"/>
    <cellStyle name="Comma 7 11 2 3" xfId="12868"/>
    <cellStyle name="Comma 7 11 2 3 2" xfId="31980"/>
    <cellStyle name="Comma 7 11 2 4" xfId="12869"/>
    <cellStyle name="Comma 7 11 2 4 2" xfId="31981"/>
    <cellStyle name="Comma 7 11 2 5" xfId="12870"/>
    <cellStyle name="Comma 7 11 2 5 2" xfId="31982"/>
    <cellStyle name="Comma 7 11 2 6" xfId="31976"/>
    <cellStyle name="Comma 7 11 3" xfId="12871"/>
    <cellStyle name="Comma 7 11 3 2" xfId="12872"/>
    <cellStyle name="Comma 7 11 3 2 2" xfId="31984"/>
    <cellStyle name="Comma 7 11 3 3" xfId="12873"/>
    <cellStyle name="Comma 7 11 3 3 2" xfId="31985"/>
    <cellStyle name="Comma 7 11 3 4" xfId="31983"/>
    <cellStyle name="Comma 7 11 4" xfId="12874"/>
    <cellStyle name="Comma 7 11 4 2" xfId="31986"/>
    <cellStyle name="Comma 7 11 5" xfId="12875"/>
    <cellStyle name="Comma 7 11 5 2" xfId="31987"/>
    <cellStyle name="Comma 7 11 6" xfId="12876"/>
    <cellStyle name="Comma 7 11 6 2" xfId="31988"/>
    <cellStyle name="Comma 7 11 7" xfId="31975"/>
    <cellStyle name="Comma 7 12" xfId="12877"/>
    <cellStyle name="Comma 7 12 2" xfId="12878"/>
    <cellStyle name="Comma 7 12 2 2" xfId="12879"/>
    <cellStyle name="Comma 7 12 2 2 2" xfId="12880"/>
    <cellStyle name="Comma 7 12 2 2 2 2" xfId="31992"/>
    <cellStyle name="Comma 7 12 2 2 3" xfId="12881"/>
    <cellStyle name="Comma 7 12 2 2 3 2" xfId="31993"/>
    <cellStyle name="Comma 7 12 2 2 4" xfId="31991"/>
    <cellStyle name="Comma 7 12 2 3" xfId="12882"/>
    <cellStyle name="Comma 7 12 2 3 2" xfId="31994"/>
    <cellStyle name="Comma 7 12 2 4" xfId="12883"/>
    <cellStyle name="Comma 7 12 2 4 2" xfId="31995"/>
    <cellStyle name="Comma 7 12 2 5" xfId="12884"/>
    <cellStyle name="Comma 7 12 2 5 2" xfId="31996"/>
    <cellStyle name="Comma 7 12 2 6" xfId="31990"/>
    <cellStyle name="Comma 7 12 3" xfId="12885"/>
    <cellStyle name="Comma 7 12 3 2" xfId="12886"/>
    <cellStyle name="Comma 7 12 3 2 2" xfId="31998"/>
    <cellStyle name="Comma 7 12 3 3" xfId="12887"/>
    <cellStyle name="Comma 7 12 3 3 2" xfId="31999"/>
    <cellStyle name="Comma 7 12 3 4" xfId="31997"/>
    <cellStyle name="Comma 7 12 4" xfId="12888"/>
    <cellStyle name="Comma 7 12 4 2" xfId="32000"/>
    <cellStyle name="Comma 7 12 5" xfId="12889"/>
    <cellStyle name="Comma 7 12 5 2" xfId="32001"/>
    <cellStyle name="Comma 7 12 6" xfId="12890"/>
    <cellStyle name="Comma 7 12 6 2" xfId="32002"/>
    <cellStyle name="Comma 7 12 7" xfId="31989"/>
    <cellStyle name="Comma 7 13" xfId="12891"/>
    <cellStyle name="Comma 7 14" xfId="12892"/>
    <cellStyle name="Comma 7 15" xfId="12893"/>
    <cellStyle name="Comma 7 16" xfId="12894"/>
    <cellStyle name="Comma 7 17" xfId="39333"/>
    <cellStyle name="Comma 7 2" xfId="12895"/>
    <cellStyle name="Comma 7 2 2" xfId="39334"/>
    <cellStyle name="Comma 7 3" xfId="12896"/>
    <cellStyle name="Comma 7 3 2" xfId="39335"/>
    <cellStyle name="Comma 7 4" xfId="12897"/>
    <cellStyle name="Comma 7 5" xfId="12898"/>
    <cellStyle name="Comma 7 6" xfId="12899"/>
    <cellStyle name="Comma 7 7" xfId="12900"/>
    <cellStyle name="Comma 7 8" xfId="12901"/>
    <cellStyle name="Comma 7 9" xfId="12902"/>
    <cellStyle name="Comma 70" xfId="38629"/>
    <cellStyle name="Comma 71" xfId="38598"/>
    <cellStyle name="Comma 72" xfId="38628"/>
    <cellStyle name="Comma 73" xfId="38599"/>
    <cellStyle name="Comma 74" xfId="38630"/>
    <cellStyle name="Comma 75" xfId="38600"/>
    <cellStyle name="Comma 76" xfId="38631"/>
    <cellStyle name="Comma 77" xfId="38687"/>
    <cellStyle name="Comma 78" xfId="38688"/>
    <cellStyle name="Comma 79" xfId="38690"/>
    <cellStyle name="Comma 8" xfId="157"/>
    <cellStyle name="Comma 8 10" xfId="12904"/>
    <cellStyle name="Comma 8 10 2" xfId="32004"/>
    <cellStyle name="Comma 8 11" xfId="12905"/>
    <cellStyle name="Comma 8 11 2" xfId="32005"/>
    <cellStyle name="Comma 8 12" xfId="12906"/>
    <cellStyle name="Comma 8 12 2" xfId="32006"/>
    <cellStyle name="Comma 8 13" xfId="12903"/>
    <cellStyle name="Comma 8 14" xfId="32003"/>
    <cellStyle name="Comma 8 15" xfId="39336"/>
    <cellStyle name="Comma 8 2" xfId="301"/>
    <cellStyle name="Comma 8 2 2" xfId="12908"/>
    <cellStyle name="Comma 8 2 2 2" xfId="12909"/>
    <cellStyle name="Comma 8 2 2 2 2" xfId="12910"/>
    <cellStyle name="Comma 8 2 2 2 2 2" xfId="32010"/>
    <cellStyle name="Comma 8 2 2 2 3" xfId="12911"/>
    <cellStyle name="Comma 8 2 2 2 3 2" xfId="32011"/>
    <cellStyle name="Comma 8 2 2 2 4" xfId="32009"/>
    <cellStyle name="Comma 8 2 2 3" xfId="12912"/>
    <cellStyle name="Comma 8 2 2 3 2" xfId="32012"/>
    <cellStyle name="Comma 8 2 2 4" xfId="12913"/>
    <cellStyle name="Comma 8 2 2 4 2" xfId="32013"/>
    <cellStyle name="Comma 8 2 2 5" xfId="12914"/>
    <cellStyle name="Comma 8 2 2 5 2" xfId="32014"/>
    <cellStyle name="Comma 8 2 2 6" xfId="32008"/>
    <cellStyle name="Comma 8 2 3" xfId="12915"/>
    <cellStyle name="Comma 8 2 3 2" xfId="12916"/>
    <cellStyle name="Comma 8 2 3 2 2" xfId="32016"/>
    <cellStyle name="Comma 8 2 3 3" xfId="12917"/>
    <cellStyle name="Comma 8 2 3 3 2" xfId="32017"/>
    <cellStyle name="Comma 8 2 3 4" xfId="32015"/>
    <cellStyle name="Comma 8 2 4" xfId="12918"/>
    <cellStyle name="Comma 8 2 4 2" xfId="32018"/>
    <cellStyle name="Comma 8 2 5" xfId="12919"/>
    <cellStyle name="Comma 8 2 5 2" xfId="32019"/>
    <cellStyle name="Comma 8 2 6" xfId="12920"/>
    <cellStyle name="Comma 8 2 6 2" xfId="32020"/>
    <cellStyle name="Comma 8 2 7" xfId="12907"/>
    <cellStyle name="Comma 8 2 8" xfId="32007"/>
    <cellStyle name="Comma 8 3" xfId="437"/>
    <cellStyle name="Comma 8 3 2" xfId="12922"/>
    <cellStyle name="Comma 8 3 2 2" xfId="12923"/>
    <cellStyle name="Comma 8 3 2 2 2" xfId="12924"/>
    <cellStyle name="Comma 8 3 2 2 2 2" xfId="32024"/>
    <cellStyle name="Comma 8 3 2 2 3" xfId="12925"/>
    <cellStyle name="Comma 8 3 2 2 3 2" xfId="32025"/>
    <cellStyle name="Comma 8 3 2 2 4" xfId="32023"/>
    <cellStyle name="Comma 8 3 2 3" xfId="12926"/>
    <cellStyle name="Comma 8 3 2 3 2" xfId="32026"/>
    <cellStyle name="Comma 8 3 2 4" xfId="12927"/>
    <cellStyle name="Comma 8 3 2 4 2" xfId="32027"/>
    <cellStyle name="Comma 8 3 2 5" xfId="12928"/>
    <cellStyle name="Comma 8 3 2 5 2" xfId="32028"/>
    <cellStyle name="Comma 8 3 2 6" xfId="32022"/>
    <cellStyle name="Comma 8 3 3" xfId="12929"/>
    <cellStyle name="Comma 8 3 3 2" xfId="12930"/>
    <cellStyle name="Comma 8 3 3 2 2" xfId="32030"/>
    <cellStyle name="Comma 8 3 3 3" xfId="12931"/>
    <cellStyle name="Comma 8 3 3 3 2" xfId="32031"/>
    <cellStyle name="Comma 8 3 3 4" xfId="32029"/>
    <cellStyle name="Comma 8 3 4" xfId="12932"/>
    <cellStyle name="Comma 8 3 4 2" xfId="32032"/>
    <cellStyle name="Comma 8 3 5" xfId="12933"/>
    <cellStyle name="Comma 8 3 5 2" xfId="32033"/>
    <cellStyle name="Comma 8 3 6" xfId="12934"/>
    <cellStyle name="Comma 8 3 6 2" xfId="32034"/>
    <cellStyle name="Comma 8 3 7" xfId="12921"/>
    <cellStyle name="Comma 8 3 8" xfId="32021"/>
    <cellStyle name="Comma 8 4" xfId="526"/>
    <cellStyle name="Comma 8 4 2" xfId="12936"/>
    <cellStyle name="Comma 8 4 2 2" xfId="12937"/>
    <cellStyle name="Comma 8 4 2 2 2" xfId="12938"/>
    <cellStyle name="Comma 8 4 2 2 2 2" xfId="32038"/>
    <cellStyle name="Comma 8 4 2 2 3" xfId="12939"/>
    <cellStyle name="Comma 8 4 2 2 3 2" xfId="32039"/>
    <cellStyle name="Comma 8 4 2 2 4" xfId="32037"/>
    <cellStyle name="Comma 8 4 2 3" xfId="12940"/>
    <cellStyle name="Comma 8 4 2 3 2" xfId="32040"/>
    <cellStyle name="Comma 8 4 2 4" xfId="12941"/>
    <cellStyle name="Comma 8 4 2 4 2" xfId="32041"/>
    <cellStyle name="Comma 8 4 2 5" xfId="12942"/>
    <cellStyle name="Comma 8 4 2 5 2" xfId="32042"/>
    <cellStyle name="Comma 8 4 2 6" xfId="32036"/>
    <cellStyle name="Comma 8 4 3" xfId="12943"/>
    <cellStyle name="Comma 8 4 3 2" xfId="12944"/>
    <cellStyle name="Comma 8 4 3 2 2" xfId="32044"/>
    <cellStyle name="Comma 8 4 3 3" xfId="12945"/>
    <cellStyle name="Comma 8 4 3 3 2" xfId="32045"/>
    <cellStyle name="Comma 8 4 3 4" xfId="32043"/>
    <cellStyle name="Comma 8 4 4" xfId="12946"/>
    <cellStyle name="Comma 8 4 4 2" xfId="32046"/>
    <cellStyle name="Comma 8 4 5" xfId="12947"/>
    <cellStyle name="Comma 8 4 5 2" xfId="32047"/>
    <cellStyle name="Comma 8 4 6" xfId="12948"/>
    <cellStyle name="Comma 8 4 6 2" xfId="32048"/>
    <cellStyle name="Comma 8 4 7" xfId="12935"/>
    <cellStyle name="Comma 8 4 8" xfId="32035"/>
    <cellStyle name="Comma 8 5" xfId="552"/>
    <cellStyle name="Comma 8 5 2" xfId="12950"/>
    <cellStyle name="Comma 8 5 2 2" xfId="12951"/>
    <cellStyle name="Comma 8 5 2 2 2" xfId="12952"/>
    <cellStyle name="Comma 8 5 2 2 2 2" xfId="32052"/>
    <cellStyle name="Comma 8 5 2 2 3" xfId="12953"/>
    <cellStyle name="Comma 8 5 2 2 3 2" xfId="32053"/>
    <cellStyle name="Comma 8 5 2 2 4" xfId="32051"/>
    <cellStyle name="Comma 8 5 2 3" xfId="12954"/>
    <cellStyle name="Comma 8 5 2 3 2" xfId="32054"/>
    <cellStyle name="Comma 8 5 2 4" xfId="12955"/>
    <cellStyle name="Comma 8 5 2 4 2" xfId="32055"/>
    <cellStyle name="Comma 8 5 2 5" xfId="12956"/>
    <cellStyle name="Comma 8 5 2 5 2" xfId="32056"/>
    <cellStyle name="Comma 8 5 2 6" xfId="32050"/>
    <cellStyle name="Comma 8 5 3" xfId="12957"/>
    <cellStyle name="Comma 8 5 3 2" xfId="12958"/>
    <cellStyle name="Comma 8 5 3 2 2" xfId="32058"/>
    <cellStyle name="Comma 8 5 3 3" xfId="12959"/>
    <cellStyle name="Comma 8 5 3 3 2" xfId="32059"/>
    <cellStyle name="Comma 8 5 3 4" xfId="32057"/>
    <cellStyle name="Comma 8 5 4" xfId="12960"/>
    <cellStyle name="Comma 8 5 4 2" xfId="32060"/>
    <cellStyle name="Comma 8 5 5" xfId="12961"/>
    <cellStyle name="Comma 8 5 5 2" xfId="32061"/>
    <cellStyle name="Comma 8 5 6" xfId="12962"/>
    <cellStyle name="Comma 8 5 6 2" xfId="32062"/>
    <cellStyle name="Comma 8 5 7" xfId="12949"/>
    <cellStyle name="Comma 8 5 8" xfId="32049"/>
    <cellStyle name="Comma 8 6" xfId="12963"/>
    <cellStyle name="Comma 8 6 2" xfId="12964"/>
    <cellStyle name="Comma 8 6 2 2" xfId="12965"/>
    <cellStyle name="Comma 8 6 2 2 2" xfId="32065"/>
    <cellStyle name="Comma 8 6 2 3" xfId="12966"/>
    <cellStyle name="Comma 8 6 2 3 2" xfId="32066"/>
    <cellStyle name="Comma 8 6 2 4" xfId="12967"/>
    <cellStyle name="Comma 8 6 2 4 2" xfId="32067"/>
    <cellStyle name="Comma 8 6 2 5" xfId="32064"/>
    <cellStyle name="Comma 8 6 3" xfId="12968"/>
    <cellStyle name="Comma 8 6 3 2" xfId="32068"/>
    <cellStyle name="Comma 8 6 4" xfId="12969"/>
    <cellStyle name="Comma 8 6 4 2" xfId="32069"/>
    <cellStyle name="Comma 8 6 5" xfId="12970"/>
    <cellStyle name="Comma 8 6 5 2" xfId="32070"/>
    <cellStyle name="Comma 8 6 6" xfId="32063"/>
    <cellStyle name="Comma 8 7" xfId="12971"/>
    <cellStyle name="Comma 8 7 2" xfId="12972"/>
    <cellStyle name="Comma 8 7 2 2" xfId="32072"/>
    <cellStyle name="Comma 8 7 3" xfId="12973"/>
    <cellStyle name="Comma 8 7 3 2" xfId="32073"/>
    <cellStyle name="Comma 8 7 4" xfId="12974"/>
    <cellStyle name="Comma 8 7 4 2" xfId="32074"/>
    <cellStyle name="Comma 8 7 5" xfId="32071"/>
    <cellStyle name="Comma 8 8" xfId="12975"/>
    <cellStyle name="Comma 8 8 2" xfId="32075"/>
    <cellStyle name="Comma 8 9" xfId="12976"/>
    <cellStyle name="Comma 8 9 2" xfId="32076"/>
    <cellStyle name="Comma 80" xfId="38692"/>
    <cellStyle name="Comma 81" xfId="38694"/>
    <cellStyle name="Comma 82" xfId="38696"/>
    <cellStyle name="Comma 83" xfId="38698"/>
    <cellStyle name="Comma 84" xfId="38700"/>
    <cellStyle name="Comma 85" xfId="38702"/>
    <cellStyle name="Comma 86" xfId="38704"/>
    <cellStyle name="Comma 87" xfId="38706"/>
    <cellStyle name="Comma 88" xfId="38708"/>
    <cellStyle name="Comma 89" xfId="38710"/>
    <cellStyle name="Comma 9" xfId="158"/>
    <cellStyle name="Comma 9 2" xfId="302"/>
    <cellStyle name="Comma 9 2 2" xfId="12978"/>
    <cellStyle name="Comma 9 2 3" xfId="32078"/>
    <cellStyle name="Comma 9 2 4" xfId="39338"/>
    <cellStyle name="Comma 9 3" xfId="438"/>
    <cellStyle name="Comma 9 4" xfId="527"/>
    <cellStyle name="Comma 9 5" xfId="553"/>
    <cellStyle name="Comma 9 6" xfId="12977"/>
    <cellStyle name="Comma 9 7" xfId="32077"/>
    <cellStyle name="Comma 9 8" xfId="39337"/>
    <cellStyle name="Comma 90" xfId="38712"/>
    <cellStyle name="Comma 91" xfId="38714"/>
    <cellStyle name="Comma 92" xfId="38716"/>
    <cellStyle name="Comma 93" xfId="38718"/>
    <cellStyle name="Comma 94" xfId="38720"/>
    <cellStyle name="Comma 95" xfId="38767"/>
    <cellStyle name="Comma 96" xfId="38769"/>
    <cellStyle name="Comma 97" xfId="38771"/>
    <cellStyle name="Comma 98" xfId="38773"/>
    <cellStyle name="Comma 99" xfId="38775"/>
    <cellStyle name="Comma0" xfId="12979"/>
    <cellStyle name="Comma0 - Modelo1" xfId="39339"/>
    <cellStyle name="Comma0 - Style1" xfId="39340"/>
    <cellStyle name="Comma1 - Modelo2" xfId="39341"/>
    <cellStyle name="Comma1 - Style2" xfId="39342"/>
    <cellStyle name="Company Heading" xfId="12980"/>
    <cellStyle name="Curren#y_Summary (2)" xfId="12981"/>
    <cellStyle name="Currency 10" xfId="32079"/>
    <cellStyle name="Currency 11" xfId="32080"/>
    <cellStyle name="Currency 2" xfId="12982"/>
    <cellStyle name="Currency 2 2" xfId="12983"/>
    <cellStyle name="Currency 2 2 2" xfId="41193"/>
    <cellStyle name="Currency 2 3" xfId="12984"/>
    <cellStyle name="Currency 2 3 2" xfId="12985"/>
    <cellStyle name="Currency 3" xfId="12986"/>
    <cellStyle name="Currency 3 2" xfId="12987"/>
    <cellStyle name="Currency 3 2 2" xfId="32081"/>
    <cellStyle name="Currency 4" xfId="12988"/>
    <cellStyle name="Currency 4 2" xfId="32082"/>
    <cellStyle name="Currency 5" xfId="32083"/>
    <cellStyle name="Currency 6" xfId="32084"/>
    <cellStyle name="Currency 7" xfId="32085"/>
    <cellStyle name="Currency 8" xfId="32086"/>
    <cellStyle name="Currency 9" xfId="32087"/>
    <cellStyle name="Currency0" xfId="12989"/>
    <cellStyle name="Date" xfId="12990"/>
    <cellStyle name="Dia" xfId="39343"/>
    <cellStyle name="Encabez1" xfId="39344"/>
    <cellStyle name="Encabez2" xfId="39345"/>
    <cellStyle name="Entries" xfId="39346"/>
    <cellStyle name="Euro" xfId="41194"/>
    <cellStyle name="Euro 10" xfId="41195"/>
    <cellStyle name="Euro 10 2" xfId="41196"/>
    <cellStyle name="Euro 10 3" xfId="41197"/>
    <cellStyle name="Euro 11" xfId="41198"/>
    <cellStyle name="Euro 11 2" xfId="41199"/>
    <cellStyle name="Euro 11 3" xfId="41200"/>
    <cellStyle name="Euro 12" xfId="41201"/>
    <cellStyle name="Euro 12 2" xfId="41202"/>
    <cellStyle name="Euro 12 3" xfId="41203"/>
    <cellStyle name="Euro 13" xfId="41204"/>
    <cellStyle name="Euro 13 2" xfId="41205"/>
    <cellStyle name="Euro 13 3" xfId="41206"/>
    <cellStyle name="Euro 14" xfId="41207"/>
    <cellStyle name="Euro 14 2" xfId="41208"/>
    <cellStyle name="Euro 14 3" xfId="41209"/>
    <cellStyle name="Euro 15" xfId="41210"/>
    <cellStyle name="Euro 15 2" xfId="41211"/>
    <cellStyle name="Euro 15 3" xfId="41212"/>
    <cellStyle name="Euro 16" xfId="41213"/>
    <cellStyle name="Euro 16 2" xfId="41214"/>
    <cellStyle name="Euro 16 3" xfId="41215"/>
    <cellStyle name="Euro 17" xfId="41216"/>
    <cellStyle name="Euro 18" xfId="41217"/>
    <cellStyle name="Euro 19" xfId="41218"/>
    <cellStyle name="Euro 2" xfId="41219"/>
    <cellStyle name="Euro 2 2" xfId="41220"/>
    <cellStyle name="Euro 2 2 2" xfId="41221"/>
    <cellStyle name="Euro 2 2 3" xfId="41222"/>
    <cellStyle name="Euro 2 2 4" xfId="41223"/>
    <cellStyle name="Euro 20" xfId="41224"/>
    <cellStyle name="Euro 21" xfId="41225"/>
    <cellStyle name="Euro 22" xfId="41226"/>
    <cellStyle name="Euro 23" xfId="41227"/>
    <cellStyle name="Euro 3" xfId="41228"/>
    <cellStyle name="Euro 4" xfId="41229"/>
    <cellStyle name="Euro 5" xfId="41230"/>
    <cellStyle name="Euro 6" xfId="41231"/>
    <cellStyle name="Euro 7" xfId="41232"/>
    <cellStyle name="Euro 8" xfId="41233"/>
    <cellStyle name="Euro 9" xfId="41234"/>
    <cellStyle name="Excel Built-in Normal" xfId="2"/>
    <cellStyle name="Explanatory Text 2" xfId="159"/>
    <cellStyle name="Explanatory Text 2 2" xfId="160"/>
    <cellStyle name="Explanatory Text 2 2 2" xfId="12991"/>
    <cellStyle name="Explanatory Text 2 2 2 2" xfId="41236"/>
    <cellStyle name="Explanatory Text 2 3" xfId="12992"/>
    <cellStyle name="Explanatory Text 2 3 2" xfId="41237"/>
    <cellStyle name="Explanatory Text 2 4" xfId="41238"/>
    <cellStyle name="Explanatory Text 2 5" xfId="41235"/>
    <cellStyle name="Explanatory Text 2 6" xfId="40193"/>
    <cellStyle name="Explanatory Text 3" xfId="224"/>
    <cellStyle name="Explanatory Text 3 2" xfId="32088"/>
    <cellStyle name="Explanatory Text 3 3" xfId="41240"/>
    <cellStyle name="Explanatory Text 3 4" xfId="41241"/>
    <cellStyle name="Explanatory Text 3 5" xfId="41242"/>
    <cellStyle name="Explanatory Text 3 6" xfId="41243"/>
    <cellStyle name="Explanatory Text 3 7" xfId="41239"/>
    <cellStyle name="Explanatory Text 3 8" xfId="40151"/>
    <cellStyle name="Explanatory Text 4" xfId="32089"/>
    <cellStyle name="Explanatory Text 4 2" xfId="41244"/>
    <cellStyle name="Explanatory Text 4 3" xfId="41245"/>
    <cellStyle name="Explanatory Text 4 4" xfId="41246"/>
    <cellStyle name="Explanatory Text 4 5" xfId="41247"/>
    <cellStyle name="Explanatory Text 4 6" xfId="41248"/>
    <cellStyle name="Explanatory Text 5" xfId="32090"/>
    <cellStyle name="Explanatory Text 5 2" xfId="41250"/>
    <cellStyle name="Explanatory Text 5 3" xfId="41251"/>
    <cellStyle name="Explanatory Text 5 4" xfId="41252"/>
    <cellStyle name="Explanatory Text 5 5" xfId="41253"/>
    <cellStyle name="Explanatory Text 5 6" xfId="41254"/>
    <cellStyle name="Explanatory Text 5 7" xfId="41249"/>
    <cellStyle name="Explanatory Text 6" xfId="32091"/>
    <cellStyle name="Explanatory Text 6 2" xfId="41255"/>
    <cellStyle name="Explanatory Text 6 3" xfId="41256"/>
    <cellStyle name="Explanatory Text 6 4" xfId="41257"/>
    <cellStyle name="Explanatory Text 7" xfId="32092"/>
    <cellStyle name="Explanatory Text 7 2" xfId="41258"/>
    <cellStyle name="Explanatory Text 7 3" xfId="41259"/>
    <cellStyle name="Explanatory Text 7 4" xfId="41260"/>
    <cellStyle name="Explanatory Text 8" xfId="32093"/>
    <cellStyle name="Explanatory Text 8 2" xfId="41261"/>
    <cellStyle name="Explanatory Text 8 3" xfId="41262"/>
    <cellStyle name="Explanatory Text 9" xfId="33"/>
    <cellStyle name="F2" xfId="39347"/>
    <cellStyle name="F3" xfId="39348"/>
    <cellStyle name="F4" xfId="39349"/>
    <cellStyle name="F5" xfId="39350"/>
    <cellStyle name="F6" xfId="39351"/>
    <cellStyle name="F7" xfId="39352"/>
    <cellStyle name="F8" xfId="39353"/>
    <cellStyle name="Fijo" xfId="39354"/>
    <cellStyle name="Financiero" xfId="39355"/>
    <cellStyle name="Finstat" xfId="39356"/>
    <cellStyle name="Fixed" xfId="12993"/>
    <cellStyle name="Good 10" xfId="34"/>
    <cellStyle name="Good 2" xfId="161"/>
    <cellStyle name="Good 2 2" xfId="162"/>
    <cellStyle name="Good 2 2 2" xfId="12994"/>
    <cellStyle name="Good 2 2 2 2" xfId="41264"/>
    <cellStyle name="Good 2 3" xfId="12995"/>
    <cellStyle name="Good 2 3 2" xfId="41265"/>
    <cellStyle name="Good 2 4" xfId="41266"/>
    <cellStyle name="Good 2 5" xfId="41267"/>
    <cellStyle name="Good 2 6" xfId="41268"/>
    <cellStyle name="Good 2 7" xfId="41263"/>
    <cellStyle name="Good 2 8" xfId="40184"/>
    <cellStyle name="Good 3" xfId="225"/>
    <cellStyle name="Good 3 2" xfId="32094"/>
    <cellStyle name="Good 3 2 2" xfId="41270"/>
    <cellStyle name="Good 3 3" xfId="41271"/>
    <cellStyle name="Good 3 4" xfId="41272"/>
    <cellStyle name="Good 3 5" xfId="41273"/>
    <cellStyle name="Good 3 6" xfId="41274"/>
    <cellStyle name="Good 3 7" xfId="41269"/>
    <cellStyle name="Good 3 8" xfId="40142"/>
    <cellStyle name="Good 4" xfId="32095"/>
    <cellStyle name="Good 4 2" xfId="41276"/>
    <cellStyle name="Good 4 3" xfId="41277"/>
    <cellStyle name="Good 4 4" xfId="41278"/>
    <cellStyle name="Good 4 5" xfId="41279"/>
    <cellStyle name="Good 4 6" xfId="41280"/>
    <cellStyle name="Good 4 7" xfId="41275"/>
    <cellStyle name="Good 5" xfId="32096"/>
    <cellStyle name="Good 5 2" xfId="41282"/>
    <cellStyle name="Good 5 3" xfId="41283"/>
    <cellStyle name="Good 5 4" xfId="41284"/>
    <cellStyle name="Good 5 5" xfId="41285"/>
    <cellStyle name="Good 5 6" xfId="41286"/>
    <cellStyle name="Good 5 7" xfId="41281"/>
    <cellStyle name="Good 6" xfId="32097"/>
    <cellStyle name="Good 6 2" xfId="41288"/>
    <cellStyle name="Good 6 3" xfId="41289"/>
    <cellStyle name="Good 6 4" xfId="41290"/>
    <cellStyle name="Good 6 5" xfId="41287"/>
    <cellStyle name="Good 7" xfId="32098"/>
    <cellStyle name="Good 7 2" xfId="41292"/>
    <cellStyle name="Good 7 3" xfId="41293"/>
    <cellStyle name="Good 7 4" xfId="41294"/>
    <cellStyle name="Good 7 5" xfId="41291"/>
    <cellStyle name="Good 8" xfId="32099"/>
    <cellStyle name="Good 8 2" xfId="41296"/>
    <cellStyle name="Good 8 3" xfId="41297"/>
    <cellStyle name="Good 8 4" xfId="41295"/>
    <cellStyle name="Good 9" xfId="38616"/>
    <cellStyle name="Grey" xfId="12996"/>
    <cellStyle name="Heading 1 10" xfId="38617"/>
    <cellStyle name="Heading 1 11" xfId="35"/>
    <cellStyle name="Heading 1 2" xfId="163"/>
    <cellStyle name="Heading 1 2 2" xfId="12997"/>
    <cellStyle name="Heading 1 2 2 2" xfId="41300"/>
    <cellStyle name="Heading 1 2 2 3" xfId="41299"/>
    <cellStyle name="Heading 1 2 3" xfId="41301"/>
    <cellStyle name="Heading 1 2 4" xfId="41302"/>
    <cellStyle name="Heading 1 2 5" xfId="41303"/>
    <cellStyle name="Heading 1 2 6" xfId="41304"/>
    <cellStyle name="Heading 1 2 7" xfId="41298"/>
    <cellStyle name="Heading 1 2 8" xfId="40180"/>
    <cellStyle name="Heading 1 3" xfId="226"/>
    <cellStyle name="Heading 1 3 2" xfId="32100"/>
    <cellStyle name="Heading 1 3 2 2" xfId="41306"/>
    <cellStyle name="Heading 1 3 3" xfId="32101"/>
    <cellStyle name="Heading 1 3 3 2" xfId="41307"/>
    <cellStyle name="Heading 1 3 4" xfId="41308"/>
    <cellStyle name="Heading 1 3 5" xfId="41309"/>
    <cellStyle name="Heading 1 3 6" xfId="41310"/>
    <cellStyle name="Heading 1 3 7" xfId="41305"/>
    <cellStyle name="Heading 1 3 8" xfId="40138"/>
    <cellStyle name="Heading 1 4" xfId="32102"/>
    <cellStyle name="Heading 1 4 2" xfId="41312"/>
    <cellStyle name="Heading 1 4 3" xfId="41313"/>
    <cellStyle name="Heading 1 4 4" xfId="41314"/>
    <cellStyle name="Heading 1 4 5" xfId="41315"/>
    <cellStyle name="Heading 1 4 6" xfId="41316"/>
    <cellStyle name="Heading 1 4 7" xfId="41311"/>
    <cellStyle name="Heading 1 5" xfId="32103"/>
    <cellStyle name="Heading 1 5 2" xfId="41318"/>
    <cellStyle name="Heading 1 5 3" xfId="41319"/>
    <cellStyle name="Heading 1 5 4" xfId="41320"/>
    <cellStyle name="Heading 1 5 5" xfId="41321"/>
    <cellStyle name="Heading 1 5 6" xfId="41322"/>
    <cellStyle name="Heading 1 5 7" xfId="41317"/>
    <cellStyle name="Heading 1 6" xfId="32104"/>
    <cellStyle name="Heading 1 6 2" xfId="41324"/>
    <cellStyle name="Heading 1 6 3" xfId="41325"/>
    <cellStyle name="Heading 1 6 4" xfId="41326"/>
    <cellStyle name="Heading 1 6 5" xfId="41323"/>
    <cellStyle name="Heading 1 7" xfId="32105"/>
    <cellStyle name="Heading 1 7 2" xfId="41328"/>
    <cellStyle name="Heading 1 7 3" xfId="41329"/>
    <cellStyle name="Heading 1 7 4" xfId="41330"/>
    <cellStyle name="Heading 1 7 5" xfId="41327"/>
    <cellStyle name="Heading 1 8" xfId="32106"/>
    <cellStyle name="Heading 1 8 2" xfId="41332"/>
    <cellStyle name="Heading 1 8 3" xfId="41333"/>
    <cellStyle name="Heading 1 8 4" xfId="41331"/>
    <cellStyle name="Heading 1 9" xfId="32107"/>
    <cellStyle name="Heading 2 10" xfId="38618"/>
    <cellStyle name="Heading 2 11" xfId="36"/>
    <cellStyle name="Heading 2 2" xfId="164"/>
    <cellStyle name="Heading 2 2 2" xfId="12998"/>
    <cellStyle name="Heading 2 2 2 2" xfId="41336"/>
    <cellStyle name="Heading 2 2 2 3" xfId="41335"/>
    <cellStyle name="Heading 2 2 3" xfId="41337"/>
    <cellStyle name="Heading 2 2 4" xfId="41338"/>
    <cellStyle name="Heading 2 2 5" xfId="41339"/>
    <cellStyle name="Heading 2 2 6" xfId="41340"/>
    <cellStyle name="Heading 2 2 7" xfId="41334"/>
    <cellStyle name="Heading 2 2 8" xfId="40181"/>
    <cellStyle name="Heading 2 3" xfId="227"/>
    <cellStyle name="Heading 2 3 2" xfId="32108"/>
    <cellStyle name="Heading 2 3 2 2" xfId="41342"/>
    <cellStyle name="Heading 2 3 3" xfId="32109"/>
    <cellStyle name="Heading 2 3 3 2" xfId="41343"/>
    <cellStyle name="Heading 2 3 4" xfId="41344"/>
    <cellStyle name="Heading 2 3 5" xfId="41345"/>
    <cellStyle name="Heading 2 3 6" xfId="41346"/>
    <cellStyle name="Heading 2 3 7" xfId="41341"/>
    <cellStyle name="Heading 2 3 8" xfId="40139"/>
    <cellStyle name="Heading 2 4" xfId="32110"/>
    <cellStyle name="Heading 2 4 2" xfId="41348"/>
    <cellStyle name="Heading 2 4 3" xfId="41349"/>
    <cellStyle name="Heading 2 4 4" xfId="41350"/>
    <cellStyle name="Heading 2 4 5" xfId="41351"/>
    <cellStyle name="Heading 2 4 6" xfId="41352"/>
    <cellStyle name="Heading 2 4 7" xfId="41347"/>
    <cellStyle name="Heading 2 5" xfId="32111"/>
    <cellStyle name="Heading 2 5 2" xfId="41354"/>
    <cellStyle name="Heading 2 5 3" xfId="41355"/>
    <cellStyle name="Heading 2 5 4" xfId="41356"/>
    <cellStyle name="Heading 2 5 5" xfId="41357"/>
    <cellStyle name="Heading 2 5 6" xfId="41358"/>
    <cellStyle name="Heading 2 5 7" xfId="41353"/>
    <cellStyle name="Heading 2 6" xfId="32112"/>
    <cellStyle name="Heading 2 6 2" xfId="41360"/>
    <cellStyle name="Heading 2 6 3" xfId="41361"/>
    <cellStyle name="Heading 2 6 4" xfId="41362"/>
    <cellStyle name="Heading 2 6 5" xfId="41359"/>
    <cellStyle name="Heading 2 7" xfId="32113"/>
    <cellStyle name="Heading 2 7 2" xfId="41364"/>
    <cellStyle name="Heading 2 7 3" xfId="41365"/>
    <cellStyle name="Heading 2 7 4" xfId="41366"/>
    <cellStyle name="Heading 2 7 5" xfId="41363"/>
    <cellStyle name="Heading 2 8" xfId="32114"/>
    <cellStyle name="Heading 2 8 2" xfId="41368"/>
    <cellStyle name="Heading 2 8 3" xfId="41369"/>
    <cellStyle name="Heading 2 8 4" xfId="41367"/>
    <cellStyle name="Heading 2 9" xfId="32115"/>
    <cellStyle name="Heading 3 10" xfId="38619"/>
    <cellStyle name="Heading 3 11" xfId="37"/>
    <cellStyle name="Heading 3 2" xfId="165"/>
    <cellStyle name="Heading 3 2 2" xfId="12999"/>
    <cellStyle name="Heading 3 2 2 2" xfId="41372"/>
    <cellStyle name="Heading 3 2 2 3" xfId="41371"/>
    <cellStyle name="Heading 3 2 3" xfId="41373"/>
    <cellStyle name="Heading 3 2 4" xfId="41374"/>
    <cellStyle name="Heading 3 2 5" xfId="41375"/>
    <cellStyle name="Heading 3 2 6" xfId="41376"/>
    <cellStyle name="Heading 3 2 7" xfId="41370"/>
    <cellStyle name="Heading 3 2 8" xfId="40182"/>
    <cellStyle name="Heading 3 3" xfId="228"/>
    <cellStyle name="Heading 3 3 2" xfId="32116"/>
    <cellStyle name="Heading 3 3 2 2" xfId="41378"/>
    <cellStyle name="Heading 3 3 3" xfId="32117"/>
    <cellStyle name="Heading 3 3 3 2" xfId="41379"/>
    <cellStyle name="Heading 3 3 4" xfId="41380"/>
    <cellStyle name="Heading 3 3 5" xfId="41381"/>
    <cellStyle name="Heading 3 3 6" xfId="41382"/>
    <cellStyle name="Heading 3 3 7" xfId="41377"/>
    <cellStyle name="Heading 3 3 8" xfId="40140"/>
    <cellStyle name="Heading 3 4" xfId="32118"/>
    <cellStyle name="Heading 3 4 2" xfId="41384"/>
    <cellStyle name="Heading 3 4 3" xfId="41385"/>
    <cellStyle name="Heading 3 4 4" xfId="41386"/>
    <cellStyle name="Heading 3 4 5" xfId="41387"/>
    <cellStyle name="Heading 3 4 6" xfId="41388"/>
    <cellStyle name="Heading 3 4 7" xfId="41383"/>
    <cellStyle name="Heading 3 5" xfId="32119"/>
    <cellStyle name="Heading 3 5 2" xfId="41390"/>
    <cellStyle name="Heading 3 5 3" xfId="41391"/>
    <cellStyle name="Heading 3 5 4" xfId="41392"/>
    <cellStyle name="Heading 3 5 5" xfId="41393"/>
    <cellStyle name="Heading 3 5 6" xfId="41394"/>
    <cellStyle name="Heading 3 5 7" xfId="41389"/>
    <cellStyle name="Heading 3 6" xfId="32120"/>
    <cellStyle name="Heading 3 6 2" xfId="41396"/>
    <cellStyle name="Heading 3 6 3" xfId="41397"/>
    <cellStyle name="Heading 3 6 4" xfId="41398"/>
    <cellStyle name="Heading 3 6 5" xfId="41395"/>
    <cellStyle name="Heading 3 7" xfId="32121"/>
    <cellStyle name="Heading 3 7 2" xfId="41400"/>
    <cellStyle name="Heading 3 7 3" xfId="41401"/>
    <cellStyle name="Heading 3 7 4" xfId="41402"/>
    <cellStyle name="Heading 3 7 5" xfId="41399"/>
    <cellStyle name="Heading 3 8" xfId="32122"/>
    <cellStyle name="Heading 3 8 2" xfId="41404"/>
    <cellStyle name="Heading 3 8 3" xfId="41405"/>
    <cellStyle name="Heading 3 8 4" xfId="41403"/>
    <cellStyle name="Heading 3 9" xfId="32123"/>
    <cellStyle name="Heading 4 10" xfId="38620"/>
    <cellStyle name="Heading 4 11" xfId="38"/>
    <cellStyle name="Heading 4 2" xfId="166"/>
    <cellStyle name="Heading 4 2 2" xfId="13000"/>
    <cellStyle name="Heading 4 2 2 2" xfId="41408"/>
    <cellStyle name="Heading 4 2 2 3" xfId="41407"/>
    <cellStyle name="Heading 4 2 3" xfId="41409"/>
    <cellStyle name="Heading 4 2 4" xfId="41410"/>
    <cellStyle name="Heading 4 2 5" xfId="41411"/>
    <cellStyle name="Heading 4 2 6" xfId="41412"/>
    <cellStyle name="Heading 4 2 7" xfId="41406"/>
    <cellStyle name="Heading 4 2 8" xfId="40183"/>
    <cellStyle name="Heading 4 3" xfId="229"/>
    <cellStyle name="Heading 4 3 2" xfId="32124"/>
    <cellStyle name="Heading 4 3 2 2" xfId="41414"/>
    <cellStyle name="Heading 4 3 3" xfId="32125"/>
    <cellStyle name="Heading 4 3 3 2" xfId="41415"/>
    <cellStyle name="Heading 4 3 4" xfId="41416"/>
    <cellStyle name="Heading 4 3 5" xfId="41417"/>
    <cellStyle name="Heading 4 3 6" xfId="41418"/>
    <cellStyle name="Heading 4 3 7" xfId="41413"/>
    <cellStyle name="Heading 4 3 8" xfId="40141"/>
    <cellStyle name="Heading 4 4" xfId="32126"/>
    <cellStyle name="Heading 4 4 2" xfId="41420"/>
    <cellStyle name="Heading 4 4 3" xfId="41421"/>
    <cellStyle name="Heading 4 4 4" xfId="41422"/>
    <cellStyle name="Heading 4 4 5" xfId="41423"/>
    <cellStyle name="Heading 4 4 6" xfId="41424"/>
    <cellStyle name="Heading 4 4 7" xfId="41419"/>
    <cellStyle name="Heading 4 5" xfId="32127"/>
    <cellStyle name="Heading 4 5 2" xfId="41426"/>
    <cellStyle name="Heading 4 5 3" xfId="41427"/>
    <cellStyle name="Heading 4 5 4" xfId="41428"/>
    <cellStyle name="Heading 4 5 5" xfId="41429"/>
    <cellStyle name="Heading 4 5 6" xfId="41430"/>
    <cellStyle name="Heading 4 5 7" xfId="41425"/>
    <cellStyle name="Heading 4 6" xfId="32128"/>
    <cellStyle name="Heading 4 6 2" xfId="41432"/>
    <cellStyle name="Heading 4 6 3" xfId="41433"/>
    <cellStyle name="Heading 4 6 4" xfId="41434"/>
    <cellStyle name="Heading 4 6 5" xfId="41431"/>
    <cellStyle name="Heading 4 7" xfId="32129"/>
    <cellStyle name="Heading 4 7 2" xfId="41436"/>
    <cellStyle name="Heading 4 7 3" xfId="41437"/>
    <cellStyle name="Heading 4 7 4" xfId="41438"/>
    <cellStyle name="Heading 4 7 5" xfId="41435"/>
    <cellStyle name="Heading 4 8" xfId="32130"/>
    <cellStyle name="Heading 4 8 2" xfId="41440"/>
    <cellStyle name="Heading 4 8 3" xfId="41441"/>
    <cellStyle name="Heading 4 8 4" xfId="41439"/>
    <cellStyle name="Heading 4 9" xfId="32131"/>
    <cellStyle name="Heading1" xfId="13001"/>
    <cellStyle name="Heading2" xfId="13002"/>
    <cellStyle name="Hyperlink 2" xfId="230"/>
    <cellStyle name="Hyperlink 2 2" xfId="13004"/>
    <cellStyle name="Hyperlink 2 3" xfId="13003"/>
    <cellStyle name="Hyperlink 3" xfId="32132"/>
    <cellStyle name="Input [yellow]" xfId="13005"/>
    <cellStyle name="Input 10" xfId="38621"/>
    <cellStyle name="Input 11" xfId="38632"/>
    <cellStyle name="Input 12" xfId="38610"/>
    <cellStyle name="Input 13" xfId="38633"/>
    <cellStyle name="Input 14" xfId="38615"/>
    <cellStyle name="Input 15" xfId="38635"/>
    <cellStyle name="Input 16" xfId="38638"/>
    <cellStyle name="Input 17" xfId="38636"/>
    <cellStyle name="Input 18" xfId="38878"/>
    <cellStyle name="Input 19" xfId="38876"/>
    <cellStyle name="Input 2" xfId="167"/>
    <cellStyle name="Input 2 2" xfId="168"/>
    <cellStyle name="Input 2 2 2" xfId="13006"/>
    <cellStyle name="Input 2 2 2 2" xfId="41443"/>
    <cellStyle name="Input 2 3" xfId="13007"/>
    <cellStyle name="Input 2 3 2" xfId="41444"/>
    <cellStyle name="Input 2 4" xfId="41445"/>
    <cellStyle name="Input 2 5" xfId="41446"/>
    <cellStyle name="Input 2 6" xfId="41447"/>
    <cellStyle name="Input 2 7" xfId="41442"/>
    <cellStyle name="Input 2 8" xfId="40187"/>
    <cellStyle name="Input 20" xfId="38877"/>
    <cellStyle name="Input 21" xfId="38884"/>
    <cellStyle name="Input 22" xfId="38879"/>
    <cellStyle name="Input 23" xfId="38885"/>
    <cellStyle name="Input 24" xfId="38894"/>
    <cellStyle name="Input 25" xfId="38917"/>
    <cellStyle name="Input 26" xfId="38921"/>
    <cellStyle name="Input 27" xfId="38886"/>
    <cellStyle name="Input 28" xfId="38909"/>
    <cellStyle name="Input 29" xfId="38889"/>
    <cellStyle name="Input 3" xfId="231"/>
    <cellStyle name="Input 3 2" xfId="32133"/>
    <cellStyle name="Input 3 2 2" xfId="32134"/>
    <cellStyle name="Input 3 2 3" xfId="41449"/>
    <cellStyle name="Input 3 3" xfId="32135"/>
    <cellStyle name="Input 3 3 2" xfId="41450"/>
    <cellStyle name="Input 3 4" xfId="41451"/>
    <cellStyle name="Input 3 5" xfId="41452"/>
    <cellStyle name="Input 3 6" xfId="41453"/>
    <cellStyle name="Input 3 7" xfId="41448"/>
    <cellStyle name="Input 3 8" xfId="40145"/>
    <cellStyle name="Input 30" xfId="38912"/>
    <cellStyle name="Input 31" xfId="38918"/>
    <cellStyle name="Input 32" xfId="38914"/>
    <cellStyle name="Input 33" xfId="38911"/>
    <cellStyle name="Input 34" xfId="38922"/>
    <cellStyle name="Input 35" xfId="38924"/>
    <cellStyle name="Input 36" xfId="38926"/>
    <cellStyle name="Input 37" xfId="38928"/>
    <cellStyle name="Input 38" xfId="38930"/>
    <cellStyle name="Input 39" xfId="38931"/>
    <cellStyle name="Input 4" xfId="32136"/>
    <cellStyle name="Input 4 2" xfId="32137"/>
    <cellStyle name="Input 4 2 2" xfId="41455"/>
    <cellStyle name="Input 4 3" xfId="41456"/>
    <cellStyle name="Input 4 4" xfId="41457"/>
    <cellStyle name="Input 4 5" xfId="41458"/>
    <cellStyle name="Input 4 6" xfId="41459"/>
    <cellStyle name="Input 4 7" xfId="41454"/>
    <cellStyle name="Input 40" xfId="39720"/>
    <cellStyle name="Input 41" xfId="39715"/>
    <cellStyle name="Input 42" xfId="39721"/>
    <cellStyle name="Input 43" xfId="39714"/>
    <cellStyle name="Input 44" xfId="39755"/>
    <cellStyle name="Input 45" xfId="39750"/>
    <cellStyle name="Input 46" xfId="39756"/>
    <cellStyle name="Input 47" xfId="39749"/>
    <cellStyle name="Input 48" xfId="40050"/>
    <cellStyle name="Input 49" xfId="40041"/>
    <cellStyle name="Input 5" xfId="32138"/>
    <cellStyle name="Input 5 2" xfId="32139"/>
    <cellStyle name="Input 5 2 2" xfId="41461"/>
    <cellStyle name="Input 5 3" xfId="41462"/>
    <cellStyle name="Input 5 4" xfId="41463"/>
    <cellStyle name="Input 5 5" xfId="41464"/>
    <cellStyle name="Input 5 6" xfId="41465"/>
    <cellStyle name="Input 5 7" xfId="41460"/>
    <cellStyle name="Input 50" xfId="40051"/>
    <cellStyle name="Input 51" xfId="40040"/>
    <cellStyle name="Input 52" xfId="40052"/>
    <cellStyle name="Input 53" xfId="40039"/>
    <cellStyle name="Input 54" xfId="40053"/>
    <cellStyle name="Input 55" xfId="40055"/>
    <cellStyle name="Input 56" xfId="42147"/>
    <cellStyle name="Input 57" xfId="42136"/>
    <cellStyle name="Input 58" xfId="42148"/>
    <cellStyle name="Input 59" xfId="42135"/>
    <cellStyle name="Input 6" xfId="32140"/>
    <cellStyle name="Input 6 2" xfId="32141"/>
    <cellStyle name="Input 6 2 2" xfId="41467"/>
    <cellStyle name="Input 6 3" xfId="41468"/>
    <cellStyle name="Input 6 4" xfId="41469"/>
    <cellStyle name="Input 6 5" xfId="41466"/>
    <cellStyle name="Input 60" xfId="42149"/>
    <cellStyle name="Input 61" xfId="42134"/>
    <cellStyle name="Input 62" xfId="42150"/>
    <cellStyle name="Input 63" xfId="42152"/>
    <cellStyle name="Input 64" xfId="42154"/>
    <cellStyle name="Input 65" xfId="42156"/>
    <cellStyle name="Input 66" xfId="42171"/>
    <cellStyle name="Input 67" xfId="42168"/>
    <cellStyle name="Input 68" xfId="39"/>
    <cellStyle name="Input 7" xfId="32142"/>
    <cellStyle name="Input 7 2" xfId="32143"/>
    <cellStyle name="Input 7 2 2" xfId="41471"/>
    <cellStyle name="Input 7 3" xfId="41472"/>
    <cellStyle name="Input 7 4" xfId="41473"/>
    <cellStyle name="Input 7 5" xfId="41470"/>
    <cellStyle name="Input 8" xfId="32144"/>
    <cellStyle name="Input 8 2" xfId="32145"/>
    <cellStyle name="Input 8 2 2" xfId="41475"/>
    <cellStyle name="Input 8 3" xfId="41476"/>
    <cellStyle name="Input 8 4" xfId="41474"/>
    <cellStyle name="Input 9" xfId="32146"/>
    <cellStyle name="Linked Cell 10" xfId="40"/>
    <cellStyle name="Linked Cell 2" xfId="169"/>
    <cellStyle name="Linked Cell 2 2" xfId="170"/>
    <cellStyle name="Linked Cell 2 2 2" xfId="13008"/>
    <cellStyle name="Linked Cell 2 2 2 2" xfId="41478"/>
    <cellStyle name="Linked Cell 2 3" xfId="13009"/>
    <cellStyle name="Linked Cell 2 3 2" xfId="41479"/>
    <cellStyle name="Linked Cell 2 4" xfId="41480"/>
    <cellStyle name="Linked Cell 2 5" xfId="41481"/>
    <cellStyle name="Linked Cell 2 6" xfId="41482"/>
    <cellStyle name="Linked Cell 2 7" xfId="41477"/>
    <cellStyle name="Linked Cell 2 8" xfId="40190"/>
    <cellStyle name="Linked Cell 3" xfId="232"/>
    <cellStyle name="Linked Cell 3 2" xfId="32147"/>
    <cellStyle name="Linked Cell 3 2 2" xfId="41484"/>
    <cellStyle name="Linked Cell 3 3" xfId="41485"/>
    <cellStyle name="Linked Cell 3 4" xfId="41486"/>
    <cellStyle name="Linked Cell 3 5" xfId="41487"/>
    <cellStyle name="Linked Cell 3 6" xfId="41488"/>
    <cellStyle name="Linked Cell 3 7" xfId="41483"/>
    <cellStyle name="Linked Cell 3 8" xfId="40148"/>
    <cellStyle name="Linked Cell 4" xfId="32148"/>
    <cellStyle name="Linked Cell 4 2" xfId="41490"/>
    <cellStyle name="Linked Cell 4 3" xfId="41491"/>
    <cellStyle name="Linked Cell 4 4" xfId="41492"/>
    <cellStyle name="Linked Cell 4 5" xfId="41493"/>
    <cellStyle name="Linked Cell 4 6" xfId="41494"/>
    <cellStyle name="Linked Cell 4 7" xfId="41489"/>
    <cellStyle name="Linked Cell 5" xfId="32149"/>
    <cellStyle name="Linked Cell 5 2" xfId="41496"/>
    <cellStyle name="Linked Cell 5 3" xfId="41497"/>
    <cellStyle name="Linked Cell 5 4" xfId="41498"/>
    <cellStyle name="Linked Cell 5 5" xfId="41499"/>
    <cellStyle name="Linked Cell 5 6" xfId="41500"/>
    <cellStyle name="Linked Cell 5 7" xfId="41495"/>
    <cellStyle name="Linked Cell 6" xfId="32150"/>
    <cellStyle name="Linked Cell 6 2" xfId="41502"/>
    <cellStyle name="Linked Cell 6 3" xfId="41503"/>
    <cellStyle name="Linked Cell 6 4" xfId="41504"/>
    <cellStyle name="Linked Cell 6 5" xfId="41501"/>
    <cellStyle name="Linked Cell 7" xfId="32151"/>
    <cellStyle name="Linked Cell 7 2" xfId="41506"/>
    <cellStyle name="Linked Cell 7 3" xfId="41507"/>
    <cellStyle name="Linked Cell 7 4" xfId="41508"/>
    <cellStyle name="Linked Cell 7 5" xfId="41505"/>
    <cellStyle name="Linked Cell 8" xfId="32152"/>
    <cellStyle name="Linked Cell 8 2" xfId="41510"/>
    <cellStyle name="Linked Cell 8 3" xfId="41511"/>
    <cellStyle name="Linked Cell 8 4" xfId="41509"/>
    <cellStyle name="Linked Cell 9" xfId="38622"/>
    <cellStyle name="MAND_x000d_CHECK.COMMAND_x000e_RENAME.COMMAND_x0008_SHOW.BAR_x000b_DELETE.MENU_x000e_DELETE.COMMAND_x000e_GET.CHA" xfId="13010"/>
    <cellStyle name="Millares [0]_10 AVERIAS MASIVAS + ANT" xfId="39357"/>
    <cellStyle name="Millares_10 AVERIAS MASIVAS + ANT" xfId="39358"/>
    <cellStyle name="Moneda [0]_10 AVERIAS MASIVAS + ANT" xfId="39359"/>
    <cellStyle name="Moneda_10 AVERIAS MASIVAS + ANT" xfId="39360"/>
    <cellStyle name="Monetario" xfId="39361"/>
    <cellStyle name="Neutral 10" xfId="41"/>
    <cellStyle name="Neutral 2" xfId="171"/>
    <cellStyle name="Neutral 2 2" xfId="172"/>
    <cellStyle name="Neutral 2 2 2" xfId="13011"/>
    <cellStyle name="Neutral 2 2 2 2" xfId="41513"/>
    <cellStyle name="Neutral 2 3" xfId="13012"/>
    <cellStyle name="Neutral 2 3 2" xfId="41514"/>
    <cellStyle name="Neutral 2 4" xfId="41515"/>
    <cellStyle name="Neutral 2 5" xfId="41516"/>
    <cellStyle name="Neutral 2 6" xfId="41517"/>
    <cellStyle name="Neutral 2 7" xfId="41512"/>
    <cellStyle name="Neutral 2 8" xfId="40186"/>
    <cellStyle name="Neutral 3" xfId="233"/>
    <cellStyle name="Neutral 3 2" xfId="32153"/>
    <cellStyle name="Neutral 3 2 2" xfId="41519"/>
    <cellStyle name="Neutral 3 3" xfId="41520"/>
    <cellStyle name="Neutral 3 4" xfId="41521"/>
    <cellStyle name="Neutral 3 5" xfId="41522"/>
    <cellStyle name="Neutral 3 6" xfId="41523"/>
    <cellStyle name="Neutral 3 7" xfId="41518"/>
    <cellStyle name="Neutral 3 8" xfId="40144"/>
    <cellStyle name="Neutral 4" xfId="32154"/>
    <cellStyle name="Neutral 4 2" xfId="41525"/>
    <cellStyle name="Neutral 4 3" xfId="41526"/>
    <cellStyle name="Neutral 4 4" xfId="41527"/>
    <cellStyle name="Neutral 4 5" xfId="41528"/>
    <cellStyle name="Neutral 4 6" xfId="41529"/>
    <cellStyle name="Neutral 4 7" xfId="41524"/>
    <cellStyle name="Neutral 5" xfId="32155"/>
    <cellStyle name="Neutral 5 2" xfId="41531"/>
    <cellStyle name="Neutral 5 3" xfId="41532"/>
    <cellStyle name="Neutral 5 4" xfId="41533"/>
    <cellStyle name="Neutral 5 5" xfId="41534"/>
    <cellStyle name="Neutral 5 6" xfId="41535"/>
    <cellStyle name="Neutral 5 7" xfId="41530"/>
    <cellStyle name="Neutral 6" xfId="32156"/>
    <cellStyle name="Neutral 6 2" xfId="41537"/>
    <cellStyle name="Neutral 6 3" xfId="41538"/>
    <cellStyle name="Neutral 6 4" xfId="41539"/>
    <cellStyle name="Neutral 6 5" xfId="41536"/>
    <cellStyle name="Neutral 7" xfId="32157"/>
    <cellStyle name="Neutral 7 2" xfId="41541"/>
    <cellStyle name="Neutral 7 3" xfId="41542"/>
    <cellStyle name="Neutral 7 4" xfId="41543"/>
    <cellStyle name="Neutral 7 5" xfId="41540"/>
    <cellStyle name="Neutral 8" xfId="32158"/>
    <cellStyle name="Neutral 8 2" xfId="41545"/>
    <cellStyle name="Neutral 8 3" xfId="41546"/>
    <cellStyle name="Neutral 8 4" xfId="41544"/>
    <cellStyle name="Neutral 9" xfId="38623"/>
    <cellStyle name="no dec" xfId="39362"/>
    <cellStyle name="Normal" xfId="0" builtinId="0"/>
    <cellStyle name="Normal - Style1" xfId="13013"/>
    <cellStyle name="Normal 10" xfId="62"/>
    <cellStyle name="Normal 10 10" xfId="13015"/>
    <cellStyle name="Normal 10 11" xfId="13016"/>
    <cellStyle name="Normal 10 12" xfId="13017"/>
    <cellStyle name="Normal 10 13" xfId="13018"/>
    <cellStyle name="Normal 10 14" xfId="13019"/>
    <cellStyle name="Normal 10 15" xfId="13014"/>
    <cellStyle name="Normal 10 16" xfId="32159"/>
    <cellStyle name="Normal 10 17" xfId="39363"/>
    <cellStyle name="Normal 10 2" xfId="248"/>
    <cellStyle name="Normal 10 2 10" xfId="13020"/>
    <cellStyle name="Normal 10 2 2" xfId="13021"/>
    <cellStyle name="Normal 10 2 2 2" xfId="13022"/>
    <cellStyle name="Normal 10 2 2 2 2" xfId="13023"/>
    <cellStyle name="Normal 10 2 2 2 2 2" xfId="32161"/>
    <cellStyle name="Normal 10 2 2 2 3" xfId="13024"/>
    <cellStyle name="Normal 10 2 2 2 3 2" xfId="32162"/>
    <cellStyle name="Normal 10 2 2 2 4" xfId="32160"/>
    <cellStyle name="Normal 10 2 2 3" xfId="13025"/>
    <cellStyle name="Normal 10 2 2 3 2" xfId="32163"/>
    <cellStyle name="Normal 10 2 2 4" xfId="13026"/>
    <cellStyle name="Normal 10 2 2 4 2" xfId="32164"/>
    <cellStyle name="Normal 10 2 2 5" xfId="13027"/>
    <cellStyle name="Normal 10 2 2 5 2" xfId="32165"/>
    <cellStyle name="Normal 10 2 3" xfId="13028"/>
    <cellStyle name="Normal 10 2 3 2" xfId="13029"/>
    <cellStyle name="Normal 10 2 3 2 2" xfId="32166"/>
    <cellStyle name="Normal 10 2 3 3" xfId="13030"/>
    <cellStyle name="Normal 10 2 3 3 2" xfId="32167"/>
    <cellStyle name="Normal 10 2 4" xfId="13031"/>
    <cellStyle name="Normal 10 2 5" xfId="13032"/>
    <cellStyle name="Normal 10 2 6" xfId="13033"/>
    <cellStyle name="Normal 10 2 7" xfId="13034"/>
    <cellStyle name="Normal 10 2 8" xfId="13035"/>
    <cellStyle name="Normal 10 2 9" xfId="13036"/>
    <cellStyle name="Normal 10 3" xfId="13037"/>
    <cellStyle name="Normal 10 3 2" xfId="13038"/>
    <cellStyle name="Normal 10 3 2 2" xfId="13039"/>
    <cellStyle name="Normal 10 3 2 2 2" xfId="13040"/>
    <cellStyle name="Normal 10 3 2 2 2 2" xfId="32170"/>
    <cellStyle name="Normal 10 3 2 2 3" xfId="13041"/>
    <cellStyle name="Normal 10 3 2 2 3 2" xfId="32171"/>
    <cellStyle name="Normal 10 3 2 2 4" xfId="32169"/>
    <cellStyle name="Normal 10 3 2 3" xfId="13042"/>
    <cellStyle name="Normal 10 3 2 3 2" xfId="32172"/>
    <cellStyle name="Normal 10 3 2 4" xfId="13043"/>
    <cellStyle name="Normal 10 3 2 4 2" xfId="32173"/>
    <cellStyle name="Normal 10 3 2 5" xfId="13044"/>
    <cellStyle name="Normal 10 3 2 5 2" xfId="32174"/>
    <cellStyle name="Normal 10 3 2 6" xfId="32168"/>
    <cellStyle name="Normal 10 3 3" xfId="13045"/>
    <cellStyle name="Normal 10 3 3 2" xfId="13046"/>
    <cellStyle name="Normal 10 3 3 2 2" xfId="32176"/>
    <cellStyle name="Normal 10 3 3 3" xfId="13047"/>
    <cellStyle name="Normal 10 3 3 3 2" xfId="32177"/>
    <cellStyle name="Normal 10 3 3 4" xfId="32175"/>
    <cellStyle name="Normal 10 3 4" xfId="13048"/>
    <cellStyle name="Normal 10 3 4 2" xfId="32178"/>
    <cellStyle name="Normal 10 3 5" xfId="13049"/>
    <cellStyle name="Normal 10 3 5 2" xfId="32179"/>
    <cellStyle name="Normal 10 3 6" xfId="13050"/>
    <cellStyle name="Normal 10 3 6 2" xfId="32180"/>
    <cellStyle name="Normal 10 4" xfId="13051"/>
    <cellStyle name="Normal 10 5" xfId="13052"/>
    <cellStyle name="Normal 10 6" xfId="13053"/>
    <cellStyle name="Normal 10 7" xfId="13054"/>
    <cellStyle name="Normal 10 8" xfId="13055"/>
    <cellStyle name="Normal 10 9" xfId="13056"/>
    <cellStyle name="Normal 100" xfId="451"/>
    <cellStyle name="Normal 1000" xfId="39998"/>
    <cellStyle name="Normal 1001" xfId="40000"/>
    <cellStyle name="Normal 1002" xfId="40002"/>
    <cellStyle name="Normal 1003" xfId="40004"/>
    <cellStyle name="Normal 1004" xfId="40006"/>
    <cellStyle name="Normal 1005" xfId="40008"/>
    <cellStyle name="Normal 1006" xfId="40010"/>
    <cellStyle name="Normal 1007" xfId="40012"/>
    <cellStyle name="Normal 1008" xfId="40014"/>
    <cellStyle name="Normal 1009" xfId="40016"/>
    <cellStyle name="Normal 101" xfId="452"/>
    <cellStyle name="Normal 1010" xfId="40018"/>
    <cellStyle name="Normal 1011" xfId="40020"/>
    <cellStyle name="Normal 1012" xfId="40022"/>
    <cellStyle name="Normal 1013" xfId="40024"/>
    <cellStyle name="Normal 1014" xfId="40026"/>
    <cellStyle name="Normal 1015" xfId="40028"/>
    <cellStyle name="Normal 1016" xfId="40030"/>
    <cellStyle name="Normal 1017" xfId="40032"/>
    <cellStyle name="Normal 1018" xfId="40034"/>
    <cellStyle name="Normal 1019" xfId="40036"/>
    <cellStyle name="Normal 102" xfId="453"/>
    <cellStyle name="Normal 1020" xfId="40037"/>
    <cellStyle name="Normal 1021" xfId="40038"/>
    <cellStyle name="Normal 1022" xfId="40054"/>
    <cellStyle name="Normal 1023" xfId="40056"/>
    <cellStyle name="Normal 1024" xfId="40057"/>
    <cellStyle name="Normal 1025" xfId="40058"/>
    <cellStyle name="Normal 1026" xfId="40059"/>
    <cellStyle name="Normal 1027" xfId="40060"/>
    <cellStyle name="Normal 1028" xfId="40061"/>
    <cellStyle name="Normal 1029" xfId="40063"/>
    <cellStyle name="Normal 103" xfId="454"/>
    <cellStyle name="Normal 1030" xfId="40062"/>
    <cellStyle name="Normal 1031" xfId="40064"/>
    <cellStyle name="Normal 1032" xfId="40072"/>
    <cellStyle name="Normal 1033" xfId="40081"/>
    <cellStyle name="Normal 1034" xfId="40080"/>
    <cellStyle name="Normal 1035" xfId="40082"/>
    <cellStyle name="Normal 1036" xfId="40083"/>
    <cellStyle name="Normal 1037" xfId="40084"/>
    <cellStyle name="Normal 1038" xfId="40085"/>
    <cellStyle name="Normal 1039" xfId="40086"/>
    <cellStyle name="Normal 104" xfId="455"/>
    <cellStyle name="Normal 1040" xfId="40087"/>
    <cellStyle name="Normal 1041" xfId="40088"/>
    <cellStyle name="Normal 1042" xfId="40089"/>
    <cellStyle name="Normal 1043" xfId="40090"/>
    <cellStyle name="Normal 1044" xfId="40091"/>
    <cellStyle name="Normal 1045" xfId="40092"/>
    <cellStyle name="Normal 1046" xfId="40093"/>
    <cellStyle name="Normal 1047" xfId="40094"/>
    <cellStyle name="Normal 1048" xfId="40095"/>
    <cellStyle name="Normal 1049" xfId="40096"/>
    <cellStyle name="Normal 105" xfId="456"/>
    <cellStyle name="Normal 1050" xfId="40097"/>
    <cellStyle name="Normal 1051" xfId="40098"/>
    <cellStyle name="Normal 1052" xfId="40099"/>
    <cellStyle name="Normal 1053" xfId="40100"/>
    <cellStyle name="Normal 1054" xfId="40101"/>
    <cellStyle name="Normal 1055" xfId="40102"/>
    <cellStyle name="Normal 1056" xfId="40103"/>
    <cellStyle name="Normal 1057" xfId="40104"/>
    <cellStyle name="Normal 1058" xfId="40105"/>
    <cellStyle name="Normal 1059" xfId="40106"/>
    <cellStyle name="Normal 106" xfId="457"/>
    <cellStyle name="Normal 1060" xfId="40109"/>
    <cellStyle name="Normal 1061" xfId="40111"/>
    <cellStyle name="Normal 1062" xfId="40113"/>
    <cellStyle name="Normal 1063" xfId="40115"/>
    <cellStyle name="Normal 1064" xfId="40117"/>
    <cellStyle name="Normal 1065" xfId="40119"/>
    <cellStyle name="Normal 1066" xfId="40121"/>
    <cellStyle name="Normal 1067" xfId="40123"/>
    <cellStyle name="Normal 1068" xfId="40125"/>
    <cellStyle name="Normal 1069" xfId="40127"/>
    <cellStyle name="Normal 107" xfId="458"/>
    <cellStyle name="Normal 1070" xfId="40129"/>
    <cellStyle name="Normal 1071" xfId="40131"/>
    <cellStyle name="Normal 1072" xfId="40133"/>
    <cellStyle name="Normal 1073" xfId="40135"/>
    <cellStyle name="Normal 1074" xfId="41777"/>
    <cellStyle name="Normal 1075" xfId="41811"/>
    <cellStyle name="Normal 1076" xfId="41785"/>
    <cellStyle name="Normal 1077" xfId="41812"/>
    <cellStyle name="Normal 1078" xfId="41813"/>
    <cellStyle name="Normal 1079" xfId="41814"/>
    <cellStyle name="Normal 108" xfId="459"/>
    <cellStyle name="Normal 1080" xfId="41815"/>
    <cellStyle name="Normal 1081" xfId="41816"/>
    <cellStyle name="Normal 1082" xfId="41817"/>
    <cellStyle name="Normal 1083" xfId="41818"/>
    <cellStyle name="Normal 1084" xfId="41819"/>
    <cellStyle name="Normal 1085" xfId="41820"/>
    <cellStyle name="Normal 1086" xfId="41821"/>
    <cellStyle name="Normal 1087" xfId="41116"/>
    <cellStyle name="Normal 1088" xfId="41788"/>
    <cellStyle name="Normal 1089" xfId="41792"/>
    <cellStyle name="Normal 109" xfId="460"/>
    <cellStyle name="Normal 1090" xfId="41802"/>
    <cellStyle name="Normal 1091" xfId="41790"/>
    <cellStyle name="Normal 1092" xfId="41800"/>
    <cellStyle name="Normal 1093" xfId="41822"/>
    <cellStyle name="Normal 1094" xfId="41824"/>
    <cellStyle name="Normal 1095" xfId="41826"/>
    <cellStyle name="Normal 1096" xfId="41828"/>
    <cellStyle name="Normal 1097" xfId="41830"/>
    <cellStyle name="Normal 1098" xfId="41832"/>
    <cellStyle name="Normal 1099" xfId="41834"/>
    <cellStyle name="Normal 11" xfId="63"/>
    <cellStyle name="Normal 11 10" xfId="13057"/>
    <cellStyle name="Normal 11 10 2" xfId="39366"/>
    <cellStyle name="Normal 11 10 3" xfId="39365"/>
    <cellStyle name="Normal 11 11" xfId="32181"/>
    <cellStyle name="Normal 11 12" xfId="39364"/>
    <cellStyle name="Normal 11 2" xfId="249"/>
    <cellStyle name="Normal 11 2 2" xfId="13059"/>
    <cellStyle name="Normal 11 2 2 2" xfId="13060"/>
    <cellStyle name="Normal 11 2 2 2 2" xfId="13061"/>
    <cellStyle name="Normal 11 2 2 2 2 2" xfId="32185"/>
    <cellStyle name="Normal 11 2 2 2 3" xfId="13062"/>
    <cellStyle name="Normal 11 2 2 2 3 2" xfId="32186"/>
    <cellStyle name="Normal 11 2 2 2 4" xfId="32184"/>
    <cellStyle name="Normal 11 2 2 3" xfId="13063"/>
    <cellStyle name="Normal 11 2 2 3 2" xfId="32187"/>
    <cellStyle name="Normal 11 2 2 4" xfId="13064"/>
    <cellStyle name="Normal 11 2 2 4 2" xfId="32188"/>
    <cellStyle name="Normal 11 2 2 5" xfId="13065"/>
    <cellStyle name="Normal 11 2 2 5 2" xfId="32189"/>
    <cellStyle name="Normal 11 2 2 6" xfId="32183"/>
    <cellStyle name="Normal 11 2 3" xfId="13066"/>
    <cellStyle name="Normal 11 2 3 2" xfId="13067"/>
    <cellStyle name="Normal 11 2 3 2 2" xfId="32191"/>
    <cellStyle name="Normal 11 2 3 3" xfId="13068"/>
    <cellStyle name="Normal 11 2 3 3 2" xfId="32192"/>
    <cellStyle name="Normal 11 2 3 4" xfId="32190"/>
    <cellStyle name="Normal 11 2 4" xfId="13069"/>
    <cellStyle name="Normal 11 2 4 2" xfId="32193"/>
    <cellStyle name="Normal 11 2 5" xfId="13070"/>
    <cellStyle name="Normal 11 2 5 2" xfId="32194"/>
    <cellStyle name="Normal 11 2 6" xfId="13071"/>
    <cellStyle name="Normal 11 2 6 2" xfId="32195"/>
    <cellStyle name="Normal 11 2 7" xfId="13058"/>
    <cellStyle name="Normal 11 2 8" xfId="32182"/>
    <cellStyle name="Normal 11 3" xfId="13072"/>
    <cellStyle name="Normal 11 3 2" xfId="13073"/>
    <cellStyle name="Normal 11 3 2 2" xfId="13074"/>
    <cellStyle name="Normal 11 3 2 2 2" xfId="13075"/>
    <cellStyle name="Normal 11 3 2 2 2 2" xfId="32199"/>
    <cellStyle name="Normal 11 3 2 2 3" xfId="13076"/>
    <cellStyle name="Normal 11 3 2 2 3 2" xfId="32200"/>
    <cellStyle name="Normal 11 3 2 2 4" xfId="32198"/>
    <cellStyle name="Normal 11 3 2 3" xfId="13077"/>
    <cellStyle name="Normal 11 3 2 3 2" xfId="32201"/>
    <cellStyle name="Normal 11 3 2 4" xfId="13078"/>
    <cellStyle name="Normal 11 3 2 4 2" xfId="32202"/>
    <cellStyle name="Normal 11 3 2 5" xfId="13079"/>
    <cellStyle name="Normal 11 3 2 5 2" xfId="32203"/>
    <cellStyle name="Normal 11 3 2 6" xfId="32197"/>
    <cellStyle name="Normal 11 3 3" xfId="13080"/>
    <cellStyle name="Normal 11 3 3 2" xfId="13081"/>
    <cellStyle name="Normal 11 3 3 2 2" xfId="32205"/>
    <cellStyle name="Normal 11 3 3 3" xfId="13082"/>
    <cellStyle name="Normal 11 3 3 3 2" xfId="32206"/>
    <cellStyle name="Normal 11 3 3 4" xfId="32204"/>
    <cellStyle name="Normal 11 3 4" xfId="13083"/>
    <cellStyle name="Normal 11 3 4 2" xfId="32207"/>
    <cellStyle name="Normal 11 3 5" xfId="13084"/>
    <cellStyle name="Normal 11 3 5 2" xfId="32208"/>
    <cellStyle name="Normal 11 3 6" xfId="13085"/>
    <cellStyle name="Normal 11 3 6 2" xfId="32209"/>
    <cellStyle name="Normal 11 3 7" xfId="32196"/>
    <cellStyle name="Normal 11 3 8" xfId="41547"/>
    <cellStyle name="Normal 11 4" xfId="13086"/>
    <cellStyle name="Normal 11 4 2" xfId="13087"/>
    <cellStyle name="Normal 11 4 2 2" xfId="13088"/>
    <cellStyle name="Normal 11 4 2 2 2" xfId="32212"/>
    <cellStyle name="Normal 11 4 2 3" xfId="13089"/>
    <cellStyle name="Normal 11 4 2 3 2" xfId="32213"/>
    <cellStyle name="Normal 11 4 2 4" xfId="32211"/>
    <cellStyle name="Normal 11 4 3" xfId="13090"/>
    <cellStyle name="Normal 11 4 3 2" xfId="32214"/>
    <cellStyle name="Normal 11 4 4" xfId="13091"/>
    <cellStyle name="Normal 11 4 4 2" xfId="32215"/>
    <cellStyle name="Normal 11 4 5" xfId="13092"/>
    <cellStyle name="Normal 11 4 5 2" xfId="32216"/>
    <cellStyle name="Normal 11 4 6" xfId="32210"/>
    <cellStyle name="Normal 11 4 7" xfId="41548"/>
    <cellStyle name="Normal 11 5" xfId="13093"/>
    <cellStyle name="Normal 11 5 2" xfId="13094"/>
    <cellStyle name="Normal 11 5 2 2" xfId="32218"/>
    <cellStyle name="Normal 11 5 3" xfId="13095"/>
    <cellStyle name="Normal 11 5 3 2" xfId="32219"/>
    <cellStyle name="Normal 11 5 4" xfId="32217"/>
    <cellStyle name="Normal 11 5 5" xfId="41549"/>
    <cellStyle name="Normal 11 6" xfId="13096"/>
    <cellStyle name="Normal 11 6 2" xfId="32220"/>
    <cellStyle name="Normal 11 6 3" xfId="41550"/>
    <cellStyle name="Normal 11 7" xfId="13097"/>
    <cellStyle name="Normal 11 7 2" xfId="32221"/>
    <cellStyle name="Normal 11 8" xfId="13098"/>
    <cellStyle name="Normal 11 8 2" xfId="32222"/>
    <cellStyle name="Normal 11 9" xfId="13099"/>
    <cellStyle name="Normal 110" xfId="461"/>
    <cellStyle name="Normal 1100" xfId="41836"/>
    <cellStyle name="Normal 1101" xfId="41837"/>
    <cellStyle name="Normal 1102" xfId="41838"/>
    <cellStyle name="Normal 1103" xfId="41839"/>
    <cellStyle name="Normal 1104" xfId="41840"/>
    <cellStyle name="Normal 1105" xfId="41842"/>
    <cellStyle name="Normal 1106" xfId="41844"/>
    <cellStyle name="Normal 1107" xfId="41846"/>
    <cellStyle name="Normal 1108" xfId="41848"/>
    <cellStyle name="Normal 1109" xfId="41850"/>
    <cellStyle name="Normal 111" xfId="462"/>
    <cellStyle name="Normal 1110" xfId="41852"/>
    <cellStyle name="Normal 1111" xfId="41854"/>
    <cellStyle name="Normal 1112" xfId="41856"/>
    <cellStyle name="Normal 1113" xfId="41858"/>
    <cellStyle name="Normal 1114" xfId="41860"/>
    <cellStyle name="Normal 1115" xfId="41862"/>
    <cellStyle name="Normal 1116" xfId="41864"/>
    <cellStyle name="Normal 1117" xfId="41866"/>
    <cellStyle name="Normal 1118" xfId="41867"/>
    <cellStyle name="Normal 1119" xfId="41868"/>
    <cellStyle name="Normal 112" xfId="463"/>
    <cellStyle name="Normal 1120" xfId="41869"/>
    <cellStyle name="Normal 1121" xfId="41870"/>
    <cellStyle name="Normal 1122" xfId="41871"/>
    <cellStyle name="Normal 1123" xfId="41872"/>
    <cellStyle name="Normal 1124" xfId="41873"/>
    <cellStyle name="Normal 1125" xfId="41874"/>
    <cellStyle name="Normal 1126" xfId="41875"/>
    <cellStyle name="Normal 1127" xfId="41876"/>
    <cellStyle name="Normal 1128" xfId="41877"/>
    <cellStyle name="Normal 1129" xfId="41878"/>
    <cellStyle name="Normal 113" xfId="464"/>
    <cellStyle name="Normal 1130" xfId="41879"/>
    <cellStyle name="Normal 1131" xfId="41880"/>
    <cellStyle name="Normal 1132" xfId="41881"/>
    <cellStyle name="Normal 1133" xfId="41882"/>
    <cellStyle name="Normal 1134" xfId="41883"/>
    <cellStyle name="Normal 1135" xfId="41884"/>
    <cellStyle name="Normal 1136" xfId="41885"/>
    <cellStyle name="Normal 1137" xfId="41886"/>
    <cellStyle name="Normal 1138" xfId="41887"/>
    <cellStyle name="Normal 1139" xfId="41888"/>
    <cellStyle name="Normal 114" xfId="465"/>
    <cellStyle name="Normal 1140" xfId="41889"/>
    <cellStyle name="Normal 1141" xfId="41890"/>
    <cellStyle name="Normal 1142" xfId="41891"/>
    <cellStyle name="Normal 1143" xfId="41892"/>
    <cellStyle name="Normal 1144" xfId="41893"/>
    <cellStyle name="Normal 1145" xfId="41894"/>
    <cellStyle name="Normal 1146" xfId="41895"/>
    <cellStyle name="Normal 1147" xfId="41896"/>
    <cellStyle name="Normal 1148" xfId="41897"/>
    <cellStyle name="Normal 1149" xfId="41898"/>
    <cellStyle name="Normal 115" xfId="466"/>
    <cellStyle name="Normal 1150" xfId="41899"/>
    <cellStyle name="Normal 1151" xfId="41900"/>
    <cellStyle name="Normal 1152" xfId="41901"/>
    <cellStyle name="Normal 1153" xfId="41902"/>
    <cellStyle name="Normal 1154" xfId="41903"/>
    <cellStyle name="Normal 1155" xfId="41904"/>
    <cellStyle name="Normal 1156" xfId="41905"/>
    <cellStyle name="Normal 1157" xfId="41906"/>
    <cellStyle name="Normal 1158" xfId="41907"/>
    <cellStyle name="Normal 1159" xfId="41908"/>
    <cellStyle name="Normal 116" xfId="467"/>
    <cellStyle name="Normal 1160" xfId="41909"/>
    <cellStyle name="Normal 1161" xfId="41910"/>
    <cellStyle name="Normal 1162" xfId="41911"/>
    <cellStyle name="Normal 1163" xfId="41912"/>
    <cellStyle name="Normal 1164" xfId="41913"/>
    <cellStyle name="Normal 1165" xfId="41914"/>
    <cellStyle name="Normal 1166" xfId="41915"/>
    <cellStyle name="Normal 1167" xfId="41916"/>
    <cellStyle name="Normal 1168" xfId="41917"/>
    <cellStyle name="Normal 1169" xfId="41918"/>
    <cellStyle name="Normal 117" xfId="468"/>
    <cellStyle name="Normal 1170" xfId="41919"/>
    <cellStyle name="Normal 1171" xfId="41920"/>
    <cellStyle name="Normal 1172" xfId="41921"/>
    <cellStyle name="Normal 1173" xfId="41922"/>
    <cellStyle name="Normal 1174" xfId="41923"/>
    <cellStyle name="Normal 1175" xfId="41924"/>
    <cellStyle name="Normal 1176" xfId="41925"/>
    <cellStyle name="Normal 1177" xfId="41926"/>
    <cellStyle name="Normal 1178" xfId="41927"/>
    <cellStyle name="Normal 1179" xfId="41928"/>
    <cellStyle name="Normal 118" xfId="469"/>
    <cellStyle name="Normal 1180" xfId="41929"/>
    <cellStyle name="Normal 1181" xfId="41930"/>
    <cellStyle name="Normal 1182" xfId="41931"/>
    <cellStyle name="Normal 1183" xfId="41932"/>
    <cellStyle name="Normal 1184" xfId="41933"/>
    <cellStyle name="Normal 1185" xfId="41934"/>
    <cellStyle name="Normal 1186" xfId="41935"/>
    <cellStyle name="Normal 1187" xfId="41936"/>
    <cellStyle name="Normal 1188" xfId="41937"/>
    <cellStyle name="Normal 1189" xfId="41938"/>
    <cellStyle name="Normal 119" xfId="470"/>
    <cellStyle name="Normal 1190" xfId="41939"/>
    <cellStyle name="Normal 1191" xfId="41940"/>
    <cellStyle name="Normal 1192" xfId="41941"/>
    <cellStyle name="Normal 1193" xfId="41942"/>
    <cellStyle name="Normal 1194" xfId="41943"/>
    <cellStyle name="Normal 1195" xfId="41944"/>
    <cellStyle name="Normal 1196" xfId="41945"/>
    <cellStyle name="Normal 1197" xfId="41947"/>
    <cellStyle name="Normal 1198" xfId="41949"/>
    <cellStyle name="Normal 1199" xfId="41951"/>
    <cellStyle name="Normal 12" xfId="64"/>
    <cellStyle name="Normal 12 10" xfId="13101"/>
    <cellStyle name="Normal 12 10 2" xfId="32224"/>
    <cellStyle name="Normal 12 11" xfId="13102"/>
    <cellStyle name="Normal 12 12" xfId="13100"/>
    <cellStyle name="Normal 12 13" xfId="32223"/>
    <cellStyle name="Normal 12 14" xfId="39367"/>
    <cellStyle name="Normal 12 2" xfId="250"/>
    <cellStyle name="Normal 12 2 2" xfId="13104"/>
    <cellStyle name="Normal 12 2 2 2" xfId="13105"/>
    <cellStyle name="Normal 12 2 2 2 2" xfId="13106"/>
    <cellStyle name="Normal 12 2 2 2 2 2" xfId="32228"/>
    <cellStyle name="Normal 12 2 2 2 3" xfId="13107"/>
    <cellStyle name="Normal 12 2 2 2 3 2" xfId="32229"/>
    <cellStyle name="Normal 12 2 2 2 4" xfId="32227"/>
    <cellStyle name="Normal 12 2 2 3" xfId="13108"/>
    <cellStyle name="Normal 12 2 2 3 2" xfId="32230"/>
    <cellStyle name="Normal 12 2 2 4" xfId="13109"/>
    <cellStyle name="Normal 12 2 2 4 2" xfId="32231"/>
    <cellStyle name="Normal 12 2 2 5" xfId="13110"/>
    <cellStyle name="Normal 12 2 2 5 2" xfId="32232"/>
    <cellStyle name="Normal 12 2 2 6" xfId="32226"/>
    <cellStyle name="Normal 12 2 3" xfId="13111"/>
    <cellStyle name="Normal 12 2 3 2" xfId="13112"/>
    <cellStyle name="Normal 12 2 3 2 2" xfId="32234"/>
    <cellStyle name="Normal 12 2 3 3" xfId="13113"/>
    <cellStyle name="Normal 12 2 3 3 2" xfId="32235"/>
    <cellStyle name="Normal 12 2 3 4" xfId="32233"/>
    <cellStyle name="Normal 12 2 4" xfId="13114"/>
    <cellStyle name="Normal 12 2 4 2" xfId="32236"/>
    <cellStyle name="Normal 12 2 5" xfId="13115"/>
    <cellStyle name="Normal 12 2 5 2" xfId="32237"/>
    <cellStyle name="Normal 12 2 6" xfId="13116"/>
    <cellStyle name="Normal 12 2 6 2" xfId="32238"/>
    <cellStyle name="Normal 12 2 7" xfId="13103"/>
    <cellStyle name="Normal 12 2 8" xfId="32225"/>
    <cellStyle name="Normal 12 3" xfId="13117"/>
    <cellStyle name="Normal 12 3 2" xfId="13118"/>
    <cellStyle name="Normal 12 3 2 2" xfId="13119"/>
    <cellStyle name="Normal 12 3 2 2 2" xfId="13120"/>
    <cellStyle name="Normal 12 3 2 2 2 2" xfId="32242"/>
    <cellStyle name="Normal 12 3 2 2 3" xfId="13121"/>
    <cellStyle name="Normal 12 3 2 2 3 2" xfId="32243"/>
    <cellStyle name="Normal 12 3 2 2 4" xfId="32241"/>
    <cellStyle name="Normal 12 3 2 3" xfId="13122"/>
    <cellStyle name="Normal 12 3 2 3 2" xfId="32244"/>
    <cellStyle name="Normal 12 3 2 4" xfId="13123"/>
    <cellStyle name="Normal 12 3 2 4 2" xfId="32245"/>
    <cellStyle name="Normal 12 3 2 5" xfId="13124"/>
    <cellStyle name="Normal 12 3 2 5 2" xfId="32246"/>
    <cellStyle name="Normal 12 3 2 6" xfId="32240"/>
    <cellStyle name="Normal 12 3 3" xfId="13125"/>
    <cellStyle name="Normal 12 3 3 2" xfId="13126"/>
    <cellStyle name="Normal 12 3 3 2 2" xfId="32248"/>
    <cellStyle name="Normal 12 3 3 3" xfId="13127"/>
    <cellStyle name="Normal 12 3 3 3 2" xfId="32249"/>
    <cellStyle name="Normal 12 3 3 4" xfId="32247"/>
    <cellStyle name="Normal 12 3 4" xfId="13128"/>
    <cellStyle name="Normal 12 3 4 2" xfId="32250"/>
    <cellStyle name="Normal 12 3 5" xfId="13129"/>
    <cellStyle name="Normal 12 3 5 2" xfId="32251"/>
    <cellStyle name="Normal 12 3 6" xfId="13130"/>
    <cellStyle name="Normal 12 3 6 2" xfId="32252"/>
    <cellStyle name="Normal 12 3 7" xfId="32239"/>
    <cellStyle name="Normal 12 4" xfId="13131"/>
    <cellStyle name="Normal 12 4 2" xfId="13132"/>
    <cellStyle name="Normal 12 4 2 2" xfId="13133"/>
    <cellStyle name="Normal 12 4 2 2 2" xfId="13134"/>
    <cellStyle name="Normal 12 4 2 2 2 2" xfId="32256"/>
    <cellStyle name="Normal 12 4 2 2 3" xfId="13135"/>
    <cellStyle name="Normal 12 4 2 2 3 2" xfId="32257"/>
    <cellStyle name="Normal 12 4 2 2 4" xfId="32255"/>
    <cellStyle name="Normal 12 4 2 3" xfId="13136"/>
    <cellStyle name="Normal 12 4 2 3 2" xfId="32258"/>
    <cellStyle name="Normal 12 4 2 4" xfId="13137"/>
    <cellStyle name="Normal 12 4 2 4 2" xfId="32259"/>
    <cellStyle name="Normal 12 4 2 5" xfId="13138"/>
    <cellStyle name="Normal 12 4 2 5 2" xfId="32260"/>
    <cellStyle name="Normal 12 4 2 6" xfId="32254"/>
    <cellStyle name="Normal 12 4 3" xfId="13139"/>
    <cellStyle name="Normal 12 4 3 2" xfId="13140"/>
    <cellStyle name="Normal 12 4 3 2 2" xfId="32262"/>
    <cellStyle name="Normal 12 4 3 3" xfId="13141"/>
    <cellStyle name="Normal 12 4 3 3 2" xfId="32263"/>
    <cellStyle name="Normal 12 4 3 4" xfId="32261"/>
    <cellStyle name="Normal 12 4 4" xfId="13142"/>
    <cellStyle name="Normal 12 4 4 2" xfId="32264"/>
    <cellStyle name="Normal 12 4 5" xfId="13143"/>
    <cellStyle name="Normal 12 4 5 2" xfId="32265"/>
    <cellStyle name="Normal 12 4 6" xfId="13144"/>
    <cellStyle name="Normal 12 4 6 2" xfId="32266"/>
    <cellStyle name="Normal 12 4 7" xfId="32253"/>
    <cellStyle name="Normal 12 5" xfId="13145"/>
    <cellStyle name="Normal 12 5 2" xfId="13146"/>
    <cellStyle name="Normal 12 5 2 2" xfId="13147"/>
    <cellStyle name="Normal 12 5 2 2 2" xfId="13148"/>
    <cellStyle name="Normal 12 5 2 2 2 2" xfId="32270"/>
    <cellStyle name="Normal 12 5 2 2 3" xfId="13149"/>
    <cellStyle name="Normal 12 5 2 2 3 2" xfId="32271"/>
    <cellStyle name="Normal 12 5 2 2 4" xfId="32269"/>
    <cellStyle name="Normal 12 5 2 3" xfId="13150"/>
    <cellStyle name="Normal 12 5 2 3 2" xfId="32272"/>
    <cellStyle name="Normal 12 5 2 4" xfId="13151"/>
    <cellStyle name="Normal 12 5 2 4 2" xfId="32273"/>
    <cellStyle name="Normal 12 5 2 5" xfId="13152"/>
    <cellStyle name="Normal 12 5 2 5 2" xfId="32274"/>
    <cellStyle name="Normal 12 5 2 6" xfId="32268"/>
    <cellStyle name="Normal 12 5 3" xfId="13153"/>
    <cellStyle name="Normal 12 5 3 2" xfId="13154"/>
    <cellStyle name="Normal 12 5 3 2 2" xfId="32276"/>
    <cellStyle name="Normal 12 5 3 3" xfId="13155"/>
    <cellStyle name="Normal 12 5 3 3 2" xfId="32277"/>
    <cellStyle name="Normal 12 5 3 4" xfId="32275"/>
    <cellStyle name="Normal 12 5 4" xfId="13156"/>
    <cellStyle name="Normal 12 5 4 2" xfId="32278"/>
    <cellStyle name="Normal 12 5 5" xfId="13157"/>
    <cellStyle name="Normal 12 5 5 2" xfId="32279"/>
    <cellStyle name="Normal 12 5 6" xfId="13158"/>
    <cellStyle name="Normal 12 5 6 2" xfId="32280"/>
    <cellStyle name="Normal 12 5 7" xfId="32267"/>
    <cellStyle name="Normal 12 6" xfId="13159"/>
    <cellStyle name="Normal 12 6 2" xfId="13160"/>
    <cellStyle name="Normal 12 6 2 2" xfId="13161"/>
    <cellStyle name="Normal 12 6 2 2 2" xfId="32283"/>
    <cellStyle name="Normal 12 6 2 3" xfId="13162"/>
    <cellStyle name="Normal 12 6 2 3 2" xfId="32284"/>
    <cellStyle name="Normal 12 6 2 4" xfId="32282"/>
    <cellStyle name="Normal 12 6 3" xfId="13163"/>
    <cellStyle name="Normal 12 6 3 2" xfId="32285"/>
    <cellStyle name="Normal 12 6 4" xfId="13164"/>
    <cellStyle name="Normal 12 6 4 2" xfId="32286"/>
    <cellStyle name="Normal 12 6 5" xfId="13165"/>
    <cellStyle name="Normal 12 6 5 2" xfId="32287"/>
    <cellStyle name="Normal 12 6 6" xfId="32281"/>
    <cellStyle name="Normal 12 7" xfId="13166"/>
    <cellStyle name="Normal 12 7 2" xfId="13167"/>
    <cellStyle name="Normal 12 7 2 2" xfId="32289"/>
    <cellStyle name="Normal 12 7 3" xfId="13168"/>
    <cellStyle name="Normal 12 7 3 2" xfId="32290"/>
    <cellStyle name="Normal 12 7 4" xfId="32288"/>
    <cellStyle name="Normal 12 8" xfId="13169"/>
    <cellStyle name="Normal 12 8 2" xfId="32291"/>
    <cellStyle name="Normal 12 9" xfId="13170"/>
    <cellStyle name="Normal 12 9 2" xfId="32292"/>
    <cellStyle name="Normal 120" xfId="471"/>
    <cellStyle name="Normal 1200" xfId="41953"/>
    <cellStyle name="Normal 1201" xfId="41955"/>
    <cellStyle name="Normal 1202" xfId="41957"/>
    <cellStyle name="Normal 1203" xfId="41959"/>
    <cellStyle name="Normal 1204" xfId="41961"/>
    <cellStyle name="Normal 1205" xfId="41963"/>
    <cellStyle name="Normal 1206" xfId="41965"/>
    <cellStyle name="Normal 1207" xfId="41967"/>
    <cellStyle name="Normal 1208" xfId="41969"/>
    <cellStyle name="Normal 1209" xfId="41971"/>
    <cellStyle name="Normal 121" xfId="472"/>
    <cellStyle name="Normal 1210" xfId="41973"/>
    <cellStyle name="Normal 1211" xfId="41975"/>
    <cellStyle name="Normal 1212" xfId="41977"/>
    <cellStyle name="Normal 1213" xfId="41979"/>
    <cellStyle name="Normal 1214" xfId="41981"/>
    <cellStyle name="Normal 1215" xfId="41983"/>
    <cellStyle name="Normal 1216" xfId="41985"/>
    <cellStyle name="Normal 1217" xfId="41987"/>
    <cellStyle name="Normal 1218" xfId="41989"/>
    <cellStyle name="Normal 1219" xfId="41991"/>
    <cellStyle name="Normal 122" xfId="473"/>
    <cellStyle name="Normal 1220" xfId="41993"/>
    <cellStyle name="Normal 1221" xfId="41995"/>
    <cellStyle name="Normal 1222" xfId="41997"/>
    <cellStyle name="Normal 1223" xfId="41999"/>
    <cellStyle name="Normal 1224" xfId="42001"/>
    <cellStyle name="Normal 1225" xfId="42003"/>
    <cellStyle name="Normal 1226" xfId="42005"/>
    <cellStyle name="Normal 1227" xfId="42007"/>
    <cellStyle name="Normal 1228" xfId="42009"/>
    <cellStyle name="Normal 1229" xfId="42011"/>
    <cellStyle name="Normal 123" xfId="474"/>
    <cellStyle name="Normal 1230" xfId="42013"/>
    <cellStyle name="Normal 1231" xfId="42015"/>
    <cellStyle name="Normal 1232" xfId="42017"/>
    <cellStyle name="Normal 1233" xfId="42019"/>
    <cellStyle name="Normal 1234" xfId="42021"/>
    <cellStyle name="Normal 1235" xfId="42023"/>
    <cellStyle name="Normal 1236" xfId="42025"/>
    <cellStyle name="Normal 1237" xfId="42027"/>
    <cellStyle name="Normal 1238" xfId="42029"/>
    <cellStyle name="Normal 1239" xfId="42031"/>
    <cellStyle name="Normal 124" xfId="475"/>
    <cellStyle name="Normal 1240" xfId="42033"/>
    <cellStyle name="Normal 1241" xfId="42035"/>
    <cellStyle name="Normal 1242" xfId="42037"/>
    <cellStyle name="Normal 1243" xfId="42039"/>
    <cellStyle name="Normal 1244" xfId="42041"/>
    <cellStyle name="Normal 1245" xfId="42043"/>
    <cellStyle name="Normal 1246" xfId="42045"/>
    <cellStyle name="Normal 1247" xfId="42047"/>
    <cellStyle name="Normal 1248" xfId="42049"/>
    <cellStyle name="Normal 1249" xfId="42051"/>
    <cellStyle name="Normal 125" xfId="476"/>
    <cellStyle name="Normal 1250" xfId="42053"/>
    <cellStyle name="Normal 1251" xfId="42055"/>
    <cellStyle name="Normal 1252" xfId="42057"/>
    <cellStyle name="Normal 1253" xfId="42059"/>
    <cellStyle name="Normal 1254" xfId="42061"/>
    <cellStyle name="Normal 1255" xfId="42063"/>
    <cellStyle name="Normal 1256" xfId="42065"/>
    <cellStyle name="Normal 1257" xfId="42067"/>
    <cellStyle name="Normal 1258" xfId="42069"/>
    <cellStyle name="Normal 1259" xfId="42070"/>
    <cellStyle name="Normal 126" xfId="477"/>
    <cellStyle name="Normal 1260" xfId="42071"/>
    <cellStyle name="Normal 1261" xfId="42072"/>
    <cellStyle name="Normal 1262" xfId="42073"/>
    <cellStyle name="Normal 1263" xfId="42074"/>
    <cellStyle name="Normal 1264" xfId="42075"/>
    <cellStyle name="Normal 1265" xfId="42076"/>
    <cellStyle name="Normal 1266" xfId="42077"/>
    <cellStyle name="Normal 1267" xfId="42078"/>
    <cellStyle name="Normal 1268" xfId="42079"/>
    <cellStyle name="Normal 1269" xfId="42080"/>
    <cellStyle name="Normal 127" xfId="478"/>
    <cellStyle name="Normal 1270" xfId="42081"/>
    <cellStyle name="Normal 1271" xfId="42082"/>
    <cellStyle name="Normal 1272" xfId="42083"/>
    <cellStyle name="Normal 1273" xfId="42084"/>
    <cellStyle name="Normal 1274" xfId="42085"/>
    <cellStyle name="Normal 1275" xfId="42086"/>
    <cellStyle name="Normal 1276" xfId="42087"/>
    <cellStyle name="Normal 1277" xfId="42088"/>
    <cellStyle name="Normal 1278" xfId="42089"/>
    <cellStyle name="Normal 1279" xfId="42090"/>
    <cellStyle name="Normal 128" xfId="479"/>
    <cellStyle name="Normal 1280" xfId="42091"/>
    <cellStyle name="Normal 1281" xfId="42093"/>
    <cellStyle name="Normal 1282" xfId="42095"/>
    <cellStyle name="Normal 1283" xfId="42096"/>
    <cellStyle name="Normal 1284" xfId="42097"/>
    <cellStyle name="Normal 1285" xfId="42099"/>
    <cellStyle name="Normal 1286" xfId="42101"/>
    <cellStyle name="Normal 1287" xfId="42103"/>
    <cellStyle name="Normal 1288" xfId="42105"/>
    <cellStyle name="Normal 1289" xfId="42107"/>
    <cellStyle name="Normal 129" xfId="480"/>
    <cellStyle name="Normal 1290" xfId="42109"/>
    <cellStyle name="Normal 1291" xfId="42111"/>
    <cellStyle name="Normal 1292" xfId="42113"/>
    <cellStyle name="Normal 1293" xfId="42114"/>
    <cellStyle name="Normal 1294" xfId="42115"/>
    <cellStyle name="Normal 1295" xfId="42116"/>
    <cellStyle name="Normal 1296" xfId="42117"/>
    <cellStyle name="Normal 1297" xfId="42119"/>
    <cellStyle name="Normal 1298" xfId="42121"/>
    <cellStyle name="Normal 1299" xfId="42123"/>
    <cellStyle name="Normal 13" xfId="65"/>
    <cellStyle name="Normal 13 10" xfId="13172"/>
    <cellStyle name="Normal 13 11" xfId="13173"/>
    <cellStyle name="Normal 13 12" xfId="13174"/>
    <cellStyle name="Normal 13 13" xfId="13175"/>
    <cellStyle name="Normal 13 14" xfId="13176"/>
    <cellStyle name="Normal 13 15" xfId="13177"/>
    <cellStyle name="Normal 13 15 2" xfId="13178"/>
    <cellStyle name="Normal 13 15 2 2" xfId="13179"/>
    <cellStyle name="Normal 13 15 2 2 2" xfId="13180"/>
    <cellStyle name="Normal 13 15 2 2 2 2" xfId="32297"/>
    <cellStyle name="Normal 13 15 2 2 3" xfId="13181"/>
    <cellStyle name="Normal 13 15 2 2 3 2" xfId="32298"/>
    <cellStyle name="Normal 13 15 2 2 4" xfId="32296"/>
    <cellStyle name="Normal 13 15 2 3" xfId="13182"/>
    <cellStyle name="Normal 13 15 2 3 2" xfId="32299"/>
    <cellStyle name="Normal 13 15 2 4" xfId="13183"/>
    <cellStyle name="Normal 13 15 2 4 2" xfId="32300"/>
    <cellStyle name="Normal 13 15 2 5" xfId="13184"/>
    <cellStyle name="Normal 13 15 2 5 2" xfId="32301"/>
    <cellStyle name="Normal 13 15 2 6" xfId="32295"/>
    <cellStyle name="Normal 13 15 3" xfId="13185"/>
    <cellStyle name="Normal 13 15 3 2" xfId="13186"/>
    <cellStyle name="Normal 13 15 3 2 2" xfId="32303"/>
    <cellStyle name="Normal 13 15 3 3" xfId="13187"/>
    <cellStyle name="Normal 13 15 3 3 2" xfId="32304"/>
    <cellStyle name="Normal 13 15 3 4" xfId="32302"/>
    <cellStyle name="Normal 13 15 4" xfId="13188"/>
    <cellStyle name="Normal 13 15 4 2" xfId="32305"/>
    <cellStyle name="Normal 13 15 5" xfId="13189"/>
    <cellStyle name="Normal 13 15 5 2" xfId="32306"/>
    <cellStyle name="Normal 13 15 6" xfId="13190"/>
    <cellStyle name="Normal 13 15 6 2" xfId="32307"/>
    <cellStyle name="Normal 13 15 7" xfId="32294"/>
    <cellStyle name="Normal 13 16" xfId="13191"/>
    <cellStyle name="Normal 13 16 2" xfId="13192"/>
    <cellStyle name="Normal 13 16 2 2" xfId="13193"/>
    <cellStyle name="Normal 13 16 2 2 2" xfId="13194"/>
    <cellStyle name="Normal 13 16 2 2 2 2" xfId="32311"/>
    <cellStyle name="Normal 13 16 2 2 3" xfId="13195"/>
    <cellStyle name="Normal 13 16 2 2 3 2" xfId="32312"/>
    <cellStyle name="Normal 13 16 2 2 4" xfId="32310"/>
    <cellStyle name="Normal 13 16 2 3" xfId="13196"/>
    <cellStyle name="Normal 13 16 2 3 2" xfId="32313"/>
    <cellStyle name="Normal 13 16 2 4" xfId="13197"/>
    <cellStyle name="Normal 13 16 2 4 2" xfId="32314"/>
    <cellStyle name="Normal 13 16 2 5" xfId="13198"/>
    <cellStyle name="Normal 13 16 2 5 2" xfId="32315"/>
    <cellStyle name="Normal 13 16 2 6" xfId="32309"/>
    <cellStyle name="Normal 13 16 3" xfId="13199"/>
    <cellStyle name="Normal 13 16 3 2" xfId="13200"/>
    <cellStyle name="Normal 13 16 3 2 2" xfId="32317"/>
    <cellStyle name="Normal 13 16 3 3" xfId="13201"/>
    <cellStyle name="Normal 13 16 3 3 2" xfId="32318"/>
    <cellStyle name="Normal 13 16 3 4" xfId="32316"/>
    <cellStyle name="Normal 13 16 4" xfId="13202"/>
    <cellStyle name="Normal 13 16 4 2" xfId="32319"/>
    <cellStyle name="Normal 13 16 5" xfId="13203"/>
    <cellStyle name="Normal 13 16 5 2" xfId="32320"/>
    <cellStyle name="Normal 13 16 6" xfId="13204"/>
    <cellStyle name="Normal 13 16 6 2" xfId="32321"/>
    <cellStyle name="Normal 13 16 7" xfId="32308"/>
    <cellStyle name="Normal 13 17" xfId="13205"/>
    <cellStyle name="Normal 13 18" xfId="13171"/>
    <cellStyle name="Normal 13 19" xfId="32293"/>
    <cellStyle name="Normal 13 2" xfId="251"/>
    <cellStyle name="Normal 13 2 2" xfId="13206"/>
    <cellStyle name="Normal 13 2 2 2" xfId="32322"/>
    <cellStyle name="Normal 13 20" xfId="39368"/>
    <cellStyle name="Normal 13 3" xfId="13207"/>
    <cellStyle name="Normal 13 4" xfId="13208"/>
    <cellStyle name="Normal 13 5" xfId="13209"/>
    <cellStyle name="Normal 13 6" xfId="13210"/>
    <cellStyle name="Normal 13 7" xfId="13211"/>
    <cellStyle name="Normal 13 8" xfId="13212"/>
    <cellStyle name="Normal 13 9" xfId="13213"/>
    <cellStyle name="Normal 130" xfId="481"/>
    <cellStyle name="Normal 1300" xfId="42125"/>
    <cellStyle name="Normal 1301" xfId="42127"/>
    <cellStyle name="Normal 1302" xfId="42129"/>
    <cellStyle name="Normal 1303" xfId="42131"/>
    <cellStyle name="Normal 1304" xfId="42133"/>
    <cellStyle name="Normal 1305" xfId="42151"/>
    <cellStyle name="Normal 1306" xfId="42153"/>
    <cellStyle name="Normal 1307" xfId="42155"/>
    <cellStyle name="Normal 1308" xfId="42157"/>
    <cellStyle name="Normal 1309" xfId="42158"/>
    <cellStyle name="Normal 131" xfId="482"/>
    <cellStyle name="Normal 1310" xfId="42159"/>
    <cellStyle name="Normal 1311" xfId="42160"/>
    <cellStyle name="Normal 1312" xfId="42161"/>
    <cellStyle name="Normal 1313" xfId="42162"/>
    <cellStyle name="Normal 1314" xfId="42164"/>
    <cellStyle name="Normal 1315" xfId="42165"/>
    <cellStyle name="Normal 1316" xfId="42167"/>
    <cellStyle name="Normal 1317" xfId="42172"/>
    <cellStyle name="Normal 1318" xfId="42174"/>
    <cellStyle name="Normal 1319" xfId="42173"/>
    <cellStyle name="Normal 132" xfId="483"/>
    <cellStyle name="Normal 1320" xfId="42175"/>
    <cellStyle name="Normal 1321" xfId="42176"/>
    <cellStyle name="Normal 1322" xfId="42177"/>
    <cellStyle name="Normal 1323" xfId="42178"/>
    <cellStyle name="Normal 1324" xfId="42179"/>
    <cellStyle name="Normal 1325" xfId="42180"/>
    <cellStyle name="Normal 1326" xfId="42181"/>
    <cellStyle name="Normal 1327" xfId="42182"/>
    <cellStyle name="Normal 1328" xfId="42183"/>
    <cellStyle name="Normal 1329" xfId="42184"/>
    <cellStyle name="Normal 133" xfId="484"/>
    <cellStyle name="Normal 1330" xfId="42185"/>
    <cellStyle name="Normal 1331" xfId="42186"/>
    <cellStyle name="Normal 1332" xfId="42187"/>
    <cellStyle name="Normal 1333" xfId="42188"/>
    <cellStyle name="Normal 1334" xfId="42189"/>
    <cellStyle name="Normal 1335" xfId="42190"/>
    <cellStyle name="Normal 1336" xfId="42191"/>
    <cellStyle name="Normal 1337" xfId="42192"/>
    <cellStyle name="Normal 1338" xfId="42193"/>
    <cellStyle name="Normal 1339" xfId="42194"/>
    <cellStyle name="Normal 134" xfId="485"/>
    <cellStyle name="Normal 1340" xfId="42195"/>
    <cellStyle name="Normal 1341" xfId="42196"/>
    <cellStyle name="Normal 1342" xfId="42197"/>
    <cellStyle name="Normal 1343" xfId="42201"/>
    <cellStyle name="Normal 1344" xfId="42203"/>
    <cellStyle name="Normal 1345" xfId="42205"/>
    <cellStyle name="Normal 1346" xfId="42207"/>
    <cellStyle name="Normal 1347" xfId="42209"/>
    <cellStyle name="Normal 1348" xfId="42211"/>
    <cellStyle name="Normal 1349" xfId="42213"/>
    <cellStyle name="Normal 135" xfId="486"/>
    <cellStyle name="Normal 1350" xfId="42214"/>
    <cellStyle name="Normal 1351" xfId="42216"/>
    <cellStyle name="Normal 1352" xfId="42218"/>
    <cellStyle name="Normal 1353" xfId="42220"/>
    <cellStyle name="Normal 1354" xfId="42222"/>
    <cellStyle name="Normal 1355" xfId="42224"/>
    <cellStyle name="Normal 1356" xfId="42226"/>
    <cellStyle name="Normal 1357" xfId="42228"/>
    <cellStyle name="Normal 1358" xfId="42230"/>
    <cellStyle name="Normal 1359" xfId="42232"/>
    <cellStyle name="Normal 136" xfId="487"/>
    <cellStyle name="Normal 1360" xfId="42234"/>
    <cellStyle name="Normal 1361" xfId="42236"/>
    <cellStyle name="Normal 1362" xfId="42238"/>
    <cellStyle name="Normal 1363" xfId="42239"/>
    <cellStyle name="Normal 1364" xfId="42240"/>
    <cellStyle name="Normal 1365" xfId="42241"/>
    <cellStyle name="Normal 1366" xfId="42242"/>
    <cellStyle name="Normal 1367" xfId="42243"/>
    <cellStyle name="Normal 1368" xfId="42244"/>
    <cellStyle name="Normal 1369" xfId="42245"/>
    <cellStyle name="Normal 137" xfId="488"/>
    <cellStyle name="Normal 1370" xfId="42246"/>
    <cellStyle name="Normal 1371" xfId="42247"/>
    <cellStyle name="Normal 1372" xfId="42248"/>
    <cellStyle name="Normal 1373" xfId="42249"/>
    <cellStyle name="Normal 1374" xfId="42250"/>
    <cellStyle name="Normal 1375" xfId="42251"/>
    <cellStyle name="Normal 1376" xfId="42252"/>
    <cellStyle name="Normal 1377" xfId="42253"/>
    <cellStyle name="Normal 1378" xfId="42254"/>
    <cellStyle name="Normal 1379" xfId="42255"/>
    <cellStyle name="Normal 138" xfId="489"/>
    <cellStyle name="Normal 1380" xfId="42256"/>
    <cellStyle name="Normal 1381" xfId="42264"/>
    <cellStyle name="Normal 1382" xfId="42273"/>
    <cellStyle name="Normal 1383" xfId="42275"/>
    <cellStyle name="Normal 1384" xfId="42277"/>
    <cellStyle name="Normal 1385" xfId="42279"/>
    <cellStyle name="Normal 1386" xfId="42281"/>
    <cellStyle name="Normal 1387" xfId="42283"/>
    <cellStyle name="Normal 1388" xfId="42285"/>
    <cellStyle name="Normal 1389" xfId="42287"/>
    <cellStyle name="Normal 139" xfId="490"/>
    <cellStyle name="Normal 1390" xfId="42289"/>
    <cellStyle name="Normal 1391" xfId="42291"/>
    <cellStyle name="Normal 1392" xfId="42293"/>
    <cellStyle name="Normal 1393" xfId="42295"/>
    <cellStyle name="Normal 1394" xfId="42297"/>
    <cellStyle name="Normal 1395" xfId="42299"/>
    <cellStyle name="Normal 1396" xfId="42301"/>
    <cellStyle name="Normal 1397" xfId="42303"/>
    <cellStyle name="Normal 1398" xfId="42305"/>
    <cellStyle name="Normal 1399" xfId="42307"/>
    <cellStyle name="Normal 14" xfId="66"/>
    <cellStyle name="Normal 14 10" xfId="13215"/>
    <cellStyle name="Normal 14 11" xfId="13216"/>
    <cellStyle name="Normal 14 12" xfId="13217"/>
    <cellStyle name="Normal 14 13" xfId="13218"/>
    <cellStyle name="Normal 14 14" xfId="13219"/>
    <cellStyle name="Normal 14 15" xfId="13220"/>
    <cellStyle name="Normal 14 15 2" xfId="13221"/>
    <cellStyle name="Normal 14 15 2 2" xfId="13222"/>
    <cellStyle name="Normal 14 15 2 2 2" xfId="13223"/>
    <cellStyle name="Normal 14 15 2 2 2 2" xfId="32327"/>
    <cellStyle name="Normal 14 15 2 2 3" xfId="13224"/>
    <cellStyle name="Normal 14 15 2 2 3 2" xfId="32328"/>
    <cellStyle name="Normal 14 15 2 2 4" xfId="32326"/>
    <cellStyle name="Normal 14 15 2 3" xfId="13225"/>
    <cellStyle name="Normal 14 15 2 3 2" xfId="32329"/>
    <cellStyle name="Normal 14 15 2 4" xfId="13226"/>
    <cellStyle name="Normal 14 15 2 4 2" xfId="32330"/>
    <cellStyle name="Normal 14 15 2 5" xfId="13227"/>
    <cellStyle name="Normal 14 15 2 5 2" xfId="32331"/>
    <cellStyle name="Normal 14 15 2 6" xfId="32325"/>
    <cellStyle name="Normal 14 15 3" xfId="13228"/>
    <cellStyle name="Normal 14 15 3 2" xfId="13229"/>
    <cellStyle name="Normal 14 15 3 2 2" xfId="32333"/>
    <cellStyle name="Normal 14 15 3 3" xfId="13230"/>
    <cellStyle name="Normal 14 15 3 3 2" xfId="32334"/>
    <cellStyle name="Normal 14 15 3 4" xfId="32332"/>
    <cellStyle name="Normal 14 15 4" xfId="13231"/>
    <cellStyle name="Normal 14 15 4 2" xfId="32335"/>
    <cellStyle name="Normal 14 15 5" xfId="13232"/>
    <cellStyle name="Normal 14 15 5 2" xfId="32336"/>
    <cellStyle name="Normal 14 15 6" xfId="13233"/>
    <cellStyle name="Normal 14 15 6 2" xfId="32337"/>
    <cellStyle name="Normal 14 15 7" xfId="32324"/>
    <cellStyle name="Normal 14 16" xfId="13234"/>
    <cellStyle name="Normal 14 16 2" xfId="13235"/>
    <cellStyle name="Normal 14 16 2 2" xfId="13236"/>
    <cellStyle name="Normal 14 16 2 2 2" xfId="13237"/>
    <cellStyle name="Normal 14 16 2 2 2 2" xfId="32341"/>
    <cellStyle name="Normal 14 16 2 2 3" xfId="13238"/>
    <cellStyle name="Normal 14 16 2 2 3 2" xfId="32342"/>
    <cellStyle name="Normal 14 16 2 2 4" xfId="32340"/>
    <cellStyle name="Normal 14 16 2 3" xfId="13239"/>
    <cellStyle name="Normal 14 16 2 3 2" xfId="32343"/>
    <cellStyle name="Normal 14 16 2 4" xfId="13240"/>
    <cellStyle name="Normal 14 16 2 4 2" xfId="32344"/>
    <cellStyle name="Normal 14 16 2 5" xfId="13241"/>
    <cellStyle name="Normal 14 16 2 5 2" xfId="32345"/>
    <cellStyle name="Normal 14 16 2 6" xfId="32339"/>
    <cellStyle name="Normal 14 16 3" xfId="13242"/>
    <cellStyle name="Normal 14 16 3 2" xfId="13243"/>
    <cellStyle name="Normal 14 16 3 2 2" xfId="32347"/>
    <cellStyle name="Normal 14 16 3 3" xfId="13244"/>
    <cellStyle name="Normal 14 16 3 3 2" xfId="32348"/>
    <cellStyle name="Normal 14 16 3 4" xfId="32346"/>
    <cellStyle name="Normal 14 16 4" xfId="13245"/>
    <cellStyle name="Normal 14 16 4 2" xfId="32349"/>
    <cellStyle name="Normal 14 16 5" xfId="13246"/>
    <cellStyle name="Normal 14 16 5 2" xfId="32350"/>
    <cellStyle name="Normal 14 16 6" xfId="13247"/>
    <cellStyle name="Normal 14 16 6 2" xfId="32351"/>
    <cellStyle name="Normal 14 16 7" xfId="32338"/>
    <cellStyle name="Normal 14 17" xfId="13248"/>
    <cellStyle name="Normal 14 18" xfId="13214"/>
    <cellStyle name="Normal 14 19" xfId="32323"/>
    <cellStyle name="Normal 14 2" xfId="252"/>
    <cellStyle name="Normal 14 2 2" xfId="13249"/>
    <cellStyle name="Normal 14 2 2 2" xfId="32352"/>
    <cellStyle name="Normal 14 2 3" xfId="39370"/>
    <cellStyle name="Normal 14 20" xfId="39369"/>
    <cellStyle name="Normal 14 3" xfId="13250"/>
    <cellStyle name="Normal 14 3 2" xfId="39371"/>
    <cellStyle name="Normal 14 4" xfId="13251"/>
    <cellStyle name="Normal 14 4 2" xfId="39372"/>
    <cellStyle name="Normal 14 5" xfId="13252"/>
    <cellStyle name="Normal 14 6" xfId="13253"/>
    <cellStyle name="Normal 14 7" xfId="13254"/>
    <cellStyle name="Normal 14 8" xfId="13255"/>
    <cellStyle name="Normal 14 9" xfId="13256"/>
    <cellStyle name="Normal 14_EE" xfId="39373"/>
    <cellStyle name="Normal 140" xfId="491"/>
    <cellStyle name="Normal 1400" xfId="42309"/>
    <cellStyle name="Normal 1401" xfId="42311"/>
    <cellStyle name="Normal 1402" xfId="42313"/>
    <cellStyle name="Normal 1403" xfId="42315"/>
    <cellStyle name="Normal 1404" xfId="42317"/>
    <cellStyle name="Normal 1405" xfId="42319"/>
    <cellStyle name="Normal 1406" xfId="42321"/>
    <cellStyle name="Normal 1407" xfId="42323"/>
    <cellStyle name="Normal 1408" xfId="42324"/>
    <cellStyle name="Normal 1409" xfId="42326"/>
    <cellStyle name="Normal 141" xfId="492"/>
    <cellStyle name="Normal 1410" xfId="42325"/>
    <cellStyle name="Normal 1411" xfId="42327"/>
    <cellStyle name="Normal 1412" xfId="42328"/>
    <cellStyle name="Normal 1413" xfId="42329"/>
    <cellStyle name="Normal 1414" xfId="42330"/>
    <cellStyle name="Normal 1415" xfId="42331"/>
    <cellStyle name="Normal 1416" xfId="42332"/>
    <cellStyle name="Normal 1417" xfId="42333"/>
    <cellStyle name="Normal 1418" xfId="42336"/>
    <cellStyle name="Normal 1419" xfId="42339"/>
    <cellStyle name="Normal 142" xfId="493"/>
    <cellStyle name="Normal 1420" xfId="42341"/>
    <cellStyle name="Normal 1421" xfId="42343"/>
    <cellStyle name="Normal 1422" xfId="42345"/>
    <cellStyle name="Normal 1423" xfId="42347"/>
    <cellStyle name="Normal 1424" xfId="42349"/>
    <cellStyle name="Normal 1425" xfId="42351"/>
    <cellStyle name="Normal 1426" xfId="42353"/>
    <cellStyle name="Normal 1427" xfId="42355"/>
    <cellStyle name="Normal 1428" xfId="42357"/>
    <cellStyle name="Normal 1429" xfId="42359"/>
    <cellStyle name="Normal 143" xfId="494"/>
    <cellStyle name="Normal 1430" xfId="42361"/>
    <cellStyle name="Normal 1431" xfId="42363"/>
    <cellStyle name="Normal 1432" xfId="42365"/>
    <cellStyle name="Normal 1433" xfId="42367"/>
    <cellStyle name="Normal 1434" xfId="42369"/>
    <cellStyle name="Normal 1435" xfId="42371"/>
    <cellStyle name="Normal 1436" xfId="42373"/>
    <cellStyle name="Normal 1437" xfId="42375"/>
    <cellStyle name="Normal 1438" xfId="42377"/>
    <cellStyle name="Normal 1439" xfId="42379"/>
    <cellStyle name="Normal 144" xfId="495"/>
    <cellStyle name="Normal 1440" xfId="42381"/>
    <cellStyle name="Normal 1441" xfId="42383"/>
    <cellStyle name="Normal 1442" xfId="42385"/>
    <cellStyle name="Normal 1443" xfId="42386"/>
    <cellStyle name="Normal 1444" xfId="42388"/>
    <cellStyle name="Normal 1445" xfId="42390"/>
    <cellStyle name="Normal 1446" xfId="42392"/>
    <cellStyle name="Normal 1447" xfId="42394"/>
    <cellStyle name="Normal 1448" xfId="42396"/>
    <cellStyle name="Normal 1449" xfId="42398"/>
    <cellStyle name="Normal 145" xfId="496"/>
    <cellStyle name="Normal 1450" xfId="42400"/>
    <cellStyle name="Normal 1451" xfId="42402"/>
    <cellStyle name="Normal 1452" xfId="42405"/>
    <cellStyle name="Normal 1453" xfId="42407"/>
    <cellStyle name="Normal 1454" xfId="42408"/>
    <cellStyle name="Normal 1455" xfId="42409"/>
    <cellStyle name="Normal 1456" xfId="42410"/>
    <cellStyle name="Normal 1457" xfId="42411"/>
    <cellStyle name="Normal 1458" xfId="42412"/>
    <cellStyle name="Normal 1459" xfId="42413"/>
    <cellStyle name="Normal 146" xfId="497"/>
    <cellStyle name="Normal 1460" xfId="42414"/>
    <cellStyle name="Normal 1461" xfId="42415"/>
    <cellStyle name="Normal 1462" xfId="42416"/>
    <cellStyle name="Normal 1463" xfId="42417"/>
    <cellStyle name="Normal 1464" xfId="42418"/>
    <cellStyle name="Normal 1465" xfId="42419"/>
    <cellStyle name="Normal 1466" xfId="42420"/>
    <cellStyle name="Normal 1467" xfId="42421"/>
    <cellStyle name="Normal 1468" xfId="42422"/>
    <cellStyle name="Normal 1469" xfId="42423"/>
    <cellStyle name="Normal 147" xfId="499"/>
    <cellStyle name="Normal 1470" xfId="42424"/>
    <cellStyle name="Normal 1471" xfId="42425"/>
    <cellStyle name="Normal 1472" xfId="42426"/>
    <cellStyle name="Normal 1473" xfId="42427"/>
    <cellStyle name="Normal 1474" xfId="42428"/>
    <cellStyle name="Normal 1475" xfId="42429"/>
    <cellStyle name="Normal 1476" xfId="42430"/>
    <cellStyle name="Normal 1477" xfId="42431"/>
    <cellStyle name="Normal 1478" xfId="42432"/>
    <cellStyle name="Normal 1479" xfId="42433"/>
    <cellStyle name="Normal 148" xfId="500"/>
    <cellStyle name="Normal 1480" xfId="42434"/>
    <cellStyle name="Normal 1481" xfId="42435"/>
    <cellStyle name="Normal 1482" xfId="42436"/>
    <cellStyle name="Normal 1483" xfId="42437"/>
    <cellStyle name="Normal 1484" xfId="42438"/>
    <cellStyle name="Normal 1485" xfId="42439"/>
    <cellStyle name="Normal 1486" xfId="42440"/>
    <cellStyle name="Normal 1487" xfId="42441"/>
    <cellStyle name="Normal 1488" xfId="42442"/>
    <cellStyle name="Normal 1489" xfId="42443"/>
    <cellStyle name="Normal 149" xfId="501"/>
    <cellStyle name="Normal 1490" xfId="42444"/>
    <cellStyle name="Normal 1491" xfId="42445"/>
    <cellStyle name="Normal 1492" xfId="42446"/>
    <cellStyle name="Normal 1493" xfId="42447"/>
    <cellStyle name="Normal 1494" xfId="42448"/>
    <cellStyle name="Normal 1495" xfId="42449"/>
    <cellStyle name="Normal 1496" xfId="42450"/>
    <cellStyle name="Normal 1497" xfId="42451"/>
    <cellStyle name="Normal 1498" xfId="42452"/>
    <cellStyle name="Normal 1499" xfId="42453"/>
    <cellStyle name="Normal 15" xfId="67"/>
    <cellStyle name="Normal 15 10" xfId="13258"/>
    <cellStyle name="Normal 15 10 10" xfId="13259"/>
    <cellStyle name="Normal 15 10 10 2" xfId="32355"/>
    <cellStyle name="Normal 15 10 11" xfId="13260"/>
    <cellStyle name="Normal 15 10 11 2" xfId="32356"/>
    <cellStyle name="Normal 15 10 12" xfId="32354"/>
    <cellStyle name="Normal 15 10 2" xfId="13261"/>
    <cellStyle name="Normal 15 10 2 2" xfId="13262"/>
    <cellStyle name="Normal 15 10 2 2 2" xfId="13263"/>
    <cellStyle name="Normal 15 10 2 2 2 2" xfId="13264"/>
    <cellStyle name="Normal 15 10 2 2 2 2 2" xfId="13265"/>
    <cellStyle name="Normal 15 10 2 2 2 2 2 2" xfId="32361"/>
    <cellStyle name="Normal 15 10 2 2 2 2 3" xfId="13266"/>
    <cellStyle name="Normal 15 10 2 2 2 2 3 2" xfId="32362"/>
    <cellStyle name="Normal 15 10 2 2 2 2 4" xfId="32360"/>
    <cellStyle name="Normal 15 10 2 2 2 3" xfId="13267"/>
    <cellStyle name="Normal 15 10 2 2 2 3 2" xfId="32363"/>
    <cellStyle name="Normal 15 10 2 2 2 4" xfId="13268"/>
    <cellStyle name="Normal 15 10 2 2 2 4 2" xfId="32364"/>
    <cellStyle name="Normal 15 10 2 2 2 5" xfId="13269"/>
    <cellStyle name="Normal 15 10 2 2 2 5 2" xfId="32365"/>
    <cellStyle name="Normal 15 10 2 2 2 6" xfId="32359"/>
    <cellStyle name="Normal 15 10 2 2 3" xfId="13270"/>
    <cellStyle name="Normal 15 10 2 2 3 2" xfId="13271"/>
    <cellStyle name="Normal 15 10 2 2 3 2 2" xfId="32367"/>
    <cellStyle name="Normal 15 10 2 2 3 3" xfId="13272"/>
    <cellStyle name="Normal 15 10 2 2 3 3 2" xfId="32368"/>
    <cellStyle name="Normal 15 10 2 2 3 4" xfId="32366"/>
    <cellStyle name="Normal 15 10 2 2 4" xfId="13273"/>
    <cellStyle name="Normal 15 10 2 2 4 2" xfId="32369"/>
    <cellStyle name="Normal 15 10 2 2 5" xfId="13274"/>
    <cellStyle name="Normal 15 10 2 2 5 2" xfId="32370"/>
    <cellStyle name="Normal 15 10 2 2 6" xfId="13275"/>
    <cellStyle name="Normal 15 10 2 2 6 2" xfId="32371"/>
    <cellStyle name="Normal 15 10 2 2 7" xfId="32358"/>
    <cellStyle name="Normal 15 10 2 3" xfId="13276"/>
    <cellStyle name="Normal 15 10 2 3 2" xfId="13277"/>
    <cellStyle name="Normal 15 10 2 3 2 2" xfId="13278"/>
    <cellStyle name="Normal 15 10 2 3 2 2 2" xfId="13279"/>
    <cellStyle name="Normal 15 10 2 3 2 2 2 2" xfId="32375"/>
    <cellStyle name="Normal 15 10 2 3 2 2 3" xfId="13280"/>
    <cellStyle name="Normal 15 10 2 3 2 2 3 2" xfId="32376"/>
    <cellStyle name="Normal 15 10 2 3 2 2 4" xfId="32374"/>
    <cellStyle name="Normal 15 10 2 3 2 3" xfId="13281"/>
    <cellStyle name="Normal 15 10 2 3 2 3 2" xfId="32377"/>
    <cellStyle name="Normal 15 10 2 3 2 4" xfId="13282"/>
    <cellStyle name="Normal 15 10 2 3 2 4 2" xfId="32378"/>
    <cellStyle name="Normal 15 10 2 3 2 5" xfId="13283"/>
    <cellStyle name="Normal 15 10 2 3 2 5 2" xfId="32379"/>
    <cellStyle name="Normal 15 10 2 3 2 6" xfId="32373"/>
    <cellStyle name="Normal 15 10 2 3 3" xfId="13284"/>
    <cellStyle name="Normal 15 10 2 3 3 2" xfId="13285"/>
    <cellStyle name="Normal 15 10 2 3 3 2 2" xfId="32381"/>
    <cellStyle name="Normal 15 10 2 3 3 3" xfId="13286"/>
    <cellStyle name="Normal 15 10 2 3 3 3 2" xfId="32382"/>
    <cellStyle name="Normal 15 10 2 3 3 4" xfId="32380"/>
    <cellStyle name="Normal 15 10 2 3 4" xfId="13287"/>
    <cellStyle name="Normal 15 10 2 3 4 2" xfId="32383"/>
    <cellStyle name="Normal 15 10 2 3 5" xfId="13288"/>
    <cellStyle name="Normal 15 10 2 3 5 2" xfId="32384"/>
    <cellStyle name="Normal 15 10 2 3 6" xfId="13289"/>
    <cellStyle name="Normal 15 10 2 3 6 2" xfId="32385"/>
    <cellStyle name="Normal 15 10 2 3 7" xfId="32372"/>
    <cellStyle name="Normal 15 10 2 4" xfId="13290"/>
    <cellStyle name="Normal 15 10 2 4 2" xfId="13291"/>
    <cellStyle name="Normal 15 10 2 4 2 2" xfId="13292"/>
    <cellStyle name="Normal 15 10 2 4 2 2 2" xfId="32388"/>
    <cellStyle name="Normal 15 10 2 4 2 3" xfId="13293"/>
    <cellStyle name="Normal 15 10 2 4 2 3 2" xfId="32389"/>
    <cellStyle name="Normal 15 10 2 4 2 4" xfId="32387"/>
    <cellStyle name="Normal 15 10 2 4 3" xfId="13294"/>
    <cellStyle name="Normal 15 10 2 4 3 2" xfId="32390"/>
    <cellStyle name="Normal 15 10 2 4 4" xfId="13295"/>
    <cellStyle name="Normal 15 10 2 4 4 2" xfId="32391"/>
    <cellStyle name="Normal 15 10 2 4 5" xfId="13296"/>
    <cellStyle name="Normal 15 10 2 4 5 2" xfId="32392"/>
    <cellStyle name="Normal 15 10 2 4 6" xfId="32386"/>
    <cellStyle name="Normal 15 10 2 5" xfId="13297"/>
    <cellStyle name="Normal 15 10 2 5 2" xfId="13298"/>
    <cellStyle name="Normal 15 10 2 5 2 2" xfId="32394"/>
    <cellStyle name="Normal 15 10 2 5 3" xfId="13299"/>
    <cellStyle name="Normal 15 10 2 5 3 2" xfId="32395"/>
    <cellStyle name="Normal 15 10 2 5 4" xfId="32393"/>
    <cellStyle name="Normal 15 10 2 6" xfId="13300"/>
    <cellStyle name="Normal 15 10 2 6 2" xfId="32396"/>
    <cellStyle name="Normal 15 10 2 7" xfId="13301"/>
    <cellStyle name="Normal 15 10 2 7 2" xfId="32397"/>
    <cellStyle name="Normal 15 10 2 8" xfId="13302"/>
    <cellStyle name="Normal 15 10 2 8 2" xfId="32398"/>
    <cellStyle name="Normal 15 10 2 9" xfId="32357"/>
    <cellStyle name="Normal 15 10 3" xfId="13303"/>
    <cellStyle name="Normal 15 10 3 2" xfId="13304"/>
    <cellStyle name="Normal 15 10 3 2 2" xfId="13305"/>
    <cellStyle name="Normal 15 10 3 2 2 2" xfId="13306"/>
    <cellStyle name="Normal 15 10 3 2 2 2 2" xfId="13307"/>
    <cellStyle name="Normal 15 10 3 2 2 2 2 2" xfId="32403"/>
    <cellStyle name="Normal 15 10 3 2 2 2 3" xfId="13308"/>
    <cellStyle name="Normal 15 10 3 2 2 2 3 2" xfId="32404"/>
    <cellStyle name="Normal 15 10 3 2 2 2 4" xfId="32402"/>
    <cellStyle name="Normal 15 10 3 2 2 3" xfId="13309"/>
    <cellStyle name="Normal 15 10 3 2 2 3 2" xfId="32405"/>
    <cellStyle name="Normal 15 10 3 2 2 4" xfId="13310"/>
    <cellStyle name="Normal 15 10 3 2 2 4 2" xfId="32406"/>
    <cellStyle name="Normal 15 10 3 2 2 5" xfId="13311"/>
    <cellStyle name="Normal 15 10 3 2 2 5 2" xfId="32407"/>
    <cellStyle name="Normal 15 10 3 2 2 6" xfId="32401"/>
    <cellStyle name="Normal 15 10 3 2 3" xfId="13312"/>
    <cellStyle name="Normal 15 10 3 2 3 2" xfId="13313"/>
    <cellStyle name="Normal 15 10 3 2 3 2 2" xfId="32409"/>
    <cellStyle name="Normal 15 10 3 2 3 3" xfId="13314"/>
    <cellStyle name="Normal 15 10 3 2 3 3 2" xfId="32410"/>
    <cellStyle name="Normal 15 10 3 2 3 4" xfId="32408"/>
    <cellStyle name="Normal 15 10 3 2 4" xfId="13315"/>
    <cellStyle name="Normal 15 10 3 2 4 2" xfId="32411"/>
    <cellStyle name="Normal 15 10 3 2 5" xfId="13316"/>
    <cellStyle name="Normal 15 10 3 2 5 2" xfId="32412"/>
    <cellStyle name="Normal 15 10 3 2 6" xfId="13317"/>
    <cellStyle name="Normal 15 10 3 2 6 2" xfId="32413"/>
    <cellStyle name="Normal 15 10 3 2 7" xfId="32400"/>
    <cellStyle name="Normal 15 10 3 3" xfId="13318"/>
    <cellStyle name="Normal 15 10 3 3 2" xfId="13319"/>
    <cellStyle name="Normal 15 10 3 3 2 2" xfId="13320"/>
    <cellStyle name="Normal 15 10 3 3 2 2 2" xfId="13321"/>
    <cellStyle name="Normal 15 10 3 3 2 2 2 2" xfId="32417"/>
    <cellStyle name="Normal 15 10 3 3 2 2 3" xfId="13322"/>
    <cellStyle name="Normal 15 10 3 3 2 2 3 2" xfId="32418"/>
    <cellStyle name="Normal 15 10 3 3 2 2 4" xfId="32416"/>
    <cellStyle name="Normal 15 10 3 3 2 3" xfId="13323"/>
    <cellStyle name="Normal 15 10 3 3 2 3 2" xfId="32419"/>
    <cellStyle name="Normal 15 10 3 3 2 4" xfId="13324"/>
    <cellStyle name="Normal 15 10 3 3 2 4 2" xfId="32420"/>
    <cellStyle name="Normal 15 10 3 3 2 5" xfId="13325"/>
    <cellStyle name="Normal 15 10 3 3 2 5 2" xfId="32421"/>
    <cellStyle name="Normal 15 10 3 3 2 6" xfId="32415"/>
    <cellStyle name="Normal 15 10 3 3 3" xfId="13326"/>
    <cellStyle name="Normal 15 10 3 3 3 2" xfId="13327"/>
    <cellStyle name="Normal 15 10 3 3 3 2 2" xfId="32423"/>
    <cellStyle name="Normal 15 10 3 3 3 3" xfId="13328"/>
    <cellStyle name="Normal 15 10 3 3 3 3 2" xfId="32424"/>
    <cellStyle name="Normal 15 10 3 3 3 4" xfId="32422"/>
    <cellStyle name="Normal 15 10 3 3 4" xfId="13329"/>
    <cellStyle name="Normal 15 10 3 3 4 2" xfId="32425"/>
    <cellStyle name="Normal 15 10 3 3 5" xfId="13330"/>
    <cellStyle name="Normal 15 10 3 3 5 2" xfId="32426"/>
    <cellStyle name="Normal 15 10 3 3 6" xfId="13331"/>
    <cellStyle name="Normal 15 10 3 3 6 2" xfId="32427"/>
    <cellStyle name="Normal 15 10 3 3 7" xfId="32414"/>
    <cellStyle name="Normal 15 10 3 4" xfId="13332"/>
    <cellStyle name="Normal 15 10 3 4 2" xfId="13333"/>
    <cellStyle name="Normal 15 10 3 4 2 2" xfId="13334"/>
    <cellStyle name="Normal 15 10 3 4 2 2 2" xfId="32430"/>
    <cellStyle name="Normal 15 10 3 4 2 3" xfId="13335"/>
    <cellStyle name="Normal 15 10 3 4 2 3 2" xfId="32431"/>
    <cellStyle name="Normal 15 10 3 4 2 4" xfId="32429"/>
    <cellStyle name="Normal 15 10 3 4 3" xfId="13336"/>
    <cellStyle name="Normal 15 10 3 4 3 2" xfId="32432"/>
    <cellStyle name="Normal 15 10 3 4 4" xfId="13337"/>
    <cellStyle name="Normal 15 10 3 4 4 2" xfId="32433"/>
    <cellStyle name="Normal 15 10 3 4 5" xfId="13338"/>
    <cellStyle name="Normal 15 10 3 4 5 2" xfId="32434"/>
    <cellStyle name="Normal 15 10 3 4 6" xfId="32428"/>
    <cellStyle name="Normal 15 10 3 5" xfId="13339"/>
    <cellStyle name="Normal 15 10 3 5 2" xfId="13340"/>
    <cellStyle name="Normal 15 10 3 5 2 2" xfId="32436"/>
    <cellStyle name="Normal 15 10 3 5 3" xfId="13341"/>
    <cellStyle name="Normal 15 10 3 5 3 2" xfId="32437"/>
    <cellStyle name="Normal 15 10 3 5 4" xfId="32435"/>
    <cellStyle name="Normal 15 10 3 6" xfId="13342"/>
    <cellStyle name="Normal 15 10 3 6 2" xfId="32438"/>
    <cellStyle name="Normal 15 10 3 7" xfId="13343"/>
    <cellStyle name="Normal 15 10 3 7 2" xfId="32439"/>
    <cellStyle name="Normal 15 10 3 8" xfId="13344"/>
    <cellStyle name="Normal 15 10 3 8 2" xfId="32440"/>
    <cellStyle name="Normal 15 10 3 9" xfId="32399"/>
    <cellStyle name="Normal 15 10 4" xfId="13345"/>
    <cellStyle name="Normal 15 10 4 2" xfId="13346"/>
    <cellStyle name="Normal 15 10 4 2 2" xfId="13347"/>
    <cellStyle name="Normal 15 10 4 2 2 2" xfId="13348"/>
    <cellStyle name="Normal 15 10 4 2 2 2 2" xfId="13349"/>
    <cellStyle name="Normal 15 10 4 2 2 2 2 2" xfId="32445"/>
    <cellStyle name="Normal 15 10 4 2 2 2 3" xfId="13350"/>
    <cellStyle name="Normal 15 10 4 2 2 2 3 2" xfId="32446"/>
    <cellStyle name="Normal 15 10 4 2 2 2 4" xfId="32444"/>
    <cellStyle name="Normal 15 10 4 2 2 3" xfId="13351"/>
    <cellStyle name="Normal 15 10 4 2 2 3 2" xfId="32447"/>
    <cellStyle name="Normal 15 10 4 2 2 4" xfId="13352"/>
    <cellStyle name="Normal 15 10 4 2 2 4 2" xfId="32448"/>
    <cellStyle name="Normal 15 10 4 2 2 5" xfId="13353"/>
    <cellStyle name="Normal 15 10 4 2 2 5 2" xfId="32449"/>
    <cellStyle name="Normal 15 10 4 2 2 6" xfId="32443"/>
    <cellStyle name="Normal 15 10 4 2 3" xfId="13354"/>
    <cellStyle name="Normal 15 10 4 2 3 2" xfId="13355"/>
    <cellStyle name="Normal 15 10 4 2 3 2 2" xfId="32451"/>
    <cellStyle name="Normal 15 10 4 2 3 3" xfId="13356"/>
    <cellStyle name="Normal 15 10 4 2 3 3 2" xfId="32452"/>
    <cellStyle name="Normal 15 10 4 2 3 4" xfId="32450"/>
    <cellStyle name="Normal 15 10 4 2 4" xfId="13357"/>
    <cellStyle name="Normal 15 10 4 2 4 2" xfId="32453"/>
    <cellStyle name="Normal 15 10 4 2 5" xfId="13358"/>
    <cellStyle name="Normal 15 10 4 2 5 2" xfId="32454"/>
    <cellStyle name="Normal 15 10 4 2 6" xfId="13359"/>
    <cellStyle name="Normal 15 10 4 2 6 2" xfId="32455"/>
    <cellStyle name="Normal 15 10 4 2 7" xfId="32442"/>
    <cellStyle name="Normal 15 10 4 3" xfId="13360"/>
    <cellStyle name="Normal 15 10 4 3 2" xfId="13361"/>
    <cellStyle name="Normal 15 10 4 3 2 2" xfId="13362"/>
    <cellStyle name="Normal 15 10 4 3 2 2 2" xfId="13363"/>
    <cellStyle name="Normal 15 10 4 3 2 2 2 2" xfId="32459"/>
    <cellStyle name="Normal 15 10 4 3 2 2 3" xfId="13364"/>
    <cellStyle name="Normal 15 10 4 3 2 2 3 2" xfId="32460"/>
    <cellStyle name="Normal 15 10 4 3 2 2 4" xfId="32458"/>
    <cellStyle name="Normal 15 10 4 3 2 3" xfId="13365"/>
    <cellStyle name="Normal 15 10 4 3 2 3 2" xfId="32461"/>
    <cellStyle name="Normal 15 10 4 3 2 4" xfId="13366"/>
    <cellStyle name="Normal 15 10 4 3 2 4 2" xfId="32462"/>
    <cellStyle name="Normal 15 10 4 3 2 5" xfId="13367"/>
    <cellStyle name="Normal 15 10 4 3 2 5 2" xfId="32463"/>
    <cellStyle name="Normal 15 10 4 3 2 6" xfId="32457"/>
    <cellStyle name="Normal 15 10 4 3 3" xfId="13368"/>
    <cellStyle name="Normal 15 10 4 3 3 2" xfId="13369"/>
    <cellStyle name="Normal 15 10 4 3 3 2 2" xfId="32465"/>
    <cellStyle name="Normal 15 10 4 3 3 3" xfId="13370"/>
    <cellStyle name="Normal 15 10 4 3 3 3 2" xfId="32466"/>
    <cellStyle name="Normal 15 10 4 3 3 4" xfId="32464"/>
    <cellStyle name="Normal 15 10 4 3 4" xfId="13371"/>
    <cellStyle name="Normal 15 10 4 3 4 2" xfId="32467"/>
    <cellStyle name="Normal 15 10 4 3 5" xfId="13372"/>
    <cellStyle name="Normal 15 10 4 3 5 2" xfId="32468"/>
    <cellStyle name="Normal 15 10 4 3 6" xfId="13373"/>
    <cellStyle name="Normal 15 10 4 3 6 2" xfId="32469"/>
    <cellStyle name="Normal 15 10 4 3 7" xfId="32456"/>
    <cellStyle name="Normal 15 10 4 4" xfId="13374"/>
    <cellStyle name="Normal 15 10 4 4 2" xfId="13375"/>
    <cellStyle name="Normal 15 10 4 4 2 2" xfId="13376"/>
    <cellStyle name="Normal 15 10 4 4 2 2 2" xfId="32472"/>
    <cellStyle name="Normal 15 10 4 4 2 3" xfId="13377"/>
    <cellStyle name="Normal 15 10 4 4 2 3 2" xfId="32473"/>
    <cellStyle name="Normal 15 10 4 4 2 4" xfId="32471"/>
    <cellStyle name="Normal 15 10 4 4 3" xfId="13378"/>
    <cellStyle name="Normal 15 10 4 4 3 2" xfId="32474"/>
    <cellStyle name="Normal 15 10 4 4 4" xfId="13379"/>
    <cellStyle name="Normal 15 10 4 4 4 2" xfId="32475"/>
    <cellStyle name="Normal 15 10 4 4 5" xfId="13380"/>
    <cellStyle name="Normal 15 10 4 4 5 2" xfId="32476"/>
    <cellStyle name="Normal 15 10 4 4 6" xfId="32470"/>
    <cellStyle name="Normal 15 10 4 5" xfId="13381"/>
    <cellStyle name="Normal 15 10 4 5 2" xfId="13382"/>
    <cellStyle name="Normal 15 10 4 5 2 2" xfId="32478"/>
    <cellStyle name="Normal 15 10 4 5 3" xfId="13383"/>
    <cellStyle name="Normal 15 10 4 5 3 2" xfId="32479"/>
    <cellStyle name="Normal 15 10 4 5 4" xfId="32477"/>
    <cellStyle name="Normal 15 10 4 6" xfId="13384"/>
    <cellStyle name="Normal 15 10 4 6 2" xfId="32480"/>
    <cellStyle name="Normal 15 10 4 7" xfId="13385"/>
    <cellStyle name="Normal 15 10 4 7 2" xfId="32481"/>
    <cellStyle name="Normal 15 10 4 8" xfId="13386"/>
    <cellStyle name="Normal 15 10 4 8 2" xfId="32482"/>
    <cellStyle name="Normal 15 10 4 9" xfId="32441"/>
    <cellStyle name="Normal 15 10 5" xfId="13387"/>
    <cellStyle name="Normal 15 10 5 2" xfId="13388"/>
    <cellStyle name="Normal 15 10 5 2 2" xfId="13389"/>
    <cellStyle name="Normal 15 10 5 2 2 2" xfId="13390"/>
    <cellStyle name="Normal 15 10 5 2 2 2 2" xfId="32486"/>
    <cellStyle name="Normal 15 10 5 2 2 3" xfId="13391"/>
    <cellStyle name="Normal 15 10 5 2 2 3 2" xfId="32487"/>
    <cellStyle name="Normal 15 10 5 2 2 4" xfId="32485"/>
    <cellStyle name="Normal 15 10 5 2 3" xfId="13392"/>
    <cellStyle name="Normal 15 10 5 2 3 2" xfId="32488"/>
    <cellStyle name="Normal 15 10 5 2 4" xfId="13393"/>
    <cellStyle name="Normal 15 10 5 2 4 2" xfId="32489"/>
    <cellStyle name="Normal 15 10 5 2 5" xfId="13394"/>
    <cellStyle name="Normal 15 10 5 2 5 2" xfId="32490"/>
    <cellStyle name="Normal 15 10 5 2 6" xfId="32484"/>
    <cellStyle name="Normal 15 10 5 3" xfId="13395"/>
    <cellStyle name="Normal 15 10 5 3 2" xfId="13396"/>
    <cellStyle name="Normal 15 10 5 3 2 2" xfId="32492"/>
    <cellStyle name="Normal 15 10 5 3 3" xfId="13397"/>
    <cellStyle name="Normal 15 10 5 3 3 2" xfId="32493"/>
    <cellStyle name="Normal 15 10 5 3 4" xfId="32491"/>
    <cellStyle name="Normal 15 10 5 4" xfId="13398"/>
    <cellStyle name="Normal 15 10 5 4 2" xfId="32494"/>
    <cellStyle name="Normal 15 10 5 5" xfId="13399"/>
    <cellStyle name="Normal 15 10 5 5 2" xfId="32495"/>
    <cellStyle name="Normal 15 10 5 6" xfId="13400"/>
    <cellStyle name="Normal 15 10 5 6 2" xfId="32496"/>
    <cellStyle name="Normal 15 10 5 7" xfId="32483"/>
    <cellStyle name="Normal 15 10 6" xfId="13401"/>
    <cellStyle name="Normal 15 10 6 2" xfId="13402"/>
    <cellStyle name="Normal 15 10 6 2 2" xfId="13403"/>
    <cellStyle name="Normal 15 10 6 2 2 2" xfId="13404"/>
    <cellStyle name="Normal 15 10 6 2 2 2 2" xfId="32500"/>
    <cellStyle name="Normal 15 10 6 2 2 3" xfId="13405"/>
    <cellStyle name="Normal 15 10 6 2 2 3 2" xfId="32501"/>
    <cellStyle name="Normal 15 10 6 2 2 4" xfId="32499"/>
    <cellStyle name="Normal 15 10 6 2 3" xfId="13406"/>
    <cellStyle name="Normal 15 10 6 2 3 2" xfId="32502"/>
    <cellStyle name="Normal 15 10 6 2 4" xfId="13407"/>
    <cellStyle name="Normal 15 10 6 2 4 2" xfId="32503"/>
    <cellStyle name="Normal 15 10 6 2 5" xfId="13408"/>
    <cellStyle name="Normal 15 10 6 2 5 2" xfId="32504"/>
    <cellStyle name="Normal 15 10 6 2 6" xfId="32498"/>
    <cellStyle name="Normal 15 10 6 3" xfId="13409"/>
    <cellStyle name="Normal 15 10 6 3 2" xfId="13410"/>
    <cellStyle name="Normal 15 10 6 3 2 2" xfId="32506"/>
    <cellStyle name="Normal 15 10 6 3 3" xfId="13411"/>
    <cellStyle name="Normal 15 10 6 3 3 2" xfId="32507"/>
    <cellStyle name="Normal 15 10 6 3 4" xfId="32505"/>
    <cellStyle name="Normal 15 10 6 4" xfId="13412"/>
    <cellStyle name="Normal 15 10 6 4 2" xfId="32508"/>
    <cellStyle name="Normal 15 10 6 5" xfId="13413"/>
    <cellStyle name="Normal 15 10 6 5 2" xfId="32509"/>
    <cellStyle name="Normal 15 10 6 6" xfId="13414"/>
    <cellStyle name="Normal 15 10 6 6 2" xfId="32510"/>
    <cellStyle name="Normal 15 10 6 7" xfId="32497"/>
    <cellStyle name="Normal 15 10 7" xfId="13415"/>
    <cellStyle name="Normal 15 10 7 2" xfId="13416"/>
    <cellStyle name="Normal 15 10 7 2 2" xfId="13417"/>
    <cellStyle name="Normal 15 10 7 2 2 2" xfId="32513"/>
    <cellStyle name="Normal 15 10 7 2 3" xfId="13418"/>
    <cellStyle name="Normal 15 10 7 2 3 2" xfId="32514"/>
    <cellStyle name="Normal 15 10 7 2 4" xfId="32512"/>
    <cellStyle name="Normal 15 10 7 3" xfId="13419"/>
    <cellStyle name="Normal 15 10 7 3 2" xfId="32515"/>
    <cellStyle name="Normal 15 10 7 4" xfId="13420"/>
    <cellStyle name="Normal 15 10 7 4 2" xfId="32516"/>
    <cellStyle name="Normal 15 10 7 5" xfId="13421"/>
    <cellStyle name="Normal 15 10 7 5 2" xfId="32517"/>
    <cellStyle name="Normal 15 10 7 6" xfId="32511"/>
    <cellStyle name="Normal 15 10 8" xfId="13422"/>
    <cellStyle name="Normal 15 10 8 2" xfId="13423"/>
    <cellStyle name="Normal 15 10 8 2 2" xfId="32519"/>
    <cellStyle name="Normal 15 10 8 3" xfId="13424"/>
    <cellStyle name="Normal 15 10 8 3 2" xfId="32520"/>
    <cellStyle name="Normal 15 10 8 4" xfId="32518"/>
    <cellStyle name="Normal 15 10 9" xfId="13425"/>
    <cellStyle name="Normal 15 10 9 2" xfId="32521"/>
    <cellStyle name="Normal 15 11" xfId="13426"/>
    <cellStyle name="Normal 15 11 10" xfId="13427"/>
    <cellStyle name="Normal 15 11 10 2" xfId="32523"/>
    <cellStyle name="Normal 15 11 11" xfId="13428"/>
    <cellStyle name="Normal 15 11 11 2" xfId="32524"/>
    <cellStyle name="Normal 15 11 12" xfId="32522"/>
    <cellStyle name="Normal 15 11 2" xfId="13429"/>
    <cellStyle name="Normal 15 11 2 2" xfId="13430"/>
    <cellStyle name="Normal 15 11 2 2 2" xfId="13431"/>
    <cellStyle name="Normal 15 11 2 2 2 2" xfId="13432"/>
    <cellStyle name="Normal 15 11 2 2 2 2 2" xfId="13433"/>
    <cellStyle name="Normal 15 11 2 2 2 2 2 2" xfId="32529"/>
    <cellStyle name="Normal 15 11 2 2 2 2 3" xfId="13434"/>
    <cellStyle name="Normal 15 11 2 2 2 2 3 2" xfId="32530"/>
    <cellStyle name="Normal 15 11 2 2 2 2 4" xfId="32528"/>
    <cellStyle name="Normal 15 11 2 2 2 3" xfId="13435"/>
    <cellStyle name="Normal 15 11 2 2 2 3 2" xfId="32531"/>
    <cellStyle name="Normal 15 11 2 2 2 4" xfId="13436"/>
    <cellStyle name="Normal 15 11 2 2 2 4 2" xfId="32532"/>
    <cellStyle name="Normal 15 11 2 2 2 5" xfId="13437"/>
    <cellStyle name="Normal 15 11 2 2 2 5 2" xfId="32533"/>
    <cellStyle name="Normal 15 11 2 2 2 6" xfId="32527"/>
    <cellStyle name="Normal 15 11 2 2 3" xfId="13438"/>
    <cellStyle name="Normal 15 11 2 2 3 2" xfId="13439"/>
    <cellStyle name="Normal 15 11 2 2 3 2 2" xfId="32535"/>
    <cellStyle name="Normal 15 11 2 2 3 3" xfId="13440"/>
    <cellStyle name="Normal 15 11 2 2 3 3 2" xfId="32536"/>
    <cellStyle name="Normal 15 11 2 2 3 4" xfId="32534"/>
    <cellStyle name="Normal 15 11 2 2 4" xfId="13441"/>
    <cellStyle name="Normal 15 11 2 2 4 2" xfId="32537"/>
    <cellStyle name="Normal 15 11 2 2 5" xfId="13442"/>
    <cellStyle name="Normal 15 11 2 2 5 2" xfId="32538"/>
    <cellStyle name="Normal 15 11 2 2 6" xfId="13443"/>
    <cellStyle name="Normal 15 11 2 2 6 2" xfId="32539"/>
    <cellStyle name="Normal 15 11 2 2 7" xfId="32526"/>
    <cellStyle name="Normal 15 11 2 3" xfId="13444"/>
    <cellStyle name="Normal 15 11 2 3 2" xfId="13445"/>
    <cellStyle name="Normal 15 11 2 3 2 2" xfId="13446"/>
    <cellStyle name="Normal 15 11 2 3 2 2 2" xfId="13447"/>
    <cellStyle name="Normal 15 11 2 3 2 2 2 2" xfId="32543"/>
    <cellStyle name="Normal 15 11 2 3 2 2 3" xfId="13448"/>
    <cellStyle name="Normal 15 11 2 3 2 2 3 2" xfId="32544"/>
    <cellStyle name="Normal 15 11 2 3 2 2 4" xfId="32542"/>
    <cellStyle name="Normal 15 11 2 3 2 3" xfId="13449"/>
    <cellStyle name="Normal 15 11 2 3 2 3 2" xfId="32545"/>
    <cellStyle name="Normal 15 11 2 3 2 4" xfId="13450"/>
    <cellStyle name="Normal 15 11 2 3 2 4 2" xfId="32546"/>
    <cellStyle name="Normal 15 11 2 3 2 5" xfId="13451"/>
    <cellStyle name="Normal 15 11 2 3 2 5 2" xfId="32547"/>
    <cellStyle name="Normal 15 11 2 3 2 6" xfId="32541"/>
    <cellStyle name="Normal 15 11 2 3 3" xfId="13452"/>
    <cellStyle name="Normal 15 11 2 3 3 2" xfId="13453"/>
    <cellStyle name="Normal 15 11 2 3 3 2 2" xfId="32549"/>
    <cellStyle name="Normal 15 11 2 3 3 3" xfId="13454"/>
    <cellStyle name="Normal 15 11 2 3 3 3 2" xfId="32550"/>
    <cellStyle name="Normal 15 11 2 3 3 4" xfId="32548"/>
    <cellStyle name="Normal 15 11 2 3 4" xfId="13455"/>
    <cellStyle name="Normal 15 11 2 3 4 2" xfId="32551"/>
    <cellStyle name="Normal 15 11 2 3 5" xfId="13456"/>
    <cellStyle name="Normal 15 11 2 3 5 2" xfId="32552"/>
    <cellStyle name="Normal 15 11 2 3 6" xfId="13457"/>
    <cellStyle name="Normal 15 11 2 3 6 2" xfId="32553"/>
    <cellStyle name="Normal 15 11 2 3 7" xfId="32540"/>
    <cellStyle name="Normal 15 11 2 4" xfId="13458"/>
    <cellStyle name="Normal 15 11 2 4 2" xfId="13459"/>
    <cellStyle name="Normal 15 11 2 4 2 2" xfId="13460"/>
    <cellStyle name="Normal 15 11 2 4 2 2 2" xfId="32556"/>
    <cellStyle name="Normal 15 11 2 4 2 3" xfId="13461"/>
    <cellStyle name="Normal 15 11 2 4 2 3 2" xfId="32557"/>
    <cellStyle name="Normal 15 11 2 4 2 4" xfId="32555"/>
    <cellStyle name="Normal 15 11 2 4 3" xfId="13462"/>
    <cellStyle name="Normal 15 11 2 4 3 2" xfId="32558"/>
    <cellStyle name="Normal 15 11 2 4 4" xfId="13463"/>
    <cellStyle name="Normal 15 11 2 4 4 2" xfId="32559"/>
    <cellStyle name="Normal 15 11 2 4 5" xfId="13464"/>
    <cellStyle name="Normal 15 11 2 4 5 2" xfId="32560"/>
    <cellStyle name="Normal 15 11 2 4 6" xfId="32554"/>
    <cellStyle name="Normal 15 11 2 5" xfId="13465"/>
    <cellStyle name="Normal 15 11 2 5 2" xfId="13466"/>
    <cellStyle name="Normal 15 11 2 5 2 2" xfId="32562"/>
    <cellStyle name="Normal 15 11 2 5 3" xfId="13467"/>
    <cellStyle name="Normal 15 11 2 5 3 2" xfId="32563"/>
    <cellStyle name="Normal 15 11 2 5 4" xfId="32561"/>
    <cellStyle name="Normal 15 11 2 6" xfId="13468"/>
    <cellStyle name="Normal 15 11 2 6 2" xfId="32564"/>
    <cellStyle name="Normal 15 11 2 7" xfId="13469"/>
    <cellStyle name="Normal 15 11 2 7 2" xfId="32565"/>
    <cellStyle name="Normal 15 11 2 8" xfId="13470"/>
    <cellStyle name="Normal 15 11 2 8 2" xfId="32566"/>
    <cellStyle name="Normal 15 11 2 9" xfId="32525"/>
    <cellStyle name="Normal 15 11 3" xfId="13471"/>
    <cellStyle name="Normal 15 11 3 2" xfId="13472"/>
    <cellStyle name="Normal 15 11 3 2 2" xfId="13473"/>
    <cellStyle name="Normal 15 11 3 2 2 2" xfId="13474"/>
    <cellStyle name="Normal 15 11 3 2 2 2 2" xfId="13475"/>
    <cellStyle name="Normal 15 11 3 2 2 2 2 2" xfId="32571"/>
    <cellStyle name="Normal 15 11 3 2 2 2 3" xfId="13476"/>
    <cellStyle name="Normal 15 11 3 2 2 2 3 2" xfId="32572"/>
    <cellStyle name="Normal 15 11 3 2 2 2 4" xfId="32570"/>
    <cellStyle name="Normal 15 11 3 2 2 3" xfId="13477"/>
    <cellStyle name="Normal 15 11 3 2 2 3 2" xfId="32573"/>
    <cellStyle name="Normal 15 11 3 2 2 4" xfId="13478"/>
    <cellStyle name="Normal 15 11 3 2 2 4 2" xfId="32574"/>
    <cellStyle name="Normal 15 11 3 2 2 5" xfId="13479"/>
    <cellStyle name="Normal 15 11 3 2 2 5 2" xfId="32575"/>
    <cellStyle name="Normal 15 11 3 2 2 6" xfId="32569"/>
    <cellStyle name="Normal 15 11 3 2 3" xfId="13480"/>
    <cellStyle name="Normal 15 11 3 2 3 2" xfId="13481"/>
    <cellStyle name="Normal 15 11 3 2 3 2 2" xfId="32577"/>
    <cellStyle name="Normal 15 11 3 2 3 3" xfId="13482"/>
    <cellStyle name="Normal 15 11 3 2 3 3 2" xfId="32578"/>
    <cellStyle name="Normal 15 11 3 2 3 4" xfId="32576"/>
    <cellStyle name="Normal 15 11 3 2 4" xfId="13483"/>
    <cellStyle name="Normal 15 11 3 2 4 2" xfId="32579"/>
    <cellStyle name="Normal 15 11 3 2 5" xfId="13484"/>
    <cellStyle name="Normal 15 11 3 2 5 2" xfId="32580"/>
    <cellStyle name="Normal 15 11 3 2 6" xfId="13485"/>
    <cellStyle name="Normal 15 11 3 2 6 2" xfId="32581"/>
    <cellStyle name="Normal 15 11 3 2 7" xfId="32568"/>
    <cellStyle name="Normal 15 11 3 3" xfId="13486"/>
    <cellStyle name="Normal 15 11 3 3 2" xfId="13487"/>
    <cellStyle name="Normal 15 11 3 3 2 2" xfId="13488"/>
    <cellStyle name="Normal 15 11 3 3 2 2 2" xfId="13489"/>
    <cellStyle name="Normal 15 11 3 3 2 2 2 2" xfId="32585"/>
    <cellStyle name="Normal 15 11 3 3 2 2 3" xfId="13490"/>
    <cellStyle name="Normal 15 11 3 3 2 2 3 2" xfId="32586"/>
    <cellStyle name="Normal 15 11 3 3 2 2 4" xfId="32584"/>
    <cellStyle name="Normal 15 11 3 3 2 3" xfId="13491"/>
    <cellStyle name="Normal 15 11 3 3 2 3 2" xfId="32587"/>
    <cellStyle name="Normal 15 11 3 3 2 4" xfId="13492"/>
    <cellStyle name="Normal 15 11 3 3 2 4 2" xfId="32588"/>
    <cellStyle name="Normal 15 11 3 3 2 5" xfId="13493"/>
    <cellStyle name="Normal 15 11 3 3 2 5 2" xfId="32589"/>
    <cellStyle name="Normal 15 11 3 3 2 6" xfId="32583"/>
    <cellStyle name="Normal 15 11 3 3 3" xfId="13494"/>
    <cellStyle name="Normal 15 11 3 3 3 2" xfId="13495"/>
    <cellStyle name="Normal 15 11 3 3 3 2 2" xfId="32591"/>
    <cellStyle name="Normal 15 11 3 3 3 3" xfId="13496"/>
    <cellStyle name="Normal 15 11 3 3 3 3 2" xfId="32592"/>
    <cellStyle name="Normal 15 11 3 3 3 4" xfId="32590"/>
    <cellStyle name="Normal 15 11 3 3 4" xfId="13497"/>
    <cellStyle name="Normal 15 11 3 3 4 2" xfId="32593"/>
    <cellStyle name="Normal 15 11 3 3 5" xfId="13498"/>
    <cellStyle name="Normal 15 11 3 3 5 2" xfId="32594"/>
    <cellStyle name="Normal 15 11 3 3 6" xfId="13499"/>
    <cellStyle name="Normal 15 11 3 3 6 2" xfId="32595"/>
    <cellStyle name="Normal 15 11 3 3 7" xfId="32582"/>
    <cellStyle name="Normal 15 11 3 4" xfId="13500"/>
    <cellStyle name="Normal 15 11 3 4 2" xfId="13501"/>
    <cellStyle name="Normal 15 11 3 4 2 2" xfId="13502"/>
    <cellStyle name="Normal 15 11 3 4 2 2 2" xfId="32598"/>
    <cellStyle name="Normal 15 11 3 4 2 3" xfId="13503"/>
    <cellStyle name="Normal 15 11 3 4 2 3 2" xfId="32599"/>
    <cellStyle name="Normal 15 11 3 4 2 4" xfId="32597"/>
    <cellStyle name="Normal 15 11 3 4 3" xfId="13504"/>
    <cellStyle name="Normal 15 11 3 4 3 2" xfId="32600"/>
    <cellStyle name="Normal 15 11 3 4 4" xfId="13505"/>
    <cellStyle name="Normal 15 11 3 4 4 2" xfId="32601"/>
    <cellStyle name="Normal 15 11 3 4 5" xfId="13506"/>
    <cellStyle name="Normal 15 11 3 4 5 2" xfId="32602"/>
    <cellStyle name="Normal 15 11 3 4 6" xfId="32596"/>
    <cellStyle name="Normal 15 11 3 5" xfId="13507"/>
    <cellStyle name="Normal 15 11 3 5 2" xfId="13508"/>
    <cellStyle name="Normal 15 11 3 5 2 2" xfId="32604"/>
    <cellStyle name="Normal 15 11 3 5 3" xfId="13509"/>
    <cellStyle name="Normal 15 11 3 5 3 2" xfId="32605"/>
    <cellStyle name="Normal 15 11 3 5 4" xfId="32603"/>
    <cellStyle name="Normal 15 11 3 6" xfId="13510"/>
    <cellStyle name="Normal 15 11 3 6 2" xfId="32606"/>
    <cellStyle name="Normal 15 11 3 7" xfId="13511"/>
    <cellStyle name="Normal 15 11 3 7 2" xfId="32607"/>
    <cellStyle name="Normal 15 11 3 8" xfId="13512"/>
    <cellStyle name="Normal 15 11 3 8 2" xfId="32608"/>
    <cellStyle name="Normal 15 11 3 9" xfId="32567"/>
    <cellStyle name="Normal 15 11 4" xfId="13513"/>
    <cellStyle name="Normal 15 11 4 2" xfId="13514"/>
    <cellStyle name="Normal 15 11 4 2 2" xfId="13515"/>
    <cellStyle name="Normal 15 11 4 2 2 2" xfId="13516"/>
    <cellStyle name="Normal 15 11 4 2 2 2 2" xfId="13517"/>
    <cellStyle name="Normal 15 11 4 2 2 2 2 2" xfId="32613"/>
    <cellStyle name="Normal 15 11 4 2 2 2 3" xfId="13518"/>
    <cellStyle name="Normal 15 11 4 2 2 2 3 2" xfId="32614"/>
    <cellStyle name="Normal 15 11 4 2 2 2 4" xfId="32612"/>
    <cellStyle name="Normal 15 11 4 2 2 3" xfId="13519"/>
    <cellStyle name="Normal 15 11 4 2 2 3 2" xfId="32615"/>
    <cellStyle name="Normal 15 11 4 2 2 4" xfId="13520"/>
    <cellStyle name="Normal 15 11 4 2 2 4 2" xfId="32616"/>
    <cellStyle name="Normal 15 11 4 2 2 5" xfId="13521"/>
    <cellStyle name="Normal 15 11 4 2 2 5 2" xfId="32617"/>
    <cellStyle name="Normal 15 11 4 2 2 6" xfId="32611"/>
    <cellStyle name="Normal 15 11 4 2 3" xfId="13522"/>
    <cellStyle name="Normal 15 11 4 2 3 2" xfId="13523"/>
    <cellStyle name="Normal 15 11 4 2 3 2 2" xfId="32619"/>
    <cellStyle name="Normal 15 11 4 2 3 3" xfId="13524"/>
    <cellStyle name="Normal 15 11 4 2 3 3 2" xfId="32620"/>
    <cellStyle name="Normal 15 11 4 2 3 4" xfId="32618"/>
    <cellStyle name="Normal 15 11 4 2 4" xfId="13525"/>
    <cellStyle name="Normal 15 11 4 2 4 2" xfId="32621"/>
    <cellStyle name="Normal 15 11 4 2 5" xfId="13526"/>
    <cellStyle name="Normal 15 11 4 2 5 2" xfId="32622"/>
    <cellStyle name="Normal 15 11 4 2 6" xfId="13527"/>
    <cellStyle name="Normal 15 11 4 2 6 2" xfId="32623"/>
    <cellStyle name="Normal 15 11 4 2 7" xfId="32610"/>
    <cellStyle name="Normal 15 11 4 3" xfId="13528"/>
    <cellStyle name="Normal 15 11 4 3 2" xfId="13529"/>
    <cellStyle name="Normal 15 11 4 3 2 2" xfId="13530"/>
    <cellStyle name="Normal 15 11 4 3 2 2 2" xfId="13531"/>
    <cellStyle name="Normal 15 11 4 3 2 2 2 2" xfId="32627"/>
    <cellStyle name="Normal 15 11 4 3 2 2 3" xfId="13532"/>
    <cellStyle name="Normal 15 11 4 3 2 2 3 2" xfId="32628"/>
    <cellStyle name="Normal 15 11 4 3 2 2 4" xfId="32626"/>
    <cellStyle name="Normal 15 11 4 3 2 3" xfId="13533"/>
    <cellStyle name="Normal 15 11 4 3 2 3 2" xfId="32629"/>
    <cellStyle name="Normal 15 11 4 3 2 4" xfId="13534"/>
    <cellStyle name="Normal 15 11 4 3 2 4 2" xfId="32630"/>
    <cellStyle name="Normal 15 11 4 3 2 5" xfId="13535"/>
    <cellStyle name="Normal 15 11 4 3 2 5 2" xfId="32631"/>
    <cellStyle name="Normal 15 11 4 3 2 6" xfId="32625"/>
    <cellStyle name="Normal 15 11 4 3 3" xfId="13536"/>
    <cellStyle name="Normal 15 11 4 3 3 2" xfId="13537"/>
    <cellStyle name="Normal 15 11 4 3 3 2 2" xfId="32633"/>
    <cellStyle name="Normal 15 11 4 3 3 3" xfId="13538"/>
    <cellStyle name="Normal 15 11 4 3 3 3 2" xfId="32634"/>
    <cellStyle name="Normal 15 11 4 3 3 4" xfId="32632"/>
    <cellStyle name="Normal 15 11 4 3 4" xfId="13539"/>
    <cellStyle name="Normal 15 11 4 3 4 2" xfId="32635"/>
    <cellStyle name="Normal 15 11 4 3 5" xfId="13540"/>
    <cellStyle name="Normal 15 11 4 3 5 2" xfId="32636"/>
    <cellStyle name="Normal 15 11 4 3 6" xfId="13541"/>
    <cellStyle name="Normal 15 11 4 3 6 2" xfId="32637"/>
    <cellStyle name="Normal 15 11 4 3 7" xfId="32624"/>
    <cellStyle name="Normal 15 11 4 4" xfId="13542"/>
    <cellStyle name="Normal 15 11 4 4 2" xfId="13543"/>
    <cellStyle name="Normal 15 11 4 4 2 2" xfId="13544"/>
    <cellStyle name="Normal 15 11 4 4 2 2 2" xfId="32640"/>
    <cellStyle name="Normal 15 11 4 4 2 3" xfId="13545"/>
    <cellStyle name="Normal 15 11 4 4 2 3 2" xfId="32641"/>
    <cellStyle name="Normal 15 11 4 4 2 4" xfId="32639"/>
    <cellStyle name="Normal 15 11 4 4 3" xfId="13546"/>
    <cellStyle name="Normal 15 11 4 4 3 2" xfId="32642"/>
    <cellStyle name="Normal 15 11 4 4 4" xfId="13547"/>
    <cellStyle name="Normal 15 11 4 4 4 2" xfId="32643"/>
    <cellStyle name="Normal 15 11 4 4 5" xfId="13548"/>
    <cellStyle name="Normal 15 11 4 4 5 2" xfId="32644"/>
    <cellStyle name="Normal 15 11 4 4 6" xfId="32638"/>
    <cellStyle name="Normal 15 11 4 5" xfId="13549"/>
    <cellStyle name="Normal 15 11 4 5 2" xfId="13550"/>
    <cellStyle name="Normal 15 11 4 5 2 2" xfId="32646"/>
    <cellStyle name="Normal 15 11 4 5 3" xfId="13551"/>
    <cellStyle name="Normal 15 11 4 5 3 2" xfId="32647"/>
    <cellStyle name="Normal 15 11 4 5 4" xfId="32645"/>
    <cellStyle name="Normal 15 11 4 6" xfId="13552"/>
    <cellStyle name="Normal 15 11 4 6 2" xfId="32648"/>
    <cellStyle name="Normal 15 11 4 7" xfId="13553"/>
    <cellStyle name="Normal 15 11 4 7 2" xfId="32649"/>
    <cellStyle name="Normal 15 11 4 8" xfId="13554"/>
    <cellStyle name="Normal 15 11 4 8 2" xfId="32650"/>
    <cellStyle name="Normal 15 11 4 9" xfId="32609"/>
    <cellStyle name="Normal 15 11 5" xfId="13555"/>
    <cellStyle name="Normal 15 11 5 2" xfId="13556"/>
    <cellStyle name="Normal 15 11 5 2 2" xfId="13557"/>
    <cellStyle name="Normal 15 11 5 2 2 2" xfId="13558"/>
    <cellStyle name="Normal 15 11 5 2 2 2 2" xfId="32654"/>
    <cellStyle name="Normal 15 11 5 2 2 3" xfId="13559"/>
    <cellStyle name="Normal 15 11 5 2 2 3 2" xfId="32655"/>
    <cellStyle name="Normal 15 11 5 2 2 4" xfId="32653"/>
    <cellStyle name="Normal 15 11 5 2 3" xfId="13560"/>
    <cellStyle name="Normal 15 11 5 2 3 2" xfId="32656"/>
    <cellStyle name="Normal 15 11 5 2 4" xfId="13561"/>
    <cellStyle name="Normal 15 11 5 2 4 2" xfId="32657"/>
    <cellStyle name="Normal 15 11 5 2 5" xfId="13562"/>
    <cellStyle name="Normal 15 11 5 2 5 2" xfId="32658"/>
    <cellStyle name="Normal 15 11 5 2 6" xfId="32652"/>
    <cellStyle name="Normal 15 11 5 3" xfId="13563"/>
    <cellStyle name="Normal 15 11 5 3 2" xfId="13564"/>
    <cellStyle name="Normal 15 11 5 3 2 2" xfId="32660"/>
    <cellStyle name="Normal 15 11 5 3 3" xfId="13565"/>
    <cellStyle name="Normal 15 11 5 3 3 2" xfId="32661"/>
    <cellStyle name="Normal 15 11 5 3 4" xfId="32659"/>
    <cellStyle name="Normal 15 11 5 4" xfId="13566"/>
    <cellStyle name="Normal 15 11 5 4 2" xfId="32662"/>
    <cellStyle name="Normal 15 11 5 5" xfId="13567"/>
    <cellStyle name="Normal 15 11 5 5 2" xfId="32663"/>
    <cellStyle name="Normal 15 11 5 6" xfId="13568"/>
    <cellStyle name="Normal 15 11 5 6 2" xfId="32664"/>
    <cellStyle name="Normal 15 11 5 7" xfId="32651"/>
    <cellStyle name="Normal 15 11 6" xfId="13569"/>
    <cellStyle name="Normal 15 11 6 2" xfId="13570"/>
    <cellStyle name="Normal 15 11 6 2 2" xfId="13571"/>
    <cellStyle name="Normal 15 11 6 2 2 2" xfId="13572"/>
    <cellStyle name="Normal 15 11 6 2 2 2 2" xfId="32668"/>
    <cellStyle name="Normal 15 11 6 2 2 3" xfId="13573"/>
    <cellStyle name="Normal 15 11 6 2 2 3 2" xfId="32669"/>
    <cellStyle name="Normal 15 11 6 2 2 4" xfId="32667"/>
    <cellStyle name="Normal 15 11 6 2 3" xfId="13574"/>
    <cellStyle name="Normal 15 11 6 2 3 2" xfId="32670"/>
    <cellStyle name="Normal 15 11 6 2 4" xfId="13575"/>
    <cellStyle name="Normal 15 11 6 2 4 2" xfId="32671"/>
    <cellStyle name="Normal 15 11 6 2 5" xfId="13576"/>
    <cellStyle name="Normal 15 11 6 2 5 2" xfId="32672"/>
    <cellStyle name="Normal 15 11 6 2 6" xfId="32666"/>
    <cellStyle name="Normal 15 11 6 3" xfId="13577"/>
    <cellStyle name="Normal 15 11 6 3 2" xfId="13578"/>
    <cellStyle name="Normal 15 11 6 3 2 2" xfId="32674"/>
    <cellStyle name="Normal 15 11 6 3 3" xfId="13579"/>
    <cellStyle name="Normal 15 11 6 3 3 2" xfId="32675"/>
    <cellStyle name="Normal 15 11 6 3 4" xfId="32673"/>
    <cellStyle name="Normal 15 11 6 4" xfId="13580"/>
    <cellStyle name="Normal 15 11 6 4 2" xfId="32676"/>
    <cellStyle name="Normal 15 11 6 5" xfId="13581"/>
    <cellStyle name="Normal 15 11 6 5 2" xfId="32677"/>
    <cellStyle name="Normal 15 11 6 6" xfId="13582"/>
    <cellStyle name="Normal 15 11 6 6 2" xfId="32678"/>
    <cellStyle name="Normal 15 11 6 7" xfId="32665"/>
    <cellStyle name="Normal 15 11 7" xfId="13583"/>
    <cellStyle name="Normal 15 11 7 2" xfId="13584"/>
    <cellStyle name="Normal 15 11 7 2 2" xfId="13585"/>
    <cellStyle name="Normal 15 11 7 2 2 2" xfId="32681"/>
    <cellStyle name="Normal 15 11 7 2 3" xfId="13586"/>
    <cellStyle name="Normal 15 11 7 2 3 2" xfId="32682"/>
    <cellStyle name="Normal 15 11 7 2 4" xfId="32680"/>
    <cellStyle name="Normal 15 11 7 3" xfId="13587"/>
    <cellStyle name="Normal 15 11 7 3 2" xfId="32683"/>
    <cellStyle name="Normal 15 11 7 4" xfId="13588"/>
    <cellStyle name="Normal 15 11 7 4 2" xfId="32684"/>
    <cellStyle name="Normal 15 11 7 5" xfId="13589"/>
    <cellStyle name="Normal 15 11 7 5 2" xfId="32685"/>
    <cellStyle name="Normal 15 11 7 6" xfId="32679"/>
    <cellStyle name="Normal 15 11 8" xfId="13590"/>
    <cellStyle name="Normal 15 11 8 2" xfId="13591"/>
    <cellStyle name="Normal 15 11 8 2 2" xfId="32687"/>
    <cellStyle name="Normal 15 11 8 3" xfId="13592"/>
    <cellStyle name="Normal 15 11 8 3 2" xfId="32688"/>
    <cellStyle name="Normal 15 11 8 4" xfId="32686"/>
    <cellStyle name="Normal 15 11 9" xfId="13593"/>
    <cellStyle name="Normal 15 11 9 2" xfId="32689"/>
    <cellStyle name="Normal 15 12" xfId="13594"/>
    <cellStyle name="Normal 15 12 10" xfId="13595"/>
    <cellStyle name="Normal 15 12 10 2" xfId="32691"/>
    <cellStyle name="Normal 15 12 11" xfId="13596"/>
    <cellStyle name="Normal 15 12 11 2" xfId="32692"/>
    <cellStyle name="Normal 15 12 12" xfId="32690"/>
    <cellStyle name="Normal 15 12 2" xfId="13597"/>
    <cellStyle name="Normal 15 12 2 2" xfId="13598"/>
    <cellStyle name="Normal 15 12 2 2 2" xfId="13599"/>
    <cellStyle name="Normal 15 12 2 2 2 2" xfId="13600"/>
    <cellStyle name="Normal 15 12 2 2 2 2 2" xfId="13601"/>
    <cellStyle name="Normal 15 12 2 2 2 2 2 2" xfId="32697"/>
    <cellStyle name="Normal 15 12 2 2 2 2 3" xfId="13602"/>
    <cellStyle name="Normal 15 12 2 2 2 2 3 2" xfId="32698"/>
    <cellStyle name="Normal 15 12 2 2 2 2 4" xfId="32696"/>
    <cellStyle name="Normal 15 12 2 2 2 3" xfId="13603"/>
    <cellStyle name="Normal 15 12 2 2 2 3 2" xfId="32699"/>
    <cellStyle name="Normal 15 12 2 2 2 4" xfId="13604"/>
    <cellStyle name="Normal 15 12 2 2 2 4 2" xfId="32700"/>
    <cellStyle name="Normal 15 12 2 2 2 5" xfId="13605"/>
    <cellStyle name="Normal 15 12 2 2 2 5 2" xfId="32701"/>
    <cellStyle name="Normal 15 12 2 2 2 6" xfId="32695"/>
    <cellStyle name="Normal 15 12 2 2 3" xfId="13606"/>
    <cellStyle name="Normal 15 12 2 2 3 2" xfId="13607"/>
    <cellStyle name="Normal 15 12 2 2 3 2 2" xfId="32703"/>
    <cellStyle name="Normal 15 12 2 2 3 3" xfId="13608"/>
    <cellStyle name="Normal 15 12 2 2 3 3 2" xfId="32704"/>
    <cellStyle name="Normal 15 12 2 2 3 4" xfId="32702"/>
    <cellStyle name="Normal 15 12 2 2 4" xfId="13609"/>
    <cellStyle name="Normal 15 12 2 2 4 2" xfId="32705"/>
    <cellStyle name="Normal 15 12 2 2 5" xfId="13610"/>
    <cellStyle name="Normal 15 12 2 2 5 2" xfId="32706"/>
    <cellStyle name="Normal 15 12 2 2 6" xfId="13611"/>
    <cellStyle name="Normal 15 12 2 2 6 2" xfId="32707"/>
    <cellStyle name="Normal 15 12 2 2 7" xfId="32694"/>
    <cellStyle name="Normal 15 12 2 3" xfId="13612"/>
    <cellStyle name="Normal 15 12 2 3 2" xfId="13613"/>
    <cellStyle name="Normal 15 12 2 3 2 2" xfId="13614"/>
    <cellStyle name="Normal 15 12 2 3 2 2 2" xfId="13615"/>
    <cellStyle name="Normal 15 12 2 3 2 2 2 2" xfId="32711"/>
    <cellStyle name="Normal 15 12 2 3 2 2 3" xfId="13616"/>
    <cellStyle name="Normal 15 12 2 3 2 2 3 2" xfId="32712"/>
    <cellStyle name="Normal 15 12 2 3 2 2 4" xfId="32710"/>
    <cellStyle name="Normal 15 12 2 3 2 3" xfId="13617"/>
    <cellStyle name="Normal 15 12 2 3 2 3 2" xfId="32713"/>
    <cellStyle name="Normal 15 12 2 3 2 4" xfId="13618"/>
    <cellStyle name="Normal 15 12 2 3 2 4 2" xfId="32714"/>
    <cellStyle name="Normal 15 12 2 3 2 5" xfId="13619"/>
    <cellStyle name="Normal 15 12 2 3 2 5 2" xfId="32715"/>
    <cellStyle name="Normal 15 12 2 3 2 6" xfId="32709"/>
    <cellStyle name="Normal 15 12 2 3 3" xfId="13620"/>
    <cellStyle name="Normal 15 12 2 3 3 2" xfId="13621"/>
    <cellStyle name="Normal 15 12 2 3 3 2 2" xfId="32717"/>
    <cellStyle name="Normal 15 12 2 3 3 3" xfId="13622"/>
    <cellStyle name="Normal 15 12 2 3 3 3 2" xfId="32718"/>
    <cellStyle name="Normal 15 12 2 3 3 4" xfId="32716"/>
    <cellStyle name="Normal 15 12 2 3 4" xfId="13623"/>
    <cellStyle name="Normal 15 12 2 3 4 2" xfId="32719"/>
    <cellStyle name="Normal 15 12 2 3 5" xfId="13624"/>
    <cellStyle name="Normal 15 12 2 3 5 2" xfId="32720"/>
    <cellStyle name="Normal 15 12 2 3 6" xfId="13625"/>
    <cellStyle name="Normal 15 12 2 3 6 2" xfId="32721"/>
    <cellStyle name="Normal 15 12 2 3 7" xfId="32708"/>
    <cellStyle name="Normal 15 12 2 4" xfId="13626"/>
    <cellStyle name="Normal 15 12 2 4 2" xfId="13627"/>
    <cellStyle name="Normal 15 12 2 4 2 2" xfId="13628"/>
    <cellStyle name="Normal 15 12 2 4 2 2 2" xfId="32724"/>
    <cellStyle name="Normal 15 12 2 4 2 3" xfId="13629"/>
    <cellStyle name="Normal 15 12 2 4 2 3 2" xfId="32725"/>
    <cellStyle name="Normal 15 12 2 4 2 4" xfId="32723"/>
    <cellStyle name="Normal 15 12 2 4 3" xfId="13630"/>
    <cellStyle name="Normal 15 12 2 4 3 2" xfId="32726"/>
    <cellStyle name="Normal 15 12 2 4 4" xfId="13631"/>
    <cellStyle name="Normal 15 12 2 4 4 2" xfId="32727"/>
    <cellStyle name="Normal 15 12 2 4 5" xfId="13632"/>
    <cellStyle name="Normal 15 12 2 4 5 2" xfId="32728"/>
    <cellStyle name="Normal 15 12 2 4 6" xfId="32722"/>
    <cellStyle name="Normal 15 12 2 5" xfId="13633"/>
    <cellStyle name="Normal 15 12 2 5 2" xfId="13634"/>
    <cellStyle name="Normal 15 12 2 5 2 2" xfId="32730"/>
    <cellStyle name="Normal 15 12 2 5 3" xfId="13635"/>
    <cellStyle name="Normal 15 12 2 5 3 2" xfId="32731"/>
    <cellStyle name="Normal 15 12 2 5 4" xfId="32729"/>
    <cellStyle name="Normal 15 12 2 6" xfId="13636"/>
    <cellStyle name="Normal 15 12 2 6 2" xfId="32732"/>
    <cellStyle name="Normal 15 12 2 7" xfId="13637"/>
    <cellStyle name="Normal 15 12 2 7 2" xfId="32733"/>
    <cellStyle name="Normal 15 12 2 8" xfId="13638"/>
    <cellStyle name="Normal 15 12 2 8 2" xfId="32734"/>
    <cellStyle name="Normal 15 12 2 9" xfId="32693"/>
    <cellStyle name="Normal 15 12 3" xfId="13639"/>
    <cellStyle name="Normal 15 12 3 2" xfId="13640"/>
    <cellStyle name="Normal 15 12 3 2 2" xfId="13641"/>
    <cellStyle name="Normal 15 12 3 2 2 2" xfId="13642"/>
    <cellStyle name="Normal 15 12 3 2 2 2 2" xfId="13643"/>
    <cellStyle name="Normal 15 12 3 2 2 2 2 2" xfId="32739"/>
    <cellStyle name="Normal 15 12 3 2 2 2 3" xfId="13644"/>
    <cellStyle name="Normal 15 12 3 2 2 2 3 2" xfId="32740"/>
    <cellStyle name="Normal 15 12 3 2 2 2 4" xfId="32738"/>
    <cellStyle name="Normal 15 12 3 2 2 3" xfId="13645"/>
    <cellStyle name="Normal 15 12 3 2 2 3 2" xfId="32741"/>
    <cellStyle name="Normal 15 12 3 2 2 4" xfId="13646"/>
    <cellStyle name="Normal 15 12 3 2 2 4 2" xfId="32742"/>
    <cellStyle name="Normal 15 12 3 2 2 5" xfId="13647"/>
    <cellStyle name="Normal 15 12 3 2 2 5 2" xfId="32743"/>
    <cellStyle name="Normal 15 12 3 2 2 6" xfId="32737"/>
    <cellStyle name="Normal 15 12 3 2 3" xfId="13648"/>
    <cellStyle name="Normal 15 12 3 2 3 2" xfId="13649"/>
    <cellStyle name="Normal 15 12 3 2 3 2 2" xfId="32745"/>
    <cellStyle name="Normal 15 12 3 2 3 3" xfId="13650"/>
    <cellStyle name="Normal 15 12 3 2 3 3 2" xfId="32746"/>
    <cellStyle name="Normal 15 12 3 2 3 4" xfId="32744"/>
    <cellStyle name="Normal 15 12 3 2 4" xfId="13651"/>
    <cellStyle name="Normal 15 12 3 2 4 2" xfId="32747"/>
    <cellStyle name="Normal 15 12 3 2 5" xfId="13652"/>
    <cellStyle name="Normal 15 12 3 2 5 2" xfId="32748"/>
    <cellStyle name="Normal 15 12 3 2 6" xfId="13653"/>
    <cellStyle name="Normal 15 12 3 2 6 2" xfId="32749"/>
    <cellStyle name="Normal 15 12 3 2 7" xfId="32736"/>
    <cellStyle name="Normal 15 12 3 3" xfId="13654"/>
    <cellStyle name="Normal 15 12 3 3 2" xfId="13655"/>
    <cellStyle name="Normal 15 12 3 3 2 2" xfId="13656"/>
    <cellStyle name="Normal 15 12 3 3 2 2 2" xfId="13657"/>
    <cellStyle name="Normal 15 12 3 3 2 2 2 2" xfId="32753"/>
    <cellStyle name="Normal 15 12 3 3 2 2 3" xfId="13658"/>
    <cellStyle name="Normal 15 12 3 3 2 2 3 2" xfId="32754"/>
    <cellStyle name="Normal 15 12 3 3 2 2 4" xfId="32752"/>
    <cellStyle name="Normal 15 12 3 3 2 3" xfId="13659"/>
    <cellStyle name="Normal 15 12 3 3 2 3 2" xfId="32755"/>
    <cellStyle name="Normal 15 12 3 3 2 4" xfId="13660"/>
    <cellStyle name="Normal 15 12 3 3 2 4 2" xfId="32756"/>
    <cellStyle name="Normal 15 12 3 3 2 5" xfId="13661"/>
    <cellStyle name="Normal 15 12 3 3 2 5 2" xfId="32757"/>
    <cellStyle name="Normal 15 12 3 3 2 6" xfId="32751"/>
    <cellStyle name="Normal 15 12 3 3 3" xfId="13662"/>
    <cellStyle name="Normal 15 12 3 3 3 2" xfId="13663"/>
    <cellStyle name="Normal 15 12 3 3 3 2 2" xfId="32759"/>
    <cellStyle name="Normal 15 12 3 3 3 3" xfId="13664"/>
    <cellStyle name="Normal 15 12 3 3 3 3 2" xfId="32760"/>
    <cellStyle name="Normal 15 12 3 3 3 4" xfId="32758"/>
    <cellStyle name="Normal 15 12 3 3 4" xfId="13665"/>
    <cellStyle name="Normal 15 12 3 3 4 2" xfId="32761"/>
    <cellStyle name="Normal 15 12 3 3 5" xfId="13666"/>
    <cellStyle name="Normal 15 12 3 3 5 2" xfId="32762"/>
    <cellStyle name="Normal 15 12 3 3 6" xfId="13667"/>
    <cellStyle name="Normal 15 12 3 3 6 2" xfId="32763"/>
    <cellStyle name="Normal 15 12 3 3 7" xfId="32750"/>
    <cellStyle name="Normal 15 12 3 4" xfId="13668"/>
    <cellStyle name="Normal 15 12 3 4 2" xfId="13669"/>
    <cellStyle name="Normal 15 12 3 4 2 2" xfId="13670"/>
    <cellStyle name="Normal 15 12 3 4 2 2 2" xfId="32766"/>
    <cellStyle name="Normal 15 12 3 4 2 3" xfId="13671"/>
    <cellStyle name="Normal 15 12 3 4 2 3 2" xfId="32767"/>
    <cellStyle name="Normal 15 12 3 4 2 4" xfId="32765"/>
    <cellStyle name="Normal 15 12 3 4 3" xfId="13672"/>
    <cellStyle name="Normal 15 12 3 4 3 2" xfId="32768"/>
    <cellStyle name="Normal 15 12 3 4 4" xfId="13673"/>
    <cellStyle name="Normal 15 12 3 4 4 2" xfId="32769"/>
    <cellStyle name="Normal 15 12 3 4 5" xfId="13674"/>
    <cellStyle name="Normal 15 12 3 4 5 2" xfId="32770"/>
    <cellStyle name="Normal 15 12 3 4 6" xfId="32764"/>
    <cellStyle name="Normal 15 12 3 5" xfId="13675"/>
    <cellStyle name="Normal 15 12 3 5 2" xfId="13676"/>
    <cellStyle name="Normal 15 12 3 5 2 2" xfId="32772"/>
    <cellStyle name="Normal 15 12 3 5 3" xfId="13677"/>
    <cellStyle name="Normal 15 12 3 5 3 2" xfId="32773"/>
    <cellStyle name="Normal 15 12 3 5 4" xfId="32771"/>
    <cellStyle name="Normal 15 12 3 6" xfId="13678"/>
    <cellStyle name="Normal 15 12 3 6 2" xfId="32774"/>
    <cellStyle name="Normal 15 12 3 7" xfId="13679"/>
    <cellStyle name="Normal 15 12 3 7 2" xfId="32775"/>
    <cellStyle name="Normal 15 12 3 8" xfId="13680"/>
    <cellStyle name="Normal 15 12 3 8 2" xfId="32776"/>
    <cellStyle name="Normal 15 12 3 9" xfId="32735"/>
    <cellStyle name="Normal 15 12 4" xfId="13681"/>
    <cellStyle name="Normal 15 12 4 2" xfId="13682"/>
    <cellStyle name="Normal 15 12 4 2 2" xfId="13683"/>
    <cellStyle name="Normal 15 12 4 2 2 2" xfId="13684"/>
    <cellStyle name="Normal 15 12 4 2 2 2 2" xfId="13685"/>
    <cellStyle name="Normal 15 12 4 2 2 2 2 2" xfId="32781"/>
    <cellStyle name="Normal 15 12 4 2 2 2 3" xfId="13686"/>
    <cellStyle name="Normal 15 12 4 2 2 2 3 2" xfId="32782"/>
    <cellStyle name="Normal 15 12 4 2 2 2 4" xfId="32780"/>
    <cellStyle name="Normal 15 12 4 2 2 3" xfId="13687"/>
    <cellStyle name="Normal 15 12 4 2 2 3 2" xfId="32783"/>
    <cellStyle name="Normal 15 12 4 2 2 4" xfId="13688"/>
    <cellStyle name="Normal 15 12 4 2 2 4 2" xfId="32784"/>
    <cellStyle name="Normal 15 12 4 2 2 5" xfId="13689"/>
    <cellStyle name="Normal 15 12 4 2 2 5 2" xfId="32785"/>
    <cellStyle name="Normal 15 12 4 2 2 6" xfId="32779"/>
    <cellStyle name="Normal 15 12 4 2 3" xfId="13690"/>
    <cellStyle name="Normal 15 12 4 2 3 2" xfId="13691"/>
    <cellStyle name="Normal 15 12 4 2 3 2 2" xfId="32787"/>
    <cellStyle name="Normal 15 12 4 2 3 3" xfId="13692"/>
    <cellStyle name="Normal 15 12 4 2 3 3 2" xfId="32788"/>
    <cellStyle name="Normal 15 12 4 2 3 4" xfId="32786"/>
    <cellStyle name="Normal 15 12 4 2 4" xfId="13693"/>
    <cellStyle name="Normal 15 12 4 2 4 2" xfId="32789"/>
    <cellStyle name="Normal 15 12 4 2 5" xfId="13694"/>
    <cellStyle name="Normal 15 12 4 2 5 2" xfId="32790"/>
    <cellStyle name="Normal 15 12 4 2 6" xfId="13695"/>
    <cellStyle name="Normal 15 12 4 2 6 2" xfId="32791"/>
    <cellStyle name="Normal 15 12 4 2 7" xfId="32778"/>
    <cellStyle name="Normal 15 12 4 3" xfId="13696"/>
    <cellStyle name="Normal 15 12 4 3 2" xfId="13697"/>
    <cellStyle name="Normal 15 12 4 3 2 2" xfId="13698"/>
    <cellStyle name="Normal 15 12 4 3 2 2 2" xfId="13699"/>
    <cellStyle name="Normal 15 12 4 3 2 2 2 2" xfId="32795"/>
    <cellStyle name="Normal 15 12 4 3 2 2 3" xfId="13700"/>
    <cellStyle name="Normal 15 12 4 3 2 2 3 2" xfId="32796"/>
    <cellStyle name="Normal 15 12 4 3 2 2 4" xfId="32794"/>
    <cellStyle name="Normal 15 12 4 3 2 3" xfId="13701"/>
    <cellStyle name="Normal 15 12 4 3 2 3 2" xfId="32797"/>
    <cellStyle name="Normal 15 12 4 3 2 4" xfId="13702"/>
    <cellStyle name="Normal 15 12 4 3 2 4 2" xfId="32798"/>
    <cellStyle name="Normal 15 12 4 3 2 5" xfId="13703"/>
    <cellStyle name="Normal 15 12 4 3 2 5 2" xfId="32799"/>
    <cellStyle name="Normal 15 12 4 3 2 6" xfId="32793"/>
    <cellStyle name="Normal 15 12 4 3 3" xfId="13704"/>
    <cellStyle name="Normal 15 12 4 3 3 2" xfId="13705"/>
    <cellStyle name="Normal 15 12 4 3 3 2 2" xfId="32801"/>
    <cellStyle name="Normal 15 12 4 3 3 3" xfId="13706"/>
    <cellStyle name="Normal 15 12 4 3 3 3 2" xfId="32802"/>
    <cellStyle name="Normal 15 12 4 3 3 4" xfId="32800"/>
    <cellStyle name="Normal 15 12 4 3 4" xfId="13707"/>
    <cellStyle name="Normal 15 12 4 3 4 2" xfId="32803"/>
    <cellStyle name="Normal 15 12 4 3 5" xfId="13708"/>
    <cellStyle name="Normal 15 12 4 3 5 2" xfId="32804"/>
    <cellStyle name="Normal 15 12 4 3 6" xfId="13709"/>
    <cellStyle name="Normal 15 12 4 3 6 2" xfId="32805"/>
    <cellStyle name="Normal 15 12 4 3 7" xfId="32792"/>
    <cellStyle name="Normal 15 12 4 4" xfId="13710"/>
    <cellStyle name="Normal 15 12 4 4 2" xfId="13711"/>
    <cellStyle name="Normal 15 12 4 4 2 2" xfId="13712"/>
    <cellStyle name="Normal 15 12 4 4 2 2 2" xfId="32808"/>
    <cellStyle name="Normal 15 12 4 4 2 3" xfId="13713"/>
    <cellStyle name="Normal 15 12 4 4 2 3 2" xfId="32809"/>
    <cellStyle name="Normal 15 12 4 4 2 4" xfId="32807"/>
    <cellStyle name="Normal 15 12 4 4 3" xfId="13714"/>
    <cellStyle name="Normal 15 12 4 4 3 2" xfId="32810"/>
    <cellStyle name="Normal 15 12 4 4 4" xfId="13715"/>
    <cellStyle name="Normal 15 12 4 4 4 2" xfId="32811"/>
    <cellStyle name="Normal 15 12 4 4 5" xfId="13716"/>
    <cellStyle name="Normal 15 12 4 4 5 2" xfId="32812"/>
    <cellStyle name="Normal 15 12 4 4 6" xfId="32806"/>
    <cellStyle name="Normal 15 12 4 5" xfId="13717"/>
    <cellStyle name="Normal 15 12 4 5 2" xfId="13718"/>
    <cellStyle name="Normal 15 12 4 5 2 2" xfId="32814"/>
    <cellStyle name="Normal 15 12 4 5 3" xfId="13719"/>
    <cellStyle name="Normal 15 12 4 5 3 2" xfId="32815"/>
    <cellStyle name="Normal 15 12 4 5 4" xfId="32813"/>
    <cellStyle name="Normal 15 12 4 6" xfId="13720"/>
    <cellStyle name="Normal 15 12 4 6 2" xfId="32816"/>
    <cellStyle name="Normal 15 12 4 7" xfId="13721"/>
    <cellStyle name="Normal 15 12 4 7 2" xfId="32817"/>
    <cellStyle name="Normal 15 12 4 8" xfId="13722"/>
    <cellStyle name="Normal 15 12 4 8 2" xfId="32818"/>
    <cellStyle name="Normal 15 12 4 9" xfId="32777"/>
    <cellStyle name="Normal 15 12 5" xfId="13723"/>
    <cellStyle name="Normal 15 12 5 2" xfId="13724"/>
    <cellStyle name="Normal 15 12 5 2 2" xfId="13725"/>
    <cellStyle name="Normal 15 12 5 2 2 2" xfId="13726"/>
    <cellStyle name="Normal 15 12 5 2 2 2 2" xfId="32822"/>
    <cellStyle name="Normal 15 12 5 2 2 3" xfId="13727"/>
    <cellStyle name="Normal 15 12 5 2 2 3 2" xfId="32823"/>
    <cellStyle name="Normal 15 12 5 2 2 4" xfId="32821"/>
    <cellStyle name="Normal 15 12 5 2 3" xfId="13728"/>
    <cellStyle name="Normal 15 12 5 2 3 2" xfId="32824"/>
    <cellStyle name="Normal 15 12 5 2 4" xfId="13729"/>
    <cellStyle name="Normal 15 12 5 2 4 2" xfId="32825"/>
    <cellStyle name="Normal 15 12 5 2 5" xfId="13730"/>
    <cellStyle name="Normal 15 12 5 2 5 2" xfId="32826"/>
    <cellStyle name="Normal 15 12 5 2 6" xfId="32820"/>
    <cellStyle name="Normal 15 12 5 3" xfId="13731"/>
    <cellStyle name="Normal 15 12 5 3 2" xfId="13732"/>
    <cellStyle name="Normal 15 12 5 3 2 2" xfId="32828"/>
    <cellStyle name="Normal 15 12 5 3 3" xfId="13733"/>
    <cellStyle name="Normal 15 12 5 3 3 2" xfId="32829"/>
    <cellStyle name="Normal 15 12 5 3 4" xfId="32827"/>
    <cellStyle name="Normal 15 12 5 4" xfId="13734"/>
    <cellStyle name="Normal 15 12 5 4 2" xfId="32830"/>
    <cellStyle name="Normal 15 12 5 5" xfId="13735"/>
    <cellStyle name="Normal 15 12 5 5 2" xfId="32831"/>
    <cellStyle name="Normal 15 12 5 6" xfId="13736"/>
    <cellStyle name="Normal 15 12 5 6 2" xfId="32832"/>
    <cellStyle name="Normal 15 12 5 7" xfId="32819"/>
    <cellStyle name="Normal 15 12 6" xfId="13737"/>
    <cellStyle name="Normal 15 12 6 2" xfId="13738"/>
    <cellStyle name="Normal 15 12 6 2 2" xfId="13739"/>
    <cellStyle name="Normal 15 12 6 2 2 2" xfId="13740"/>
    <cellStyle name="Normal 15 12 6 2 2 2 2" xfId="32836"/>
    <cellStyle name="Normal 15 12 6 2 2 3" xfId="13741"/>
    <cellStyle name="Normal 15 12 6 2 2 3 2" xfId="32837"/>
    <cellStyle name="Normal 15 12 6 2 2 4" xfId="32835"/>
    <cellStyle name="Normal 15 12 6 2 3" xfId="13742"/>
    <cellStyle name="Normal 15 12 6 2 3 2" xfId="32838"/>
    <cellStyle name="Normal 15 12 6 2 4" xfId="13743"/>
    <cellStyle name="Normal 15 12 6 2 4 2" xfId="32839"/>
    <cellStyle name="Normal 15 12 6 2 5" xfId="13744"/>
    <cellStyle name="Normal 15 12 6 2 5 2" xfId="32840"/>
    <cellStyle name="Normal 15 12 6 2 6" xfId="32834"/>
    <cellStyle name="Normal 15 12 6 3" xfId="13745"/>
    <cellStyle name="Normal 15 12 6 3 2" xfId="13746"/>
    <cellStyle name="Normal 15 12 6 3 2 2" xfId="32842"/>
    <cellStyle name="Normal 15 12 6 3 3" xfId="13747"/>
    <cellStyle name="Normal 15 12 6 3 3 2" xfId="32843"/>
    <cellStyle name="Normal 15 12 6 3 4" xfId="32841"/>
    <cellStyle name="Normal 15 12 6 4" xfId="13748"/>
    <cellStyle name="Normal 15 12 6 4 2" xfId="32844"/>
    <cellStyle name="Normal 15 12 6 5" xfId="13749"/>
    <cellStyle name="Normal 15 12 6 5 2" xfId="32845"/>
    <cellStyle name="Normal 15 12 6 6" xfId="13750"/>
    <cellStyle name="Normal 15 12 6 6 2" xfId="32846"/>
    <cellStyle name="Normal 15 12 6 7" xfId="32833"/>
    <cellStyle name="Normal 15 12 7" xfId="13751"/>
    <cellStyle name="Normal 15 12 7 2" xfId="13752"/>
    <cellStyle name="Normal 15 12 7 2 2" xfId="13753"/>
    <cellStyle name="Normal 15 12 7 2 2 2" xfId="32849"/>
    <cellStyle name="Normal 15 12 7 2 3" xfId="13754"/>
    <cellStyle name="Normal 15 12 7 2 3 2" xfId="32850"/>
    <cellStyle name="Normal 15 12 7 2 4" xfId="32848"/>
    <cellStyle name="Normal 15 12 7 3" xfId="13755"/>
    <cellStyle name="Normal 15 12 7 3 2" xfId="32851"/>
    <cellStyle name="Normal 15 12 7 4" xfId="13756"/>
    <cellStyle name="Normal 15 12 7 4 2" xfId="32852"/>
    <cellStyle name="Normal 15 12 7 5" xfId="13757"/>
    <cellStyle name="Normal 15 12 7 5 2" xfId="32853"/>
    <cellStyle name="Normal 15 12 7 6" xfId="32847"/>
    <cellStyle name="Normal 15 12 8" xfId="13758"/>
    <cellStyle name="Normal 15 12 8 2" xfId="13759"/>
    <cellStyle name="Normal 15 12 8 2 2" xfId="32855"/>
    <cellStyle name="Normal 15 12 8 3" xfId="13760"/>
    <cellStyle name="Normal 15 12 8 3 2" xfId="32856"/>
    <cellStyle name="Normal 15 12 8 4" xfId="32854"/>
    <cellStyle name="Normal 15 12 9" xfId="13761"/>
    <cellStyle name="Normal 15 12 9 2" xfId="32857"/>
    <cellStyle name="Normal 15 13" xfId="13762"/>
    <cellStyle name="Normal 15 13 10" xfId="13763"/>
    <cellStyle name="Normal 15 13 10 2" xfId="32859"/>
    <cellStyle name="Normal 15 13 11" xfId="13764"/>
    <cellStyle name="Normal 15 13 11 2" xfId="32860"/>
    <cellStyle name="Normal 15 13 12" xfId="32858"/>
    <cellStyle name="Normal 15 13 2" xfId="13765"/>
    <cellStyle name="Normal 15 13 2 2" xfId="13766"/>
    <cellStyle name="Normal 15 13 2 2 2" xfId="13767"/>
    <cellStyle name="Normal 15 13 2 2 2 2" xfId="13768"/>
    <cellStyle name="Normal 15 13 2 2 2 2 2" xfId="13769"/>
    <cellStyle name="Normal 15 13 2 2 2 2 2 2" xfId="32865"/>
    <cellStyle name="Normal 15 13 2 2 2 2 3" xfId="13770"/>
    <cellStyle name="Normal 15 13 2 2 2 2 3 2" xfId="32866"/>
    <cellStyle name="Normal 15 13 2 2 2 2 4" xfId="32864"/>
    <cellStyle name="Normal 15 13 2 2 2 3" xfId="13771"/>
    <cellStyle name="Normal 15 13 2 2 2 3 2" xfId="32867"/>
    <cellStyle name="Normal 15 13 2 2 2 4" xfId="13772"/>
    <cellStyle name="Normal 15 13 2 2 2 4 2" xfId="32868"/>
    <cellStyle name="Normal 15 13 2 2 2 5" xfId="13773"/>
    <cellStyle name="Normal 15 13 2 2 2 5 2" xfId="32869"/>
    <cellStyle name="Normal 15 13 2 2 2 6" xfId="32863"/>
    <cellStyle name="Normal 15 13 2 2 3" xfId="13774"/>
    <cellStyle name="Normal 15 13 2 2 3 2" xfId="13775"/>
    <cellStyle name="Normal 15 13 2 2 3 2 2" xfId="32871"/>
    <cellStyle name="Normal 15 13 2 2 3 3" xfId="13776"/>
    <cellStyle name="Normal 15 13 2 2 3 3 2" xfId="32872"/>
    <cellStyle name="Normal 15 13 2 2 3 4" xfId="32870"/>
    <cellStyle name="Normal 15 13 2 2 4" xfId="13777"/>
    <cellStyle name="Normal 15 13 2 2 4 2" xfId="32873"/>
    <cellStyle name="Normal 15 13 2 2 5" xfId="13778"/>
    <cellStyle name="Normal 15 13 2 2 5 2" xfId="32874"/>
    <cellStyle name="Normal 15 13 2 2 6" xfId="13779"/>
    <cellStyle name="Normal 15 13 2 2 6 2" xfId="32875"/>
    <cellStyle name="Normal 15 13 2 2 7" xfId="32862"/>
    <cellStyle name="Normal 15 13 2 3" xfId="13780"/>
    <cellStyle name="Normal 15 13 2 3 2" xfId="13781"/>
    <cellStyle name="Normal 15 13 2 3 2 2" xfId="13782"/>
    <cellStyle name="Normal 15 13 2 3 2 2 2" xfId="13783"/>
    <cellStyle name="Normal 15 13 2 3 2 2 2 2" xfId="32879"/>
    <cellStyle name="Normal 15 13 2 3 2 2 3" xfId="13784"/>
    <cellStyle name="Normal 15 13 2 3 2 2 3 2" xfId="32880"/>
    <cellStyle name="Normal 15 13 2 3 2 2 4" xfId="32878"/>
    <cellStyle name="Normal 15 13 2 3 2 3" xfId="13785"/>
    <cellStyle name="Normal 15 13 2 3 2 3 2" xfId="32881"/>
    <cellStyle name="Normal 15 13 2 3 2 4" xfId="13786"/>
    <cellStyle name="Normal 15 13 2 3 2 4 2" xfId="32882"/>
    <cellStyle name="Normal 15 13 2 3 2 5" xfId="13787"/>
    <cellStyle name="Normal 15 13 2 3 2 5 2" xfId="32883"/>
    <cellStyle name="Normal 15 13 2 3 2 6" xfId="32877"/>
    <cellStyle name="Normal 15 13 2 3 3" xfId="13788"/>
    <cellStyle name="Normal 15 13 2 3 3 2" xfId="13789"/>
    <cellStyle name="Normal 15 13 2 3 3 2 2" xfId="32885"/>
    <cellStyle name="Normal 15 13 2 3 3 3" xfId="13790"/>
    <cellStyle name="Normal 15 13 2 3 3 3 2" xfId="32886"/>
    <cellStyle name="Normal 15 13 2 3 3 4" xfId="32884"/>
    <cellStyle name="Normal 15 13 2 3 4" xfId="13791"/>
    <cellStyle name="Normal 15 13 2 3 4 2" xfId="32887"/>
    <cellStyle name="Normal 15 13 2 3 5" xfId="13792"/>
    <cellStyle name="Normal 15 13 2 3 5 2" xfId="32888"/>
    <cellStyle name="Normal 15 13 2 3 6" xfId="13793"/>
    <cellStyle name="Normal 15 13 2 3 6 2" xfId="32889"/>
    <cellStyle name="Normal 15 13 2 3 7" xfId="32876"/>
    <cellStyle name="Normal 15 13 2 4" xfId="13794"/>
    <cellStyle name="Normal 15 13 2 4 2" xfId="13795"/>
    <cellStyle name="Normal 15 13 2 4 2 2" xfId="13796"/>
    <cellStyle name="Normal 15 13 2 4 2 2 2" xfId="32892"/>
    <cellStyle name="Normal 15 13 2 4 2 3" xfId="13797"/>
    <cellStyle name="Normal 15 13 2 4 2 3 2" xfId="32893"/>
    <cellStyle name="Normal 15 13 2 4 2 4" xfId="32891"/>
    <cellStyle name="Normal 15 13 2 4 3" xfId="13798"/>
    <cellStyle name="Normal 15 13 2 4 3 2" xfId="32894"/>
    <cellStyle name="Normal 15 13 2 4 4" xfId="13799"/>
    <cellStyle name="Normal 15 13 2 4 4 2" xfId="32895"/>
    <cellStyle name="Normal 15 13 2 4 5" xfId="13800"/>
    <cellStyle name="Normal 15 13 2 4 5 2" xfId="32896"/>
    <cellStyle name="Normal 15 13 2 4 6" xfId="32890"/>
    <cellStyle name="Normal 15 13 2 5" xfId="13801"/>
    <cellStyle name="Normal 15 13 2 5 2" xfId="13802"/>
    <cellStyle name="Normal 15 13 2 5 2 2" xfId="32898"/>
    <cellStyle name="Normal 15 13 2 5 3" xfId="13803"/>
    <cellStyle name="Normal 15 13 2 5 3 2" xfId="32899"/>
    <cellStyle name="Normal 15 13 2 5 4" xfId="32897"/>
    <cellStyle name="Normal 15 13 2 6" xfId="13804"/>
    <cellStyle name="Normal 15 13 2 6 2" xfId="32900"/>
    <cellStyle name="Normal 15 13 2 7" xfId="13805"/>
    <cellStyle name="Normal 15 13 2 7 2" xfId="32901"/>
    <cellStyle name="Normal 15 13 2 8" xfId="13806"/>
    <cellStyle name="Normal 15 13 2 8 2" xfId="32902"/>
    <cellStyle name="Normal 15 13 2 9" xfId="32861"/>
    <cellStyle name="Normal 15 13 3" xfId="13807"/>
    <cellStyle name="Normal 15 13 3 2" xfId="13808"/>
    <cellStyle name="Normal 15 13 3 2 2" xfId="13809"/>
    <cellStyle name="Normal 15 13 3 2 2 2" xfId="13810"/>
    <cellStyle name="Normal 15 13 3 2 2 2 2" xfId="13811"/>
    <cellStyle name="Normal 15 13 3 2 2 2 2 2" xfId="32907"/>
    <cellStyle name="Normal 15 13 3 2 2 2 3" xfId="13812"/>
    <cellStyle name="Normal 15 13 3 2 2 2 3 2" xfId="32908"/>
    <cellStyle name="Normal 15 13 3 2 2 2 4" xfId="32906"/>
    <cellStyle name="Normal 15 13 3 2 2 3" xfId="13813"/>
    <cellStyle name="Normal 15 13 3 2 2 3 2" xfId="32909"/>
    <cellStyle name="Normal 15 13 3 2 2 4" xfId="13814"/>
    <cellStyle name="Normal 15 13 3 2 2 4 2" xfId="32910"/>
    <cellStyle name="Normal 15 13 3 2 2 5" xfId="13815"/>
    <cellStyle name="Normal 15 13 3 2 2 5 2" xfId="32911"/>
    <cellStyle name="Normal 15 13 3 2 2 6" xfId="32905"/>
    <cellStyle name="Normal 15 13 3 2 3" xfId="13816"/>
    <cellStyle name="Normal 15 13 3 2 3 2" xfId="13817"/>
    <cellStyle name="Normal 15 13 3 2 3 2 2" xfId="32913"/>
    <cellStyle name="Normal 15 13 3 2 3 3" xfId="13818"/>
    <cellStyle name="Normal 15 13 3 2 3 3 2" xfId="32914"/>
    <cellStyle name="Normal 15 13 3 2 3 4" xfId="32912"/>
    <cellStyle name="Normal 15 13 3 2 4" xfId="13819"/>
    <cellStyle name="Normal 15 13 3 2 4 2" xfId="32915"/>
    <cellStyle name="Normal 15 13 3 2 5" xfId="13820"/>
    <cellStyle name="Normal 15 13 3 2 5 2" xfId="32916"/>
    <cellStyle name="Normal 15 13 3 2 6" xfId="13821"/>
    <cellStyle name="Normal 15 13 3 2 6 2" xfId="32917"/>
    <cellStyle name="Normal 15 13 3 2 7" xfId="32904"/>
    <cellStyle name="Normal 15 13 3 3" xfId="13822"/>
    <cellStyle name="Normal 15 13 3 3 2" xfId="13823"/>
    <cellStyle name="Normal 15 13 3 3 2 2" xfId="13824"/>
    <cellStyle name="Normal 15 13 3 3 2 2 2" xfId="13825"/>
    <cellStyle name="Normal 15 13 3 3 2 2 2 2" xfId="32921"/>
    <cellStyle name="Normal 15 13 3 3 2 2 3" xfId="13826"/>
    <cellStyle name="Normal 15 13 3 3 2 2 3 2" xfId="32922"/>
    <cellStyle name="Normal 15 13 3 3 2 2 4" xfId="32920"/>
    <cellStyle name="Normal 15 13 3 3 2 3" xfId="13827"/>
    <cellStyle name="Normal 15 13 3 3 2 3 2" xfId="32923"/>
    <cellStyle name="Normal 15 13 3 3 2 4" xfId="13828"/>
    <cellStyle name="Normal 15 13 3 3 2 4 2" xfId="32924"/>
    <cellStyle name="Normal 15 13 3 3 2 5" xfId="13829"/>
    <cellStyle name="Normal 15 13 3 3 2 5 2" xfId="32925"/>
    <cellStyle name="Normal 15 13 3 3 2 6" xfId="32919"/>
    <cellStyle name="Normal 15 13 3 3 3" xfId="13830"/>
    <cellStyle name="Normal 15 13 3 3 3 2" xfId="13831"/>
    <cellStyle name="Normal 15 13 3 3 3 2 2" xfId="32927"/>
    <cellStyle name="Normal 15 13 3 3 3 3" xfId="13832"/>
    <cellStyle name="Normal 15 13 3 3 3 3 2" xfId="32928"/>
    <cellStyle name="Normal 15 13 3 3 3 4" xfId="32926"/>
    <cellStyle name="Normal 15 13 3 3 4" xfId="13833"/>
    <cellStyle name="Normal 15 13 3 3 4 2" xfId="32929"/>
    <cellStyle name="Normal 15 13 3 3 5" xfId="13834"/>
    <cellStyle name="Normal 15 13 3 3 5 2" xfId="32930"/>
    <cellStyle name="Normal 15 13 3 3 6" xfId="13835"/>
    <cellStyle name="Normal 15 13 3 3 6 2" xfId="32931"/>
    <cellStyle name="Normal 15 13 3 3 7" xfId="32918"/>
    <cellStyle name="Normal 15 13 3 4" xfId="13836"/>
    <cellStyle name="Normal 15 13 3 4 2" xfId="13837"/>
    <cellStyle name="Normal 15 13 3 4 2 2" xfId="13838"/>
    <cellStyle name="Normal 15 13 3 4 2 2 2" xfId="32934"/>
    <cellStyle name="Normal 15 13 3 4 2 3" xfId="13839"/>
    <cellStyle name="Normal 15 13 3 4 2 3 2" xfId="32935"/>
    <cellStyle name="Normal 15 13 3 4 2 4" xfId="32933"/>
    <cellStyle name="Normal 15 13 3 4 3" xfId="13840"/>
    <cellStyle name="Normal 15 13 3 4 3 2" xfId="32936"/>
    <cellStyle name="Normal 15 13 3 4 4" xfId="13841"/>
    <cellStyle name="Normal 15 13 3 4 4 2" xfId="32937"/>
    <cellStyle name="Normal 15 13 3 4 5" xfId="13842"/>
    <cellStyle name="Normal 15 13 3 4 5 2" xfId="32938"/>
    <cellStyle name="Normal 15 13 3 4 6" xfId="32932"/>
    <cellStyle name="Normal 15 13 3 5" xfId="13843"/>
    <cellStyle name="Normal 15 13 3 5 2" xfId="13844"/>
    <cellStyle name="Normal 15 13 3 5 2 2" xfId="32940"/>
    <cellStyle name="Normal 15 13 3 5 3" xfId="13845"/>
    <cellStyle name="Normal 15 13 3 5 3 2" xfId="32941"/>
    <cellStyle name="Normal 15 13 3 5 4" xfId="32939"/>
    <cellStyle name="Normal 15 13 3 6" xfId="13846"/>
    <cellStyle name="Normal 15 13 3 6 2" xfId="32942"/>
    <cellStyle name="Normal 15 13 3 7" xfId="13847"/>
    <cellStyle name="Normal 15 13 3 7 2" xfId="32943"/>
    <cellStyle name="Normal 15 13 3 8" xfId="13848"/>
    <cellStyle name="Normal 15 13 3 8 2" xfId="32944"/>
    <cellStyle name="Normal 15 13 3 9" xfId="32903"/>
    <cellStyle name="Normal 15 13 4" xfId="13849"/>
    <cellStyle name="Normal 15 13 4 2" xfId="13850"/>
    <cellStyle name="Normal 15 13 4 2 2" xfId="13851"/>
    <cellStyle name="Normal 15 13 4 2 2 2" xfId="13852"/>
    <cellStyle name="Normal 15 13 4 2 2 2 2" xfId="13853"/>
    <cellStyle name="Normal 15 13 4 2 2 2 2 2" xfId="32949"/>
    <cellStyle name="Normal 15 13 4 2 2 2 3" xfId="13854"/>
    <cellStyle name="Normal 15 13 4 2 2 2 3 2" xfId="32950"/>
    <cellStyle name="Normal 15 13 4 2 2 2 4" xfId="32948"/>
    <cellStyle name="Normal 15 13 4 2 2 3" xfId="13855"/>
    <cellStyle name="Normal 15 13 4 2 2 3 2" xfId="32951"/>
    <cellStyle name="Normal 15 13 4 2 2 4" xfId="13856"/>
    <cellStyle name="Normal 15 13 4 2 2 4 2" xfId="32952"/>
    <cellStyle name="Normal 15 13 4 2 2 5" xfId="13857"/>
    <cellStyle name="Normal 15 13 4 2 2 5 2" xfId="32953"/>
    <cellStyle name="Normal 15 13 4 2 2 6" xfId="32947"/>
    <cellStyle name="Normal 15 13 4 2 3" xfId="13858"/>
    <cellStyle name="Normal 15 13 4 2 3 2" xfId="13859"/>
    <cellStyle name="Normal 15 13 4 2 3 2 2" xfId="32955"/>
    <cellStyle name="Normal 15 13 4 2 3 3" xfId="13860"/>
    <cellStyle name="Normal 15 13 4 2 3 3 2" xfId="32956"/>
    <cellStyle name="Normal 15 13 4 2 3 4" xfId="32954"/>
    <cellStyle name="Normal 15 13 4 2 4" xfId="13861"/>
    <cellStyle name="Normal 15 13 4 2 4 2" xfId="32957"/>
    <cellStyle name="Normal 15 13 4 2 5" xfId="13862"/>
    <cellStyle name="Normal 15 13 4 2 5 2" xfId="32958"/>
    <cellStyle name="Normal 15 13 4 2 6" xfId="13863"/>
    <cellStyle name="Normal 15 13 4 2 6 2" xfId="32959"/>
    <cellStyle name="Normal 15 13 4 2 7" xfId="32946"/>
    <cellStyle name="Normal 15 13 4 3" xfId="13864"/>
    <cellStyle name="Normal 15 13 4 3 2" xfId="13865"/>
    <cellStyle name="Normal 15 13 4 3 2 2" xfId="13866"/>
    <cellStyle name="Normal 15 13 4 3 2 2 2" xfId="13867"/>
    <cellStyle name="Normal 15 13 4 3 2 2 2 2" xfId="32963"/>
    <cellStyle name="Normal 15 13 4 3 2 2 3" xfId="13868"/>
    <cellStyle name="Normal 15 13 4 3 2 2 3 2" xfId="32964"/>
    <cellStyle name="Normal 15 13 4 3 2 2 4" xfId="32962"/>
    <cellStyle name="Normal 15 13 4 3 2 3" xfId="13869"/>
    <cellStyle name="Normal 15 13 4 3 2 3 2" xfId="32965"/>
    <cellStyle name="Normal 15 13 4 3 2 4" xfId="13870"/>
    <cellStyle name="Normal 15 13 4 3 2 4 2" xfId="32966"/>
    <cellStyle name="Normal 15 13 4 3 2 5" xfId="13871"/>
    <cellStyle name="Normal 15 13 4 3 2 5 2" xfId="32967"/>
    <cellStyle name="Normal 15 13 4 3 2 6" xfId="32961"/>
    <cellStyle name="Normal 15 13 4 3 3" xfId="13872"/>
    <cellStyle name="Normal 15 13 4 3 3 2" xfId="13873"/>
    <cellStyle name="Normal 15 13 4 3 3 2 2" xfId="32969"/>
    <cellStyle name="Normal 15 13 4 3 3 3" xfId="13874"/>
    <cellStyle name="Normal 15 13 4 3 3 3 2" xfId="32970"/>
    <cellStyle name="Normal 15 13 4 3 3 4" xfId="32968"/>
    <cellStyle name="Normal 15 13 4 3 4" xfId="13875"/>
    <cellStyle name="Normal 15 13 4 3 4 2" xfId="32971"/>
    <cellStyle name="Normal 15 13 4 3 5" xfId="13876"/>
    <cellStyle name="Normal 15 13 4 3 5 2" xfId="32972"/>
    <cellStyle name="Normal 15 13 4 3 6" xfId="13877"/>
    <cellStyle name="Normal 15 13 4 3 6 2" xfId="32973"/>
    <cellStyle name="Normal 15 13 4 3 7" xfId="32960"/>
    <cellStyle name="Normal 15 13 4 4" xfId="13878"/>
    <cellStyle name="Normal 15 13 4 4 2" xfId="13879"/>
    <cellStyle name="Normal 15 13 4 4 2 2" xfId="13880"/>
    <cellStyle name="Normal 15 13 4 4 2 2 2" xfId="32976"/>
    <cellStyle name="Normal 15 13 4 4 2 3" xfId="13881"/>
    <cellStyle name="Normal 15 13 4 4 2 3 2" xfId="32977"/>
    <cellStyle name="Normal 15 13 4 4 2 4" xfId="32975"/>
    <cellStyle name="Normal 15 13 4 4 3" xfId="13882"/>
    <cellStyle name="Normal 15 13 4 4 3 2" xfId="32978"/>
    <cellStyle name="Normal 15 13 4 4 4" xfId="13883"/>
    <cellStyle name="Normal 15 13 4 4 4 2" xfId="32979"/>
    <cellStyle name="Normal 15 13 4 4 5" xfId="13884"/>
    <cellStyle name="Normal 15 13 4 4 5 2" xfId="32980"/>
    <cellStyle name="Normal 15 13 4 4 6" xfId="32974"/>
    <cellStyle name="Normal 15 13 4 5" xfId="13885"/>
    <cellStyle name="Normal 15 13 4 5 2" xfId="13886"/>
    <cellStyle name="Normal 15 13 4 5 2 2" xfId="32982"/>
    <cellStyle name="Normal 15 13 4 5 3" xfId="13887"/>
    <cellStyle name="Normal 15 13 4 5 3 2" xfId="32983"/>
    <cellStyle name="Normal 15 13 4 5 4" xfId="32981"/>
    <cellStyle name="Normal 15 13 4 6" xfId="13888"/>
    <cellStyle name="Normal 15 13 4 6 2" xfId="32984"/>
    <cellStyle name="Normal 15 13 4 7" xfId="13889"/>
    <cellStyle name="Normal 15 13 4 7 2" xfId="32985"/>
    <cellStyle name="Normal 15 13 4 8" xfId="13890"/>
    <cellStyle name="Normal 15 13 4 8 2" xfId="32986"/>
    <cellStyle name="Normal 15 13 4 9" xfId="32945"/>
    <cellStyle name="Normal 15 13 5" xfId="13891"/>
    <cellStyle name="Normal 15 13 5 2" xfId="13892"/>
    <cellStyle name="Normal 15 13 5 2 2" xfId="13893"/>
    <cellStyle name="Normal 15 13 5 2 2 2" xfId="13894"/>
    <cellStyle name="Normal 15 13 5 2 2 2 2" xfId="32990"/>
    <cellStyle name="Normal 15 13 5 2 2 3" xfId="13895"/>
    <cellStyle name="Normal 15 13 5 2 2 3 2" xfId="32991"/>
    <cellStyle name="Normal 15 13 5 2 2 4" xfId="32989"/>
    <cellStyle name="Normal 15 13 5 2 3" xfId="13896"/>
    <cellStyle name="Normal 15 13 5 2 3 2" xfId="32992"/>
    <cellStyle name="Normal 15 13 5 2 4" xfId="13897"/>
    <cellStyle name="Normal 15 13 5 2 4 2" xfId="32993"/>
    <cellStyle name="Normal 15 13 5 2 5" xfId="13898"/>
    <cellStyle name="Normal 15 13 5 2 5 2" xfId="32994"/>
    <cellStyle name="Normal 15 13 5 2 6" xfId="32988"/>
    <cellStyle name="Normal 15 13 5 3" xfId="13899"/>
    <cellStyle name="Normal 15 13 5 3 2" xfId="13900"/>
    <cellStyle name="Normal 15 13 5 3 2 2" xfId="32996"/>
    <cellStyle name="Normal 15 13 5 3 3" xfId="13901"/>
    <cellStyle name="Normal 15 13 5 3 3 2" xfId="32997"/>
    <cellStyle name="Normal 15 13 5 3 4" xfId="32995"/>
    <cellStyle name="Normal 15 13 5 4" xfId="13902"/>
    <cellStyle name="Normal 15 13 5 4 2" xfId="32998"/>
    <cellStyle name="Normal 15 13 5 5" xfId="13903"/>
    <cellStyle name="Normal 15 13 5 5 2" xfId="32999"/>
    <cellStyle name="Normal 15 13 5 6" xfId="13904"/>
    <cellStyle name="Normal 15 13 5 6 2" xfId="33000"/>
    <cellStyle name="Normal 15 13 5 7" xfId="32987"/>
    <cellStyle name="Normal 15 13 6" xfId="13905"/>
    <cellStyle name="Normal 15 13 6 2" xfId="13906"/>
    <cellStyle name="Normal 15 13 6 2 2" xfId="13907"/>
    <cellStyle name="Normal 15 13 6 2 2 2" xfId="13908"/>
    <cellStyle name="Normal 15 13 6 2 2 2 2" xfId="33004"/>
    <cellStyle name="Normal 15 13 6 2 2 3" xfId="13909"/>
    <cellStyle name="Normal 15 13 6 2 2 3 2" xfId="33005"/>
    <cellStyle name="Normal 15 13 6 2 2 4" xfId="33003"/>
    <cellStyle name="Normal 15 13 6 2 3" xfId="13910"/>
    <cellStyle name="Normal 15 13 6 2 3 2" xfId="33006"/>
    <cellStyle name="Normal 15 13 6 2 4" xfId="13911"/>
    <cellStyle name="Normal 15 13 6 2 4 2" xfId="33007"/>
    <cellStyle name="Normal 15 13 6 2 5" xfId="13912"/>
    <cellStyle name="Normal 15 13 6 2 5 2" xfId="33008"/>
    <cellStyle name="Normal 15 13 6 2 6" xfId="33002"/>
    <cellStyle name="Normal 15 13 6 3" xfId="13913"/>
    <cellStyle name="Normal 15 13 6 3 2" xfId="13914"/>
    <cellStyle name="Normal 15 13 6 3 2 2" xfId="33010"/>
    <cellStyle name="Normal 15 13 6 3 3" xfId="13915"/>
    <cellStyle name="Normal 15 13 6 3 3 2" xfId="33011"/>
    <cellStyle name="Normal 15 13 6 3 4" xfId="33009"/>
    <cellStyle name="Normal 15 13 6 4" xfId="13916"/>
    <cellStyle name="Normal 15 13 6 4 2" xfId="33012"/>
    <cellStyle name="Normal 15 13 6 5" xfId="13917"/>
    <cellStyle name="Normal 15 13 6 5 2" xfId="33013"/>
    <cellStyle name="Normal 15 13 6 6" xfId="13918"/>
    <cellStyle name="Normal 15 13 6 6 2" xfId="33014"/>
    <cellStyle name="Normal 15 13 6 7" xfId="33001"/>
    <cellStyle name="Normal 15 13 7" xfId="13919"/>
    <cellStyle name="Normal 15 13 7 2" xfId="13920"/>
    <cellStyle name="Normal 15 13 7 2 2" xfId="13921"/>
    <cellStyle name="Normal 15 13 7 2 2 2" xfId="33017"/>
    <cellStyle name="Normal 15 13 7 2 3" xfId="13922"/>
    <cellStyle name="Normal 15 13 7 2 3 2" xfId="33018"/>
    <cellStyle name="Normal 15 13 7 2 4" xfId="33016"/>
    <cellStyle name="Normal 15 13 7 3" xfId="13923"/>
    <cellStyle name="Normal 15 13 7 3 2" xfId="33019"/>
    <cellStyle name="Normal 15 13 7 4" xfId="13924"/>
    <cellStyle name="Normal 15 13 7 4 2" xfId="33020"/>
    <cellStyle name="Normal 15 13 7 5" xfId="13925"/>
    <cellStyle name="Normal 15 13 7 5 2" xfId="33021"/>
    <cellStyle name="Normal 15 13 7 6" xfId="33015"/>
    <cellStyle name="Normal 15 13 8" xfId="13926"/>
    <cellStyle name="Normal 15 13 8 2" xfId="13927"/>
    <cellStyle name="Normal 15 13 8 2 2" xfId="33023"/>
    <cellStyle name="Normal 15 13 8 3" xfId="13928"/>
    <cellStyle name="Normal 15 13 8 3 2" xfId="33024"/>
    <cellStyle name="Normal 15 13 8 4" xfId="33022"/>
    <cellStyle name="Normal 15 13 9" xfId="13929"/>
    <cellStyle name="Normal 15 13 9 2" xfId="33025"/>
    <cellStyle name="Normal 15 14" xfId="13930"/>
    <cellStyle name="Normal 15 14 2" xfId="13931"/>
    <cellStyle name="Normal 15 14 2 2" xfId="13932"/>
    <cellStyle name="Normal 15 14 2 2 2" xfId="13933"/>
    <cellStyle name="Normal 15 14 2 2 2 2" xfId="13934"/>
    <cellStyle name="Normal 15 14 2 2 2 2 2" xfId="33030"/>
    <cellStyle name="Normal 15 14 2 2 2 3" xfId="13935"/>
    <cellStyle name="Normal 15 14 2 2 2 3 2" xfId="33031"/>
    <cellStyle name="Normal 15 14 2 2 2 4" xfId="33029"/>
    <cellStyle name="Normal 15 14 2 2 3" xfId="13936"/>
    <cellStyle name="Normal 15 14 2 2 3 2" xfId="33032"/>
    <cellStyle name="Normal 15 14 2 2 4" xfId="13937"/>
    <cellStyle name="Normal 15 14 2 2 4 2" xfId="33033"/>
    <cellStyle name="Normal 15 14 2 2 5" xfId="13938"/>
    <cellStyle name="Normal 15 14 2 2 5 2" xfId="33034"/>
    <cellStyle name="Normal 15 14 2 2 6" xfId="33028"/>
    <cellStyle name="Normal 15 14 2 3" xfId="13939"/>
    <cellStyle name="Normal 15 14 2 3 2" xfId="13940"/>
    <cellStyle name="Normal 15 14 2 3 2 2" xfId="33036"/>
    <cellStyle name="Normal 15 14 2 3 3" xfId="13941"/>
    <cellStyle name="Normal 15 14 2 3 3 2" xfId="33037"/>
    <cellStyle name="Normal 15 14 2 3 4" xfId="33035"/>
    <cellStyle name="Normal 15 14 2 4" xfId="13942"/>
    <cellStyle name="Normal 15 14 2 4 2" xfId="33038"/>
    <cellStyle name="Normal 15 14 2 5" xfId="13943"/>
    <cellStyle name="Normal 15 14 2 5 2" xfId="33039"/>
    <cellStyle name="Normal 15 14 2 6" xfId="13944"/>
    <cellStyle name="Normal 15 14 2 6 2" xfId="33040"/>
    <cellStyle name="Normal 15 14 2 7" xfId="33027"/>
    <cellStyle name="Normal 15 14 3" xfId="13945"/>
    <cellStyle name="Normal 15 14 3 2" xfId="13946"/>
    <cellStyle name="Normal 15 14 3 2 2" xfId="13947"/>
    <cellStyle name="Normal 15 14 3 2 2 2" xfId="13948"/>
    <cellStyle name="Normal 15 14 3 2 2 2 2" xfId="33044"/>
    <cellStyle name="Normal 15 14 3 2 2 3" xfId="13949"/>
    <cellStyle name="Normal 15 14 3 2 2 3 2" xfId="33045"/>
    <cellStyle name="Normal 15 14 3 2 2 4" xfId="33043"/>
    <cellStyle name="Normal 15 14 3 2 3" xfId="13950"/>
    <cellStyle name="Normal 15 14 3 2 3 2" xfId="33046"/>
    <cellStyle name="Normal 15 14 3 2 4" xfId="13951"/>
    <cellStyle name="Normal 15 14 3 2 4 2" xfId="33047"/>
    <cellStyle name="Normal 15 14 3 2 5" xfId="13952"/>
    <cellStyle name="Normal 15 14 3 2 5 2" xfId="33048"/>
    <cellStyle name="Normal 15 14 3 2 6" xfId="33042"/>
    <cellStyle name="Normal 15 14 3 3" xfId="13953"/>
    <cellStyle name="Normal 15 14 3 3 2" xfId="13954"/>
    <cellStyle name="Normal 15 14 3 3 2 2" xfId="33050"/>
    <cellStyle name="Normal 15 14 3 3 3" xfId="13955"/>
    <cellStyle name="Normal 15 14 3 3 3 2" xfId="33051"/>
    <cellStyle name="Normal 15 14 3 3 4" xfId="33049"/>
    <cellStyle name="Normal 15 14 3 4" xfId="13956"/>
    <cellStyle name="Normal 15 14 3 4 2" xfId="33052"/>
    <cellStyle name="Normal 15 14 3 5" xfId="13957"/>
    <cellStyle name="Normal 15 14 3 5 2" xfId="33053"/>
    <cellStyle name="Normal 15 14 3 6" xfId="13958"/>
    <cellStyle name="Normal 15 14 3 6 2" xfId="33054"/>
    <cellStyle name="Normal 15 14 3 7" xfId="33041"/>
    <cellStyle name="Normal 15 14 4" xfId="13959"/>
    <cellStyle name="Normal 15 14 4 2" xfId="13960"/>
    <cellStyle name="Normal 15 14 4 2 2" xfId="13961"/>
    <cellStyle name="Normal 15 14 4 2 2 2" xfId="33057"/>
    <cellStyle name="Normal 15 14 4 2 3" xfId="13962"/>
    <cellStyle name="Normal 15 14 4 2 3 2" xfId="33058"/>
    <cellStyle name="Normal 15 14 4 2 4" xfId="33056"/>
    <cellStyle name="Normal 15 14 4 3" xfId="13963"/>
    <cellStyle name="Normal 15 14 4 3 2" xfId="33059"/>
    <cellStyle name="Normal 15 14 4 4" xfId="13964"/>
    <cellStyle name="Normal 15 14 4 4 2" xfId="33060"/>
    <cellStyle name="Normal 15 14 4 5" xfId="13965"/>
    <cellStyle name="Normal 15 14 4 5 2" xfId="33061"/>
    <cellStyle name="Normal 15 14 4 6" xfId="33055"/>
    <cellStyle name="Normal 15 14 5" xfId="13966"/>
    <cellStyle name="Normal 15 14 5 2" xfId="13967"/>
    <cellStyle name="Normal 15 14 5 2 2" xfId="33063"/>
    <cellStyle name="Normal 15 14 5 3" xfId="13968"/>
    <cellStyle name="Normal 15 14 5 3 2" xfId="33064"/>
    <cellStyle name="Normal 15 14 5 4" xfId="33062"/>
    <cellStyle name="Normal 15 14 6" xfId="13969"/>
    <cellStyle name="Normal 15 14 6 2" xfId="33065"/>
    <cellStyle name="Normal 15 14 7" xfId="13970"/>
    <cellStyle name="Normal 15 14 7 2" xfId="33066"/>
    <cellStyle name="Normal 15 14 8" xfId="13971"/>
    <cellStyle name="Normal 15 14 8 2" xfId="33067"/>
    <cellStyle name="Normal 15 14 9" xfId="33026"/>
    <cellStyle name="Normal 15 15" xfId="13972"/>
    <cellStyle name="Normal 15 15 2" xfId="13973"/>
    <cellStyle name="Normal 15 15 2 2" xfId="13974"/>
    <cellStyle name="Normal 15 15 2 2 2" xfId="13975"/>
    <cellStyle name="Normal 15 15 2 2 2 2" xfId="13976"/>
    <cellStyle name="Normal 15 15 2 2 2 2 2" xfId="33072"/>
    <cellStyle name="Normal 15 15 2 2 2 3" xfId="13977"/>
    <cellStyle name="Normal 15 15 2 2 2 3 2" xfId="33073"/>
    <cellStyle name="Normal 15 15 2 2 2 4" xfId="33071"/>
    <cellStyle name="Normal 15 15 2 2 3" xfId="13978"/>
    <cellStyle name="Normal 15 15 2 2 3 2" xfId="33074"/>
    <cellStyle name="Normal 15 15 2 2 4" xfId="13979"/>
    <cellStyle name="Normal 15 15 2 2 4 2" xfId="33075"/>
    <cellStyle name="Normal 15 15 2 2 5" xfId="13980"/>
    <cellStyle name="Normal 15 15 2 2 5 2" xfId="33076"/>
    <cellStyle name="Normal 15 15 2 2 6" xfId="33070"/>
    <cellStyle name="Normal 15 15 2 3" xfId="13981"/>
    <cellStyle name="Normal 15 15 2 3 2" xfId="13982"/>
    <cellStyle name="Normal 15 15 2 3 2 2" xfId="33078"/>
    <cellStyle name="Normal 15 15 2 3 3" xfId="13983"/>
    <cellStyle name="Normal 15 15 2 3 3 2" xfId="33079"/>
    <cellStyle name="Normal 15 15 2 3 4" xfId="33077"/>
    <cellStyle name="Normal 15 15 2 4" xfId="13984"/>
    <cellStyle name="Normal 15 15 2 4 2" xfId="33080"/>
    <cellStyle name="Normal 15 15 2 5" xfId="13985"/>
    <cellStyle name="Normal 15 15 2 5 2" xfId="33081"/>
    <cellStyle name="Normal 15 15 2 6" xfId="13986"/>
    <cellStyle name="Normal 15 15 2 6 2" xfId="33082"/>
    <cellStyle name="Normal 15 15 2 7" xfId="33069"/>
    <cellStyle name="Normal 15 15 3" xfId="13987"/>
    <cellStyle name="Normal 15 15 3 2" xfId="13988"/>
    <cellStyle name="Normal 15 15 3 2 2" xfId="13989"/>
    <cellStyle name="Normal 15 15 3 2 2 2" xfId="13990"/>
    <cellStyle name="Normal 15 15 3 2 2 2 2" xfId="33086"/>
    <cellStyle name="Normal 15 15 3 2 2 3" xfId="13991"/>
    <cellStyle name="Normal 15 15 3 2 2 3 2" xfId="33087"/>
    <cellStyle name="Normal 15 15 3 2 2 4" xfId="33085"/>
    <cellStyle name="Normal 15 15 3 2 3" xfId="13992"/>
    <cellStyle name="Normal 15 15 3 2 3 2" xfId="33088"/>
    <cellStyle name="Normal 15 15 3 2 4" xfId="13993"/>
    <cellStyle name="Normal 15 15 3 2 4 2" xfId="33089"/>
    <cellStyle name="Normal 15 15 3 2 5" xfId="13994"/>
    <cellStyle name="Normal 15 15 3 2 5 2" xfId="33090"/>
    <cellStyle name="Normal 15 15 3 2 6" xfId="33084"/>
    <cellStyle name="Normal 15 15 3 3" xfId="13995"/>
    <cellStyle name="Normal 15 15 3 3 2" xfId="13996"/>
    <cellStyle name="Normal 15 15 3 3 2 2" xfId="33092"/>
    <cellStyle name="Normal 15 15 3 3 3" xfId="13997"/>
    <cellStyle name="Normal 15 15 3 3 3 2" xfId="33093"/>
    <cellStyle name="Normal 15 15 3 3 4" xfId="33091"/>
    <cellStyle name="Normal 15 15 3 4" xfId="13998"/>
    <cellStyle name="Normal 15 15 3 4 2" xfId="33094"/>
    <cellStyle name="Normal 15 15 3 5" xfId="13999"/>
    <cellStyle name="Normal 15 15 3 5 2" xfId="33095"/>
    <cellStyle name="Normal 15 15 3 6" xfId="14000"/>
    <cellStyle name="Normal 15 15 3 6 2" xfId="33096"/>
    <cellStyle name="Normal 15 15 3 7" xfId="33083"/>
    <cellStyle name="Normal 15 15 4" xfId="14001"/>
    <cellStyle name="Normal 15 15 4 2" xfId="14002"/>
    <cellStyle name="Normal 15 15 4 2 2" xfId="14003"/>
    <cellStyle name="Normal 15 15 4 2 2 2" xfId="33099"/>
    <cellStyle name="Normal 15 15 4 2 3" xfId="14004"/>
    <cellStyle name="Normal 15 15 4 2 3 2" xfId="33100"/>
    <cellStyle name="Normal 15 15 4 2 4" xfId="33098"/>
    <cellStyle name="Normal 15 15 4 3" xfId="14005"/>
    <cellStyle name="Normal 15 15 4 3 2" xfId="33101"/>
    <cellStyle name="Normal 15 15 4 4" xfId="14006"/>
    <cellStyle name="Normal 15 15 4 4 2" xfId="33102"/>
    <cellStyle name="Normal 15 15 4 5" xfId="14007"/>
    <cellStyle name="Normal 15 15 4 5 2" xfId="33103"/>
    <cellStyle name="Normal 15 15 4 6" xfId="33097"/>
    <cellStyle name="Normal 15 15 5" xfId="14008"/>
    <cellStyle name="Normal 15 15 5 2" xfId="14009"/>
    <cellStyle name="Normal 15 15 5 2 2" xfId="33105"/>
    <cellStyle name="Normal 15 15 5 3" xfId="14010"/>
    <cellStyle name="Normal 15 15 5 3 2" xfId="33106"/>
    <cellStyle name="Normal 15 15 5 4" xfId="33104"/>
    <cellStyle name="Normal 15 15 6" xfId="14011"/>
    <cellStyle name="Normal 15 15 6 2" xfId="33107"/>
    <cellStyle name="Normal 15 15 7" xfId="14012"/>
    <cellStyle name="Normal 15 15 7 2" xfId="33108"/>
    <cellStyle name="Normal 15 15 8" xfId="14013"/>
    <cellStyle name="Normal 15 15 8 2" xfId="33109"/>
    <cellStyle name="Normal 15 15 9" xfId="33068"/>
    <cellStyle name="Normal 15 16" xfId="14014"/>
    <cellStyle name="Normal 15 16 2" xfId="14015"/>
    <cellStyle name="Normal 15 16 2 2" xfId="14016"/>
    <cellStyle name="Normal 15 16 2 2 2" xfId="14017"/>
    <cellStyle name="Normal 15 16 2 2 2 2" xfId="14018"/>
    <cellStyle name="Normal 15 16 2 2 2 2 2" xfId="33114"/>
    <cellStyle name="Normal 15 16 2 2 2 3" xfId="14019"/>
    <cellStyle name="Normal 15 16 2 2 2 3 2" xfId="33115"/>
    <cellStyle name="Normal 15 16 2 2 2 4" xfId="33113"/>
    <cellStyle name="Normal 15 16 2 2 3" xfId="14020"/>
    <cellStyle name="Normal 15 16 2 2 3 2" xfId="33116"/>
    <cellStyle name="Normal 15 16 2 2 4" xfId="14021"/>
    <cellStyle name="Normal 15 16 2 2 4 2" xfId="33117"/>
    <cellStyle name="Normal 15 16 2 2 5" xfId="14022"/>
    <cellStyle name="Normal 15 16 2 2 5 2" xfId="33118"/>
    <cellStyle name="Normal 15 16 2 2 6" xfId="33112"/>
    <cellStyle name="Normal 15 16 2 3" xfId="14023"/>
    <cellStyle name="Normal 15 16 2 3 2" xfId="14024"/>
    <cellStyle name="Normal 15 16 2 3 2 2" xfId="33120"/>
    <cellStyle name="Normal 15 16 2 3 3" xfId="14025"/>
    <cellStyle name="Normal 15 16 2 3 3 2" xfId="33121"/>
    <cellStyle name="Normal 15 16 2 3 4" xfId="33119"/>
    <cellStyle name="Normal 15 16 2 4" xfId="14026"/>
    <cellStyle name="Normal 15 16 2 4 2" xfId="33122"/>
    <cellStyle name="Normal 15 16 2 5" xfId="14027"/>
    <cellStyle name="Normal 15 16 2 5 2" xfId="33123"/>
    <cellStyle name="Normal 15 16 2 6" xfId="14028"/>
    <cellStyle name="Normal 15 16 2 6 2" xfId="33124"/>
    <cellStyle name="Normal 15 16 2 7" xfId="33111"/>
    <cellStyle name="Normal 15 16 3" xfId="14029"/>
    <cellStyle name="Normal 15 16 3 2" xfId="14030"/>
    <cellStyle name="Normal 15 16 3 2 2" xfId="14031"/>
    <cellStyle name="Normal 15 16 3 2 2 2" xfId="14032"/>
    <cellStyle name="Normal 15 16 3 2 2 2 2" xfId="33128"/>
    <cellStyle name="Normal 15 16 3 2 2 3" xfId="14033"/>
    <cellStyle name="Normal 15 16 3 2 2 3 2" xfId="33129"/>
    <cellStyle name="Normal 15 16 3 2 2 4" xfId="33127"/>
    <cellStyle name="Normal 15 16 3 2 3" xfId="14034"/>
    <cellStyle name="Normal 15 16 3 2 3 2" xfId="33130"/>
    <cellStyle name="Normal 15 16 3 2 4" xfId="14035"/>
    <cellStyle name="Normal 15 16 3 2 4 2" xfId="33131"/>
    <cellStyle name="Normal 15 16 3 2 5" xfId="14036"/>
    <cellStyle name="Normal 15 16 3 2 5 2" xfId="33132"/>
    <cellStyle name="Normal 15 16 3 2 6" xfId="33126"/>
    <cellStyle name="Normal 15 16 3 3" xfId="14037"/>
    <cellStyle name="Normal 15 16 3 3 2" xfId="14038"/>
    <cellStyle name="Normal 15 16 3 3 2 2" xfId="33134"/>
    <cellStyle name="Normal 15 16 3 3 3" xfId="14039"/>
    <cellStyle name="Normal 15 16 3 3 3 2" xfId="33135"/>
    <cellStyle name="Normal 15 16 3 3 4" xfId="33133"/>
    <cellStyle name="Normal 15 16 3 4" xfId="14040"/>
    <cellStyle name="Normal 15 16 3 4 2" xfId="33136"/>
    <cellStyle name="Normal 15 16 3 5" xfId="14041"/>
    <cellStyle name="Normal 15 16 3 5 2" xfId="33137"/>
    <cellStyle name="Normal 15 16 3 6" xfId="14042"/>
    <cellStyle name="Normal 15 16 3 6 2" xfId="33138"/>
    <cellStyle name="Normal 15 16 3 7" xfId="33125"/>
    <cellStyle name="Normal 15 16 4" xfId="14043"/>
    <cellStyle name="Normal 15 16 4 2" xfId="14044"/>
    <cellStyle name="Normal 15 16 4 2 2" xfId="14045"/>
    <cellStyle name="Normal 15 16 4 2 2 2" xfId="33141"/>
    <cellStyle name="Normal 15 16 4 2 3" xfId="14046"/>
    <cellStyle name="Normal 15 16 4 2 3 2" xfId="33142"/>
    <cellStyle name="Normal 15 16 4 2 4" xfId="33140"/>
    <cellStyle name="Normal 15 16 4 3" xfId="14047"/>
    <cellStyle name="Normal 15 16 4 3 2" xfId="33143"/>
    <cellStyle name="Normal 15 16 4 4" xfId="14048"/>
    <cellStyle name="Normal 15 16 4 4 2" xfId="33144"/>
    <cellStyle name="Normal 15 16 4 5" xfId="14049"/>
    <cellStyle name="Normal 15 16 4 5 2" xfId="33145"/>
    <cellStyle name="Normal 15 16 4 6" xfId="33139"/>
    <cellStyle name="Normal 15 16 5" xfId="14050"/>
    <cellStyle name="Normal 15 16 5 2" xfId="14051"/>
    <cellStyle name="Normal 15 16 5 2 2" xfId="33147"/>
    <cellStyle name="Normal 15 16 5 3" xfId="14052"/>
    <cellStyle name="Normal 15 16 5 3 2" xfId="33148"/>
    <cellStyle name="Normal 15 16 5 4" xfId="33146"/>
    <cellStyle name="Normal 15 16 6" xfId="14053"/>
    <cellStyle name="Normal 15 16 6 2" xfId="33149"/>
    <cellStyle name="Normal 15 16 7" xfId="14054"/>
    <cellStyle name="Normal 15 16 7 2" xfId="33150"/>
    <cellStyle name="Normal 15 16 8" xfId="14055"/>
    <cellStyle name="Normal 15 16 8 2" xfId="33151"/>
    <cellStyle name="Normal 15 16 9" xfId="33110"/>
    <cellStyle name="Normal 15 17" xfId="14056"/>
    <cellStyle name="Normal 15 17 2" xfId="14057"/>
    <cellStyle name="Normal 15 17 2 2" xfId="14058"/>
    <cellStyle name="Normal 15 17 2 2 2" xfId="14059"/>
    <cellStyle name="Normal 15 17 2 2 2 2" xfId="14060"/>
    <cellStyle name="Normal 15 17 2 2 2 2 2" xfId="33156"/>
    <cellStyle name="Normal 15 17 2 2 2 3" xfId="14061"/>
    <cellStyle name="Normal 15 17 2 2 2 3 2" xfId="33157"/>
    <cellStyle name="Normal 15 17 2 2 2 4" xfId="33155"/>
    <cellStyle name="Normal 15 17 2 2 3" xfId="14062"/>
    <cellStyle name="Normal 15 17 2 2 3 2" xfId="33158"/>
    <cellStyle name="Normal 15 17 2 2 4" xfId="14063"/>
    <cellStyle name="Normal 15 17 2 2 4 2" xfId="33159"/>
    <cellStyle name="Normal 15 17 2 2 5" xfId="14064"/>
    <cellStyle name="Normal 15 17 2 2 5 2" xfId="33160"/>
    <cellStyle name="Normal 15 17 2 2 6" xfId="33154"/>
    <cellStyle name="Normal 15 17 2 3" xfId="14065"/>
    <cellStyle name="Normal 15 17 2 3 2" xfId="14066"/>
    <cellStyle name="Normal 15 17 2 3 2 2" xfId="33162"/>
    <cellStyle name="Normal 15 17 2 3 3" xfId="14067"/>
    <cellStyle name="Normal 15 17 2 3 3 2" xfId="33163"/>
    <cellStyle name="Normal 15 17 2 3 4" xfId="33161"/>
    <cellStyle name="Normal 15 17 2 4" xfId="14068"/>
    <cellStyle name="Normal 15 17 2 4 2" xfId="33164"/>
    <cellStyle name="Normal 15 17 2 5" xfId="14069"/>
    <cellStyle name="Normal 15 17 2 5 2" xfId="33165"/>
    <cellStyle name="Normal 15 17 2 6" xfId="14070"/>
    <cellStyle name="Normal 15 17 2 6 2" xfId="33166"/>
    <cellStyle name="Normal 15 17 2 7" xfId="33153"/>
    <cellStyle name="Normal 15 17 3" xfId="14071"/>
    <cellStyle name="Normal 15 17 3 2" xfId="14072"/>
    <cellStyle name="Normal 15 17 3 2 2" xfId="14073"/>
    <cellStyle name="Normal 15 17 3 2 2 2" xfId="14074"/>
    <cellStyle name="Normal 15 17 3 2 2 2 2" xfId="33170"/>
    <cellStyle name="Normal 15 17 3 2 2 3" xfId="14075"/>
    <cellStyle name="Normal 15 17 3 2 2 3 2" xfId="33171"/>
    <cellStyle name="Normal 15 17 3 2 2 4" xfId="33169"/>
    <cellStyle name="Normal 15 17 3 2 3" xfId="14076"/>
    <cellStyle name="Normal 15 17 3 2 3 2" xfId="33172"/>
    <cellStyle name="Normal 15 17 3 2 4" xfId="14077"/>
    <cellStyle name="Normal 15 17 3 2 4 2" xfId="33173"/>
    <cellStyle name="Normal 15 17 3 2 5" xfId="14078"/>
    <cellStyle name="Normal 15 17 3 2 5 2" xfId="33174"/>
    <cellStyle name="Normal 15 17 3 2 6" xfId="33168"/>
    <cellStyle name="Normal 15 17 3 3" xfId="14079"/>
    <cellStyle name="Normal 15 17 3 3 2" xfId="14080"/>
    <cellStyle name="Normal 15 17 3 3 2 2" xfId="33176"/>
    <cellStyle name="Normal 15 17 3 3 3" xfId="14081"/>
    <cellStyle name="Normal 15 17 3 3 3 2" xfId="33177"/>
    <cellStyle name="Normal 15 17 3 3 4" xfId="33175"/>
    <cellStyle name="Normal 15 17 3 4" xfId="14082"/>
    <cellStyle name="Normal 15 17 3 4 2" xfId="33178"/>
    <cellStyle name="Normal 15 17 3 5" xfId="14083"/>
    <cellStyle name="Normal 15 17 3 5 2" xfId="33179"/>
    <cellStyle name="Normal 15 17 3 6" xfId="14084"/>
    <cellStyle name="Normal 15 17 3 6 2" xfId="33180"/>
    <cellStyle name="Normal 15 17 3 7" xfId="33167"/>
    <cellStyle name="Normal 15 17 4" xfId="14085"/>
    <cellStyle name="Normal 15 17 4 2" xfId="14086"/>
    <cellStyle name="Normal 15 17 4 2 2" xfId="14087"/>
    <cellStyle name="Normal 15 17 4 2 2 2" xfId="33183"/>
    <cellStyle name="Normal 15 17 4 2 3" xfId="14088"/>
    <cellStyle name="Normal 15 17 4 2 3 2" xfId="33184"/>
    <cellStyle name="Normal 15 17 4 2 4" xfId="33182"/>
    <cellStyle name="Normal 15 17 4 3" xfId="14089"/>
    <cellStyle name="Normal 15 17 4 3 2" xfId="33185"/>
    <cellStyle name="Normal 15 17 4 4" xfId="14090"/>
    <cellStyle name="Normal 15 17 4 4 2" xfId="33186"/>
    <cellStyle name="Normal 15 17 4 5" xfId="14091"/>
    <cellStyle name="Normal 15 17 4 5 2" xfId="33187"/>
    <cellStyle name="Normal 15 17 4 6" xfId="33181"/>
    <cellStyle name="Normal 15 17 5" xfId="14092"/>
    <cellStyle name="Normal 15 17 5 2" xfId="14093"/>
    <cellStyle name="Normal 15 17 5 2 2" xfId="33189"/>
    <cellStyle name="Normal 15 17 5 3" xfId="14094"/>
    <cellStyle name="Normal 15 17 5 3 2" xfId="33190"/>
    <cellStyle name="Normal 15 17 5 4" xfId="33188"/>
    <cellStyle name="Normal 15 17 6" xfId="14095"/>
    <cellStyle name="Normal 15 17 6 2" xfId="33191"/>
    <cellStyle name="Normal 15 17 7" xfId="14096"/>
    <cellStyle name="Normal 15 17 7 2" xfId="33192"/>
    <cellStyle name="Normal 15 17 8" xfId="14097"/>
    <cellStyle name="Normal 15 17 8 2" xfId="33193"/>
    <cellStyle name="Normal 15 17 9" xfId="33152"/>
    <cellStyle name="Normal 15 18" xfId="14098"/>
    <cellStyle name="Normal 15 18 2" xfId="14099"/>
    <cellStyle name="Normal 15 18 2 2" xfId="14100"/>
    <cellStyle name="Normal 15 18 2 2 2" xfId="14101"/>
    <cellStyle name="Normal 15 18 2 2 2 2" xfId="33197"/>
    <cellStyle name="Normal 15 18 2 2 3" xfId="14102"/>
    <cellStyle name="Normal 15 18 2 2 3 2" xfId="33198"/>
    <cellStyle name="Normal 15 18 2 2 4" xfId="33196"/>
    <cellStyle name="Normal 15 18 2 3" xfId="14103"/>
    <cellStyle name="Normal 15 18 2 3 2" xfId="33199"/>
    <cellStyle name="Normal 15 18 2 4" xfId="14104"/>
    <cellStyle name="Normal 15 18 2 4 2" xfId="33200"/>
    <cellStyle name="Normal 15 18 2 5" xfId="14105"/>
    <cellStyle name="Normal 15 18 2 5 2" xfId="33201"/>
    <cellStyle name="Normal 15 18 2 6" xfId="33195"/>
    <cellStyle name="Normal 15 18 3" xfId="14106"/>
    <cellStyle name="Normal 15 18 3 2" xfId="14107"/>
    <cellStyle name="Normal 15 18 3 2 2" xfId="33203"/>
    <cellStyle name="Normal 15 18 3 3" xfId="14108"/>
    <cellStyle name="Normal 15 18 3 3 2" xfId="33204"/>
    <cellStyle name="Normal 15 18 3 4" xfId="33202"/>
    <cellStyle name="Normal 15 18 4" xfId="14109"/>
    <cellStyle name="Normal 15 18 4 2" xfId="33205"/>
    <cellStyle name="Normal 15 18 5" xfId="14110"/>
    <cellStyle name="Normal 15 18 5 2" xfId="33206"/>
    <cellStyle name="Normal 15 18 6" xfId="14111"/>
    <cellStyle name="Normal 15 18 6 2" xfId="33207"/>
    <cellStyle name="Normal 15 18 7" xfId="33194"/>
    <cellStyle name="Normal 15 19" xfId="14112"/>
    <cellStyle name="Normal 15 19 2" xfId="14113"/>
    <cellStyle name="Normal 15 19 2 2" xfId="14114"/>
    <cellStyle name="Normal 15 19 2 2 2" xfId="14115"/>
    <cellStyle name="Normal 15 19 2 2 2 2" xfId="33211"/>
    <cellStyle name="Normal 15 19 2 2 3" xfId="14116"/>
    <cellStyle name="Normal 15 19 2 2 3 2" xfId="33212"/>
    <cellStyle name="Normal 15 19 2 2 4" xfId="33210"/>
    <cellStyle name="Normal 15 19 2 3" xfId="14117"/>
    <cellStyle name="Normal 15 19 2 3 2" xfId="33213"/>
    <cellStyle name="Normal 15 19 2 4" xfId="14118"/>
    <cellStyle name="Normal 15 19 2 4 2" xfId="33214"/>
    <cellStyle name="Normal 15 19 2 5" xfId="14119"/>
    <cellStyle name="Normal 15 19 2 5 2" xfId="33215"/>
    <cellStyle name="Normal 15 19 2 6" xfId="33209"/>
    <cellStyle name="Normal 15 19 3" xfId="14120"/>
    <cellStyle name="Normal 15 19 3 2" xfId="14121"/>
    <cellStyle name="Normal 15 19 3 2 2" xfId="33217"/>
    <cellStyle name="Normal 15 19 3 3" xfId="14122"/>
    <cellStyle name="Normal 15 19 3 3 2" xfId="33218"/>
    <cellStyle name="Normal 15 19 3 4" xfId="33216"/>
    <cellStyle name="Normal 15 19 4" xfId="14123"/>
    <cellStyle name="Normal 15 19 4 2" xfId="33219"/>
    <cellStyle name="Normal 15 19 5" xfId="14124"/>
    <cellStyle name="Normal 15 19 5 2" xfId="33220"/>
    <cellStyle name="Normal 15 19 6" xfId="14125"/>
    <cellStyle name="Normal 15 19 6 2" xfId="33221"/>
    <cellStyle name="Normal 15 19 7" xfId="33208"/>
    <cellStyle name="Normal 15 2" xfId="253"/>
    <cellStyle name="Normal 15 2 10" xfId="14127"/>
    <cellStyle name="Normal 15 2 10 2" xfId="33223"/>
    <cellStyle name="Normal 15 2 11" xfId="14128"/>
    <cellStyle name="Normal 15 2 11 2" xfId="33224"/>
    <cellStyle name="Normal 15 2 12" xfId="14126"/>
    <cellStyle name="Normal 15 2 13" xfId="33222"/>
    <cellStyle name="Normal 15 2 2" xfId="14129"/>
    <cellStyle name="Normal 15 2 2 2" xfId="14130"/>
    <cellStyle name="Normal 15 2 2 2 2" xfId="14131"/>
    <cellStyle name="Normal 15 2 2 2 2 2" xfId="14132"/>
    <cellStyle name="Normal 15 2 2 2 2 2 2" xfId="14133"/>
    <cellStyle name="Normal 15 2 2 2 2 2 2 2" xfId="33229"/>
    <cellStyle name="Normal 15 2 2 2 2 2 3" xfId="14134"/>
    <cellStyle name="Normal 15 2 2 2 2 2 3 2" xfId="33230"/>
    <cellStyle name="Normal 15 2 2 2 2 2 4" xfId="33228"/>
    <cellStyle name="Normal 15 2 2 2 2 3" xfId="14135"/>
    <cellStyle name="Normal 15 2 2 2 2 3 2" xfId="33231"/>
    <cellStyle name="Normal 15 2 2 2 2 4" xfId="14136"/>
    <cellStyle name="Normal 15 2 2 2 2 4 2" xfId="33232"/>
    <cellStyle name="Normal 15 2 2 2 2 5" xfId="14137"/>
    <cellStyle name="Normal 15 2 2 2 2 5 2" xfId="33233"/>
    <cellStyle name="Normal 15 2 2 2 2 6" xfId="33227"/>
    <cellStyle name="Normal 15 2 2 2 3" xfId="14138"/>
    <cellStyle name="Normal 15 2 2 2 3 2" xfId="14139"/>
    <cellStyle name="Normal 15 2 2 2 3 2 2" xfId="33235"/>
    <cellStyle name="Normal 15 2 2 2 3 3" xfId="14140"/>
    <cellStyle name="Normal 15 2 2 2 3 3 2" xfId="33236"/>
    <cellStyle name="Normal 15 2 2 2 3 4" xfId="33234"/>
    <cellStyle name="Normal 15 2 2 2 4" xfId="14141"/>
    <cellStyle name="Normal 15 2 2 2 4 2" xfId="33237"/>
    <cellStyle name="Normal 15 2 2 2 5" xfId="14142"/>
    <cellStyle name="Normal 15 2 2 2 5 2" xfId="33238"/>
    <cellStyle name="Normal 15 2 2 2 6" xfId="14143"/>
    <cellStyle name="Normal 15 2 2 2 6 2" xfId="33239"/>
    <cellStyle name="Normal 15 2 2 2 7" xfId="33226"/>
    <cellStyle name="Normal 15 2 2 3" xfId="14144"/>
    <cellStyle name="Normal 15 2 2 3 2" xfId="14145"/>
    <cellStyle name="Normal 15 2 2 3 2 2" xfId="14146"/>
    <cellStyle name="Normal 15 2 2 3 2 2 2" xfId="14147"/>
    <cellStyle name="Normal 15 2 2 3 2 2 2 2" xfId="33243"/>
    <cellStyle name="Normal 15 2 2 3 2 2 3" xfId="14148"/>
    <cellStyle name="Normal 15 2 2 3 2 2 3 2" xfId="33244"/>
    <cellStyle name="Normal 15 2 2 3 2 2 4" xfId="33242"/>
    <cellStyle name="Normal 15 2 2 3 2 3" xfId="14149"/>
    <cellStyle name="Normal 15 2 2 3 2 3 2" xfId="33245"/>
    <cellStyle name="Normal 15 2 2 3 2 4" xfId="14150"/>
    <cellStyle name="Normal 15 2 2 3 2 4 2" xfId="33246"/>
    <cellStyle name="Normal 15 2 2 3 2 5" xfId="14151"/>
    <cellStyle name="Normal 15 2 2 3 2 5 2" xfId="33247"/>
    <cellStyle name="Normal 15 2 2 3 2 6" xfId="33241"/>
    <cellStyle name="Normal 15 2 2 3 3" xfId="14152"/>
    <cellStyle name="Normal 15 2 2 3 3 2" xfId="14153"/>
    <cellStyle name="Normal 15 2 2 3 3 2 2" xfId="33249"/>
    <cellStyle name="Normal 15 2 2 3 3 3" xfId="14154"/>
    <cellStyle name="Normal 15 2 2 3 3 3 2" xfId="33250"/>
    <cellStyle name="Normal 15 2 2 3 3 4" xfId="33248"/>
    <cellStyle name="Normal 15 2 2 3 4" xfId="14155"/>
    <cellStyle name="Normal 15 2 2 3 4 2" xfId="33251"/>
    <cellStyle name="Normal 15 2 2 3 5" xfId="14156"/>
    <cellStyle name="Normal 15 2 2 3 5 2" xfId="33252"/>
    <cellStyle name="Normal 15 2 2 3 6" xfId="14157"/>
    <cellStyle name="Normal 15 2 2 3 6 2" xfId="33253"/>
    <cellStyle name="Normal 15 2 2 3 7" xfId="33240"/>
    <cellStyle name="Normal 15 2 2 4" xfId="14158"/>
    <cellStyle name="Normal 15 2 2 4 2" xfId="14159"/>
    <cellStyle name="Normal 15 2 2 4 2 2" xfId="14160"/>
    <cellStyle name="Normal 15 2 2 4 2 2 2" xfId="33256"/>
    <cellStyle name="Normal 15 2 2 4 2 3" xfId="14161"/>
    <cellStyle name="Normal 15 2 2 4 2 3 2" xfId="33257"/>
    <cellStyle name="Normal 15 2 2 4 2 4" xfId="33255"/>
    <cellStyle name="Normal 15 2 2 4 3" xfId="14162"/>
    <cellStyle name="Normal 15 2 2 4 3 2" xfId="33258"/>
    <cellStyle name="Normal 15 2 2 4 4" xfId="14163"/>
    <cellStyle name="Normal 15 2 2 4 4 2" xfId="33259"/>
    <cellStyle name="Normal 15 2 2 4 5" xfId="14164"/>
    <cellStyle name="Normal 15 2 2 4 5 2" xfId="33260"/>
    <cellStyle name="Normal 15 2 2 4 6" xfId="33254"/>
    <cellStyle name="Normal 15 2 2 5" xfId="14165"/>
    <cellStyle name="Normal 15 2 2 5 2" xfId="14166"/>
    <cellStyle name="Normal 15 2 2 5 2 2" xfId="33262"/>
    <cellStyle name="Normal 15 2 2 5 3" xfId="14167"/>
    <cellStyle name="Normal 15 2 2 5 3 2" xfId="33263"/>
    <cellStyle name="Normal 15 2 2 5 4" xfId="33261"/>
    <cellStyle name="Normal 15 2 2 6" xfId="14168"/>
    <cellStyle name="Normal 15 2 2 6 2" xfId="33264"/>
    <cellStyle name="Normal 15 2 2 7" xfId="14169"/>
    <cellStyle name="Normal 15 2 2 7 2" xfId="33265"/>
    <cellStyle name="Normal 15 2 2 8" xfId="14170"/>
    <cellStyle name="Normal 15 2 2 8 2" xfId="33266"/>
    <cellStyle name="Normal 15 2 2 9" xfId="33225"/>
    <cellStyle name="Normal 15 2 3" xfId="14171"/>
    <cellStyle name="Normal 15 2 3 2" xfId="14172"/>
    <cellStyle name="Normal 15 2 3 2 2" xfId="14173"/>
    <cellStyle name="Normal 15 2 3 2 2 2" xfId="14174"/>
    <cellStyle name="Normal 15 2 3 2 2 2 2" xfId="14175"/>
    <cellStyle name="Normal 15 2 3 2 2 2 2 2" xfId="33271"/>
    <cellStyle name="Normal 15 2 3 2 2 2 3" xfId="14176"/>
    <cellStyle name="Normal 15 2 3 2 2 2 3 2" xfId="33272"/>
    <cellStyle name="Normal 15 2 3 2 2 2 4" xfId="33270"/>
    <cellStyle name="Normal 15 2 3 2 2 3" xfId="14177"/>
    <cellStyle name="Normal 15 2 3 2 2 3 2" xfId="33273"/>
    <cellStyle name="Normal 15 2 3 2 2 4" xfId="14178"/>
    <cellStyle name="Normal 15 2 3 2 2 4 2" xfId="33274"/>
    <cellStyle name="Normal 15 2 3 2 2 5" xfId="14179"/>
    <cellStyle name="Normal 15 2 3 2 2 5 2" xfId="33275"/>
    <cellStyle name="Normal 15 2 3 2 2 6" xfId="33269"/>
    <cellStyle name="Normal 15 2 3 2 3" xfId="14180"/>
    <cellStyle name="Normal 15 2 3 2 3 2" xfId="14181"/>
    <cellStyle name="Normal 15 2 3 2 3 2 2" xfId="33277"/>
    <cellStyle name="Normal 15 2 3 2 3 3" xfId="14182"/>
    <cellStyle name="Normal 15 2 3 2 3 3 2" xfId="33278"/>
    <cellStyle name="Normal 15 2 3 2 3 4" xfId="33276"/>
    <cellStyle name="Normal 15 2 3 2 4" xfId="14183"/>
    <cellStyle name="Normal 15 2 3 2 4 2" xfId="33279"/>
    <cellStyle name="Normal 15 2 3 2 5" xfId="14184"/>
    <cellStyle name="Normal 15 2 3 2 5 2" xfId="33280"/>
    <cellStyle name="Normal 15 2 3 2 6" xfId="14185"/>
    <cellStyle name="Normal 15 2 3 2 6 2" xfId="33281"/>
    <cellStyle name="Normal 15 2 3 2 7" xfId="33268"/>
    <cellStyle name="Normal 15 2 3 3" xfId="14186"/>
    <cellStyle name="Normal 15 2 3 3 2" xfId="14187"/>
    <cellStyle name="Normal 15 2 3 3 2 2" xfId="14188"/>
    <cellStyle name="Normal 15 2 3 3 2 2 2" xfId="14189"/>
    <cellStyle name="Normal 15 2 3 3 2 2 2 2" xfId="33285"/>
    <cellStyle name="Normal 15 2 3 3 2 2 3" xfId="14190"/>
    <cellStyle name="Normal 15 2 3 3 2 2 3 2" xfId="33286"/>
    <cellStyle name="Normal 15 2 3 3 2 2 4" xfId="33284"/>
    <cellStyle name="Normal 15 2 3 3 2 3" xfId="14191"/>
    <cellStyle name="Normal 15 2 3 3 2 3 2" xfId="33287"/>
    <cellStyle name="Normal 15 2 3 3 2 4" xfId="14192"/>
    <cellStyle name="Normal 15 2 3 3 2 4 2" xfId="33288"/>
    <cellStyle name="Normal 15 2 3 3 2 5" xfId="14193"/>
    <cellStyle name="Normal 15 2 3 3 2 5 2" xfId="33289"/>
    <cellStyle name="Normal 15 2 3 3 2 6" xfId="33283"/>
    <cellStyle name="Normal 15 2 3 3 3" xfId="14194"/>
    <cellStyle name="Normal 15 2 3 3 3 2" xfId="14195"/>
    <cellStyle name="Normal 15 2 3 3 3 2 2" xfId="33291"/>
    <cellStyle name="Normal 15 2 3 3 3 3" xfId="14196"/>
    <cellStyle name="Normal 15 2 3 3 3 3 2" xfId="33292"/>
    <cellStyle name="Normal 15 2 3 3 3 4" xfId="33290"/>
    <cellStyle name="Normal 15 2 3 3 4" xfId="14197"/>
    <cellStyle name="Normal 15 2 3 3 4 2" xfId="33293"/>
    <cellStyle name="Normal 15 2 3 3 5" xfId="14198"/>
    <cellStyle name="Normal 15 2 3 3 5 2" xfId="33294"/>
    <cellStyle name="Normal 15 2 3 3 6" xfId="14199"/>
    <cellStyle name="Normal 15 2 3 3 6 2" xfId="33295"/>
    <cellStyle name="Normal 15 2 3 3 7" xfId="33282"/>
    <cellStyle name="Normal 15 2 3 4" xfId="14200"/>
    <cellStyle name="Normal 15 2 3 4 2" xfId="14201"/>
    <cellStyle name="Normal 15 2 3 4 2 2" xfId="14202"/>
    <cellStyle name="Normal 15 2 3 4 2 2 2" xfId="33298"/>
    <cellStyle name="Normal 15 2 3 4 2 3" xfId="14203"/>
    <cellStyle name="Normal 15 2 3 4 2 3 2" xfId="33299"/>
    <cellStyle name="Normal 15 2 3 4 2 4" xfId="33297"/>
    <cellStyle name="Normal 15 2 3 4 3" xfId="14204"/>
    <cellStyle name="Normal 15 2 3 4 3 2" xfId="33300"/>
    <cellStyle name="Normal 15 2 3 4 4" xfId="14205"/>
    <cellStyle name="Normal 15 2 3 4 4 2" xfId="33301"/>
    <cellStyle name="Normal 15 2 3 4 5" xfId="14206"/>
    <cellStyle name="Normal 15 2 3 4 5 2" xfId="33302"/>
    <cellStyle name="Normal 15 2 3 4 6" xfId="33296"/>
    <cellStyle name="Normal 15 2 3 5" xfId="14207"/>
    <cellStyle name="Normal 15 2 3 5 2" xfId="14208"/>
    <cellStyle name="Normal 15 2 3 5 2 2" xfId="33304"/>
    <cellStyle name="Normal 15 2 3 5 3" xfId="14209"/>
    <cellStyle name="Normal 15 2 3 5 3 2" xfId="33305"/>
    <cellStyle name="Normal 15 2 3 5 4" xfId="33303"/>
    <cellStyle name="Normal 15 2 3 6" xfId="14210"/>
    <cellStyle name="Normal 15 2 3 6 2" xfId="33306"/>
    <cellStyle name="Normal 15 2 3 7" xfId="14211"/>
    <cellStyle name="Normal 15 2 3 7 2" xfId="33307"/>
    <cellStyle name="Normal 15 2 3 8" xfId="14212"/>
    <cellStyle name="Normal 15 2 3 8 2" xfId="33308"/>
    <cellStyle name="Normal 15 2 3 9" xfId="33267"/>
    <cellStyle name="Normal 15 2 4" xfId="14213"/>
    <cellStyle name="Normal 15 2 4 2" xfId="14214"/>
    <cellStyle name="Normal 15 2 4 2 2" xfId="14215"/>
    <cellStyle name="Normal 15 2 4 2 2 2" xfId="14216"/>
    <cellStyle name="Normal 15 2 4 2 2 2 2" xfId="14217"/>
    <cellStyle name="Normal 15 2 4 2 2 2 2 2" xfId="33313"/>
    <cellStyle name="Normal 15 2 4 2 2 2 3" xfId="14218"/>
    <cellStyle name="Normal 15 2 4 2 2 2 3 2" xfId="33314"/>
    <cellStyle name="Normal 15 2 4 2 2 2 4" xfId="33312"/>
    <cellStyle name="Normal 15 2 4 2 2 3" xfId="14219"/>
    <cellStyle name="Normal 15 2 4 2 2 3 2" xfId="33315"/>
    <cellStyle name="Normal 15 2 4 2 2 4" xfId="14220"/>
    <cellStyle name="Normal 15 2 4 2 2 4 2" xfId="33316"/>
    <cellStyle name="Normal 15 2 4 2 2 5" xfId="14221"/>
    <cellStyle name="Normal 15 2 4 2 2 5 2" xfId="33317"/>
    <cellStyle name="Normal 15 2 4 2 2 6" xfId="33311"/>
    <cellStyle name="Normal 15 2 4 2 3" xfId="14222"/>
    <cellStyle name="Normal 15 2 4 2 3 2" xfId="14223"/>
    <cellStyle name="Normal 15 2 4 2 3 2 2" xfId="33319"/>
    <cellStyle name="Normal 15 2 4 2 3 3" xfId="14224"/>
    <cellStyle name="Normal 15 2 4 2 3 3 2" xfId="33320"/>
    <cellStyle name="Normal 15 2 4 2 3 4" xfId="33318"/>
    <cellStyle name="Normal 15 2 4 2 4" xfId="14225"/>
    <cellStyle name="Normal 15 2 4 2 4 2" xfId="33321"/>
    <cellStyle name="Normal 15 2 4 2 5" xfId="14226"/>
    <cellStyle name="Normal 15 2 4 2 5 2" xfId="33322"/>
    <cellStyle name="Normal 15 2 4 2 6" xfId="14227"/>
    <cellStyle name="Normal 15 2 4 2 6 2" xfId="33323"/>
    <cellStyle name="Normal 15 2 4 2 7" xfId="33310"/>
    <cellStyle name="Normal 15 2 4 3" xfId="14228"/>
    <cellStyle name="Normal 15 2 4 3 2" xfId="14229"/>
    <cellStyle name="Normal 15 2 4 3 2 2" xfId="14230"/>
    <cellStyle name="Normal 15 2 4 3 2 2 2" xfId="14231"/>
    <cellStyle name="Normal 15 2 4 3 2 2 2 2" xfId="33327"/>
    <cellStyle name="Normal 15 2 4 3 2 2 3" xfId="14232"/>
    <cellStyle name="Normal 15 2 4 3 2 2 3 2" xfId="33328"/>
    <cellStyle name="Normal 15 2 4 3 2 2 4" xfId="33326"/>
    <cellStyle name="Normal 15 2 4 3 2 3" xfId="14233"/>
    <cellStyle name="Normal 15 2 4 3 2 3 2" xfId="33329"/>
    <cellStyle name="Normal 15 2 4 3 2 4" xfId="14234"/>
    <cellStyle name="Normal 15 2 4 3 2 4 2" xfId="33330"/>
    <cellStyle name="Normal 15 2 4 3 2 5" xfId="14235"/>
    <cellStyle name="Normal 15 2 4 3 2 5 2" xfId="33331"/>
    <cellStyle name="Normal 15 2 4 3 2 6" xfId="33325"/>
    <cellStyle name="Normal 15 2 4 3 3" xfId="14236"/>
    <cellStyle name="Normal 15 2 4 3 3 2" xfId="14237"/>
    <cellStyle name="Normal 15 2 4 3 3 2 2" xfId="33333"/>
    <cellStyle name="Normal 15 2 4 3 3 3" xfId="14238"/>
    <cellStyle name="Normal 15 2 4 3 3 3 2" xfId="33334"/>
    <cellStyle name="Normal 15 2 4 3 3 4" xfId="33332"/>
    <cellStyle name="Normal 15 2 4 3 4" xfId="14239"/>
    <cellStyle name="Normal 15 2 4 3 4 2" xfId="33335"/>
    <cellStyle name="Normal 15 2 4 3 5" xfId="14240"/>
    <cellStyle name="Normal 15 2 4 3 5 2" xfId="33336"/>
    <cellStyle name="Normal 15 2 4 3 6" xfId="14241"/>
    <cellStyle name="Normal 15 2 4 3 6 2" xfId="33337"/>
    <cellStyle name="Normal 15 2 4 3 7" xfId="33324"/>
    <cellStyle name="Normal 15 2 4 4" xfId="14242"/>
    <cellStyle name="Normal 15 2 4 4 2" xfId="14243"/>
    <cellStyle name="Normal 15 2 4 4 2 2" xfId="14244"/>
    <cellStyle name="Normal 15 2 4 4 2 2 2" xfId="33340"/>
    <cellStyle name="Normal 15 2 4 4 2 3" xfId="14245"/>
    <cellStyle name="Normal 15 2 4 4 2 3 2" xfId="33341"/>
    <cellStyle name="Normal 15 2 4 4 2 4" xfId="33339"/>
    <cellStyle name="Normal 15 2 4 4 3" xfId="14246"/>
    <cellStyle name="Normal 15 2 4 4 3 2" xfId="33342"/>
    <cellStyle name="Normal 15 2 4 4 4" xfId="14247"/>
    <cellStyle name="Normal 15 2 4 4 4 2" xfId="33343"/>
    <cellStyle name="Normal 15 2 4 4 5" xfId="14248"/>
    <cellStyle name="Normal 15 2 4 4 5 2" xfId="33344"/>
    <cellStyle name="Normal 15 2 4 4 6" xfId="33338"/>
    <cellStyle name="Normal 15 2 4 5" xfId="14249"/>
    <cellStyle name="Normal 15 2 4 5 2" xfId="14250"/>
    <cellStyle name="Normal 15 2 4 5 2 2" xfId="33346"/>
    <cellStyle name="Normal 15 2 4 5 3" xfId="14251"/>
    <cellStyle name="Normal 15 2 4 5 3 2" xfId="33347"/>
    <cellStyle name="Normal 15 2 4 5 4" xfId="33345"/>
    <cellStyle name="Normal 15 2 4 6" xfId="14252"/>
    <cellStyle name="Normal 15 2 4 6 2" xfId="33348"/>
    <cellStyle name="Normal 15 2 4 7" xfId="14253"/>
    <cellStyle name="Normal 15 2 4 7 2" xfId="33349"/>
    <cellStyle name="Normal 15 2 4 8" xfId="14254"/>
    <cellStyle name="Normal 15 2 4 8 2" xfId="33350"/>
    <cellStyle name="Normal 15 2 4 9" xfId="33309"/>
    <cellStyle name="Normal 15 2 5" xfId="14255"/>
    <cellStyle name="Normal 15 2 5 2" xfId="14256"/>
    <cellStyle name="Normal 15 2 5 2 2" xfId="14257"/>
    <cellStyle name="Normal 15 2 5 2 2 2" xfId="14258"/>
    <cellStyle name="Normal 15 2 5 2 2 2 2" xfId="33354"/>
    <cellStyle name="Normal 15 2 5 2 2 3" xfId="14259"/>
    <cellStyle name="Normal 15 2 5 2 2 3 2" xfId="33355"/>
    <cellStyle name="Normal 15 2 5 2 2 4" xfId="33353"/>
    <cellStyle name="Normal 15 2 5 2 3" xfId="14260"/>
    <cellStyle name="Normal 15 2 5 2 3 2" xfId="33356"/>
    <cellStyle name="Normal 15 2 5 2 4" xfId="14261"/>
    <cellStyle name="Normal 15 2 5 2 4 2" xfId="33357"/>
    <cellStyle name="Normal 15 2 5 2 5" xfId="14262"/>
    <cellStyle name="Normal 15 2 5 2 5 2" xfId="33358"/>
    <cellStyle name="Normal 15 2 5 2 6" xfId="33352"/>
    <cellStyle name="Normal 15 2 5 3" xfId="14263"/>
    <cellStyle name="Normal 15 2 5 3 2" xfId="14264"/>
    <cellStyle name="Normal 15 2 5 3 2 2" xfId="33360"/>
    <cellStyle name="Normal 15 2 5 3 3" xfId="14265"/>
    <cellStyle name="Normal 15 2 5 3 3 2" xfId="33361"/>
    <cellStyle name="Normal 15 2 5 3 4" xfId="33359"/>
    <cellStyle name="Normal 15 2 5 4" xfId="14266"/>
    <cellStyle name="Normal 15 2 5 4 2" xfId="33362"/>
    <cellStyle name="Normal 15 2 5 5" xfId="14267"/>
    <cellStyle name="Normal 15 2 5 5 2" xfId="33363"/>
    <cellStyle name="Normal 15 2 5 6" xfId="14268"/>
    <cellStyle name="Normal 15 2 5 6 2" xfId="33364"/>
    <cellStyle name="Normal 15 2 5 7" xfId="33351"/>
    <cellStyle name="Normal 15 2 6" xfId="14269"/>
    <cellStyle name="Normal 15 2 6 2" xfId="14270"/>
    <cellStyle name="Normal 15 2 6 2 2" xfId="14271"/>
    <cellStyle name="Normal 15 2 6 2 2 2" xfId="14272"/>
    <cellStyle name="Normal 15 2 6 2 2 2 2" xfId="33368"/>
    <cellStyle name="Normal 15 2 6 2 2 3" xfId="14273"/>
    <cellStyle name="Normal 15 2 6 2 2 3 2" xfId="33369"/>
    <cellStyle name="Normal 15 2 6 2 2 4" xfId="33367"/>
    <cellStyle name="Normal 15 2 6 2 3" xfId="14274"/>
    <cellStyle name="Normal 15 2 6 2 3 2" xfId="33370"/>
    <cellStyle name="Normal 15 2 6 2 4" xfId="14275"/>
    <cellStyle name="Normal 15 2 6 2 4 2" xfId="33371"/>
    <cellStyle name="Normal 15 2 6 2 5" xfId="14276"/>
    <cellStyle name="Normal 15 2 6 2 5 2" xfId="33372"/>
    <cellStyle name="Normal 15 2 6 2 6" xfId="33366"/>
    <cellStyle name="Normal 15 2 6 3" xfId="14277"/>
    <cellStyle name="Normal 15 2 6 3 2" xfId="14278"/>
    <cellStyle name="Normal 15 2 6 3 2 2" xfId="33374"/>
    <cellStyle name="Normal 15 2 6 3 3" xfId="14279"/>
    <cellStyle name="Normal 15 2 6 3 3 2" xfId="33375"/>
    <cellStyle name="Normal 15 2 6 3 4" xfId="33373"/>
    <cellStyle name="Normal 15 2 6 4" xfId="14280"/>
    <cellStyle name="Normal 15 2 6 4 2" xfId="33376"/>
    <cellStyle name="Normal 15 2 6 5" xfId="14281"/>
    <cellStyle name="Normal 15 2 6 5 2" xfId="33377"/>
    <cellStyle name="Normal 15 2 6 6" xfId="14282"/>
    <cellStyle name="Normal 15 2 6 6 2" xfId="33378"/>
    <cellStyle name="Normal 15 2 6 7" xfId="33365"/>
    <cellStyle name="Normal 15 2 7" xfId="14283"/>
    <cellStyle name="Normal 15 2 7 2" xfId="14284"/>
    <cellStyle name="Normal 15 2 7 2 2" xfId="14285"/>
    <cellStyle name="Normal 15 2 7 2 2 2" xfId="33381"/>
    <cellStyle name="Normal 15 2 7 2 3" xfId="14286"/>
    <cellStyle name="Normal 15 2 7 2 3 2" xfId="33382"/>
    <cellStyle name="Normal 15 2 7 2 4" xfId="33380"/>
    <cellStyle name="Normal 15 2 7 3" xfId="14287"/>
    <cellStyle name="Normal 15 2 7 3 2" xfId="33383"/>
    <cellStyle name="Normal 15 2 7 4" xfId="14288"/>
    <cellStyle name="Normal 15 2 7 4 2" xfId="33384"/>
    <cellStyle name="Normal 15 2 7 5" xfId="14289"/>
    <cellStyle name="Normal 15 2 7 5 2" xfId="33385"/>
    <cellStyle name="Normal 15 2 7 6" xfId="33379"/>
    <cellStyle name="Normal 15 2 8" xfId="14290"/>
    <cellStyle name="Normal 15 2 8 2" xfId="14291"/>
    <cellStyle name="Normal 15 2 8 2 2" xfId="33387"/>
    <cellStyle name="Normal 15 2 8 3" xfId="14292"/>
    <cellStyle name="Normal 15 2 8 3 2" xfId="33388"/>
    <cellStyle name="Normal 15 2 8 4" xfId="33386"/>
    <cellStyle name="Normal 15 2 9" xfId="14293"/>
    <cellStyle name="Normal 15 2 9 2" xfId="33389"/>
    <cellStyle name="Normal 15 20" xfId="14294"/>
    <cellStyle name="Normal 15 20 2" xfId="14295"/>
    <cellStyle name="Normal 15 20 2 2" xfId="14296"/>
    <cellStyle name="Normal 15 20 2 2 2" xfId="14297"/>
    <cellStyle name="Normal 15 20 2 2 2 2" xfId="33393"/>
    <cellStyle name="Normal 15 20 2 2 3" xfId="14298"/>
    <cellStyle name="Normal 15 20 2 2 3 2" xfId="33394"/>
    <cellStyle name="Normal 15 20 2 2 4" xfId="33392"/>
    <cellStyle name="Normal 15 20 2 3" xfId="14299"/>
    <cellStyle name="Normal 15 20 2 3 2" xfId="33395"/>
    <cellStyle name="Normal 15 20 2 4" xfId="14300"/>
    <cellStyle name="Normal 15 20 2 4 2" xfId="33396"/>
    <cellStyle name="Normal 15 20 2 5" xfId="14301"/>
    <cellStyle name="Normal 15 20 2 5 2" xfId="33397"/>
    <cellStyle name="Normal 15 20 2 6" xfId="33391"/>
    <cellStyle name="Normal 15 20 3" xfId="14302"/>
    <cellStyle name="Normal 15 20 3 2" xfId="14303"/>
    <cellStyle name="Normal 15 20 3 2 2" xfId="33399"/>
    <cellStyle name="Normal 15 20 3 3" xfId="14304"/>
    <cellStyle name="Normal 15 20 3 3 2" xfId="33400"/>
    <cellStyle name="Normal 15 20 3 4" xfId="33398"/>
    <cellStyle name="Normal 15 20 4" xfId="14305"/>
    <cellStyle name="Normal 15 20 4 2" xfId="33401"/>
    <cellStyle name="Normal 15 20 5" xfId="14306"/>
    <cellStyle name="Normal 15 20 5 2" xfId="33402"/>
    <cellStyle name="Normal 15 20 6" xfId="14307"/>
    <cellStyle name="Normal 15 20 6 2" xfId="33403"/>
    <cellStyle name="Normal 15 20 7" xfId="33390"/>
    <cellStyle name="Normal 15 21" xfId="14308"/>
    <cellStyle name="Normal 15 21 2" xfId="14309"/>
    <cellStyle name="Normal 15 21 2 2" xfId="14310"/>
    <cellStyle name="Normal 15 21 2 2 2" xfId="14311"/>
    <cellStyle name="Normal 15 21 2 2 2 2" xfId="33407"/>
    <cellStyle name="Normal 15 21 2 2 3" xfId="14312"/>
    <cellStyle name="Normal 15 21 2 2 3 2" xfId="33408"/>
    <cellStyle name="Normal 15 21 2 2 4" xfId="33406"/>
    <cellStyle name="Normal 15 21 2 3" xfId="14313"/>
    <cellStyle name="Normal 15 21 2 3 2" xfId="33409"/>
    <cellStyle name="Normal 15 21 2 4" xfId="14314"/>
    <cellStyle name="Normal 15 21 2 4 2" xfId="33410"/>
    <cellStyle name="Normal 15 21 2 5" xfId="14315"/>
    <cellStyle name="Normal 15 21 2 5 2" xfId="33411"/>
    <cellStyle name="Normal 15 21 2 6" xfId="33405"/>
    <cellStyle name="Normal 15 21 3" xfId="14316"/>
    <cellStyle name="Normal 15 21 3 2" xfId="14317"/>
    <cellStyle name="Normal 15 21 3 2 2" xfId="33413"/>
    <cellStyle name="Normal 15 21 3 3" xfId="14318"/>
    <cellStyle name="Normal 15 21 3 3 2" xfId="33414"/>
    <cellStyle name="Normal 15 21 3 4" xfId="33412"/>
    <cellStyle name="Normal 15 21 4" xfId="14319"/>
    <cellStyle name="Normal 15 21 4 2" xfId="33415"/>
    <cellStyle name="Normal 15 21 5" xfId="14320"/>
    <cellStyle name="Normal 15 21 5 2" xfId="33416"/>
    <cellStyle name="Normal 15 21 6" xfId="14321"/>
    <cellStyle name="Normal 15 21 6 2" xfId="33417"/>
    <cellStyle name="Normal 15 21 7" xfId="33404"/>
    <cellStyle name="Normal 15 22" xfId="14322"/>
    <cellStyle name="Normal 15 22 2" xfId="14323"/>
    <cellStyle name="Normal 15 22 2 2" xfId="14324"/>
    <cellStyle name="Normal 15 22 2 2 2" xfId="33420"/>
    <cellStyle name="Normal 15 22 2 3" xfId="14325"/>
    <cellStyle name="Normal 15 22 2 3 2" xfId="33421"/>
    <cellStyle name="Normal 15 22 2 4" xfId="33419"/>
    <cellStyle name="Normal 15 22 3" xfId="14326"/>
    <cellStyle name="Normal 15 22 3 2" xfId="33422"/>
    <cellStyle name="Normal 15 22 4" xfId="14327"/>
    <cellStyle name="Normal 15 22 4 2" xfId="33423"/>
    <cellStyle name="Normal 15 22 5" xfId="14328"/>
    <cellStyle name="Normal 15 22 5 2" xfId="33424"/>
    <cellStyle name="Normal 15 22 6" xfId="33418"/>
    <cellStyle name="Normal 15 23" xfId="14329"/>
    <cellStyle name="Normal 15 23 2" xfId="14330"/>
    <cellStyle name="Normal 15 23 2 2" xfId="33426"/>
    <cellStyle name="Normal 15 23 3" xfId="14331"/>
    <cellStyle name="Normal 15 23 3 2" xfId="33427"/>
    <cellStyle name="Normal 15 23 4" xfId="33425"/>
    <cellStyle name="Normal 15 24" xfId="14332"/>
    <cellStyle name="Normal 15 24 2" xfId="33428"/>
    <cellStyle name="Normal 15 25" xfId="14333"/>
    <cellStyle name="Normal 15 25 2" xfId="33429"/>
    <cellStyle name="Normal 15 26" xfId="14334"/>
    <cellStyle name="Normal 15 26 2" xfId="33430"/>
    <cellStyle name="Normal 15 27" xfId="14335"/>
    <cellStyle name="Normal 15 27 2" xfId="33431"/>
    <cellStyle name="Normal 15 28" xfId="13257"/>
    <cellStyle name="Normal 15 29" xfId="32353"/>
    <cellStyle name="Normal 15 3" xfId="14336"/>
    <cellStyle name="Normal 15 3 10" xfId="14337"/>
    <cellStyle name="Normal 15 3 10 2" xfId="33433"/>
    <cellStyle name="Normal 15 3 11" xfId="14338"/>
    <cellStyle name="Normal 15 3 11 2" xfId="33434"/>
    <cellStyle name="Normal 15 3 12" xfId="33432"/>
    <cellStyle name="Normal 15 3 13" xfId="41551"/>
    <cellStyle name="Normal 15 3 2" xfId="14339"/>
    <cellStyle name="Normal 15 3 2 2" xfId="14340"/>
    <cellStyle name="Normal 15 3 2 2 2" xfId="14341"/>
    <cellStyle name="Normal 15 3 2 2 2 2" xfId="14342"/>
    <cellStyle name="Normal 15 3 2 2 2 2 2" xfId="14343"/>
    <cellStyle name="Normal 15 3 2 2 2 2 2 2" xfId="33439"/>
    <cellStyle name="Normal 15 3 2 2 2 2 3" xfId="14344"/>
    <cellStyle name="Normal 15 3 2 2 2 2 3 2" xfId="33440"/>
    <cellStyle name="Normal 15 3 2 2 2 2 4" xfId="33438"/>
    <cellStyle name="Normal 15 3 2 2 2 3" xfId="14345"/>
    <cellStyle name="Normal 15 3 2 2 2 3 2" xfId="33441"/>
    <cellStyle name="Normal 15 3 2 2 2 4" xfId="14346"/>
    <cellStyle name="Normal 15 3 2 2 2 4 2" xfId="33442"/>
    <cellStyle name="Normal 15 3 2 2 2 5" xfId="14347"/>
    <cellStyle name="Normal 15 3 2 2 2 5 2" xfId="33443"/>
    <cellStyle name="Normal 15 3 2 2 2 6" xfId="33437"/>
    <cellStyle name="Normal 15 3 2 2 3" xfId="14348"/>
    <cellStyle name="Normal 15 3 2 2 3 2" xfId="14349"/>
    <cellStyle name="Normal 15 3 2 2 3 2 2" xfId="33445"/>
    <cellStyle name="Normal 15 3 2 2 3 3" xfId="14350"/>
    <cellStyle name="Normal 15 3 2 2 3 3 2" xfId="33446"/>
    <cellStyle name="Normal 15 3 2 2 3 4" xfId="33444"/>
    <cellStyle name="Normal 15 3 2 2 4" xfId="14351"/>
    <cellStyle name="Normal 15 3 2 2 4 2" xfId="33447"/>
    <cellStyle name="Normal 15 3 2 2 5" xfId="14352"/>
    <cellStyle name="Normal 15 3 2 2 5 2" xfId="33448"/>
    <cellStyle name="Normal 15 3 2 2 6" xfId="14353"/>
    <cellStyle name="Normal 15 3 2 2 6 2" xfId="33449"/>
    <cellStyle name="Normal 15 3 2 2 7" xfId="33436"/>
    <cellStyle name="Normal 15 3 2 3" xfId="14354"/>
    <cellStyle name="Normal 15 3 2 3 2" xfId="14355"/>
    <cellStyle name="Normal 15 3 2 3 2 2" xfId="14356"/>
    <cellStyle name="Normal 15 3 2 3 2 2 2" xfId="14357"/>
    <cellStyle name="Normal 15 3 2 3 2 2 2 2" xfId="33453"/>
    <cellStyle name="Normal 15 3 2 3 2 2 3" xfId="14358"/>
    <cellStyle name="Normal 15 3 2 3 2 2 3 2" xfId="33454"/>
    <cellStyle name="Normal 15 3 2 3 2 2 4" xfId="33452"/>
    <cellStyle name="Normal 15 3 2 3 2 3" xfId="14359"/>
    <cellStyle name="Normal 15 3 2 3 2 3 2" xfId="33455"/>
    <cellStyle name="Normal 15 3 2 3 2 4" xfId="14360"/>
    <cellStyle name="Normal 15 3 2 3 2 4 2" xfId="33456"/>
    <cellStyle name="Normal 15 3 2 3 2 5" xfId="14361"/>
    <cellStyle name="Normal 15 3 2 3 2 5 2" xfId="33457"/>
    <cellStyle name="Normal 15 3 2 3 2 6" xfId="33451"/>
    <cellStyle name="Normal 15 3 2 3 3" xfId="14362"/>
    <cellStyle name="Normal 15 3 2 3 3 2" xfId="14363"/>
    <cellStyle name="Normal 15 3 2 3 3 2 2" xfId="33459"/>
    <cellStyle name="Normal 15 3 2 3 3 3" xfId="14364"/>
    <cellStyle name="Normal 15 3 2 3 3 3 2" xfId="33460"/>
    <cellStyle name="Normal 15 3 2 3 3 4" xfId="33458"/>
    <cellStyle name="Normal 15 3 2 3 4" xfId="14365"/>
    <cellStyle name="Normal 15 3 2 3 4 2" xfId="33461"/>
    <cellStyle name="Normal 15 3 2 3 5" xfId="14366"/>
    <cellStyle name="Normal 15 3 2 3 5 2" xfId="33462"/>
    <cellStyle name="Normal 15 3 2 3 6" xfId="14367"/>
    <cellStyle name="Normal 15 3 2 3 6 2" xfId="33463"/>
    <cellStyle name="Normal 15 3 2 3 7" xfId="33450"/>
    <cellStyle name="Normal 15 3 2 4" xfId="14368"/>
    <cellStyle name="Normal 15 3 2 4 2" xfId="14369"/>
    <cellStyle name="Normal 15 3 2 4 2 2" xfId="14370"/>
    <cellStyle name="Normal 15 3 2 4 2 2 2" xfId="33466"/>
    <cellStyle name="Normal 15 3 2 4 2 3" xfId="14371"/>
    <cellStyle name="Normal 15 3 2 4 2 3 2" xfId="33467"/>
    <cellStyle name="Normal 15 3 2 4 2 4" xfId="33465"/>
    <cellStyle name="Normal 15 3 2 4 3" xfId="14372"/>
    <cellStyle name="Normal 15 3 2 4 3 2" xfId="33468"/>
    <cellStyle name="Normal 15 3 2 4 4" xfId="14373"/>
    <cellStyle name="Normal 15 3 2 4 4 2" xfId="33469"/>
    <cellStyle name="Normal 15 3 2 4 5" xfId="14374"/>
    <cellStyle name="Normal 15 3 2 4 5 2" xfId="33470"/>
    <cellStyle name="Normal 15 3 2 4 6" xfId="33464"/>
    <cellStyle name="Normal 15 3 2 5" xfId="14375"/>
    <cellStyle name="Normal 15 3 2 5 2" xfId="14376"/>
    <cellStyle name="Normal 15 3 2 5 2 2" xfId="33472"/>
    <cellStyle name="Normal 15 3 2 5 3" xfId="14377"/>
    <cellStyle name="Normal 15 3 2 5 3 2" xfId="33473"/>
    <cellStyle name="Normal 15 3 2 5 4" xfId="33471"/>
    <cellStyle name="Normal 15 3 2 6" xfId="14378"/>
    <cellStyle name="Normal 15 3 2 6 2" xfId="33474"/>
    <cellStyle name="Normal 15 3 2 7" xfId="14379"/>
    <cellStyle name="Normal 15 3 2 7 2" xfId="33475"/>
    <cellStyle name="Normal 15 3 2 8" xfId="14380"/>
    <cellStyle name="Normal 15 3 2 8 2" xfId="33476"/>
    <cellStyle name="Normal 15 3 2 9" xfId="33435"/>
    <cellStyle name="Normal 15 3 3" xfId="14381"/>
    <cellStyle name="Normal 15 3 3 2" xfId="14382"/>
    <cellStyle name="Normal 15 3 3 2 2" xfId="14383"/>
    <cellStyle name="Normal 15 3 3 2 2 2" xfId="14384"/>
    <cellStyle name="Normal 15 3 3 2 2 2 2" xfId="14385"/>
    <cellStyle name="Normal 15 3 3 2 2 2 2 2" xfId="33481"/>
    <cellStyle name="Normal 15 3 3 2 2 2 3" xfId="14386"/>
    <cellStyle name="Normal 15 3 3 2 2 2 3 2" xfId="33482"/>
    <cellStyle name="Normal 15 3 3 2 2 2 4" xfId="33480"/>
    <cellStyle name="Normal 15 3 3 2 2 3" xfId="14387"/>
    <cellStyle name="Normal 15 3 3 2 2 3 2" xfId="33483"/>
    <cellStyle name="Normal 15 3 3 2 2 4" xfId="14388"/>
    <cellStyle name="Normal 15 3 3 2 2 4 2" xfId="33484"/>
    <cellStyle name="Normal 15 3 3 2 2 5" xfId="14389"/>
    <cellStyle name="Normal 15 3 3 2 2 5 2" xfId="33485"/>
    <cellStyle name="Normal 15 3 3 2 2 6" xfId="33479"/>
    <cellStyle name="Normal 15 3 3 2 3" xfId="14390"/>
    <cellStyle name="Normal 15 3 3 2 3 2" xfId="14391"/>
    <cellStyle name="Normal 15 3 3 2 3 2 2" xfId="33487"/>
    <cellStyle name="Normal 15 3 3 2 3 3" xfId="14392"/>
    <cellStyle name="Normal 15 3 3 2 3 3 2" xfId="33488"/>
    <cellStyle name="Normal 15 3 3 2 3 4" xfId="33486"/>
    <cellStyle name="Normal 15 3 3 2 4" xfId="14393"/>
    <cellStyle name="Normal 15 3 3 2 4 2" xfId="33489"/>
    <cellStyle name="Normal 15 3 3 2 5" xfId="14394"/>
    <cellStyle name="Normal 15 3 3 2 5 2" xfId="33490"/>
    <cellStyle name="Normal 15 3 3 2 6" xfId="14395"/>
    <cellStyle name="Normal 15 3 3 2 6 2" xfId="33491"/>
    <cellStyle name="Normal 15 3 3 2 7" xfId="33478"/>
    <cellStyle name="Normal 15 3 3 3" xfId="14396"/>
    <cellStyle name="Normal 15 3 3 3 2" xfId="14397"/>
    <cellStyle name="Normal 15 3 3 3 2 2" xfId="14398"/>
    <cellStyle name="Normal 15 3 3 3 2 2 2" xfId="14399"/>
    <cellStyle name="Normal 15 3 3 3 2 2 2 2" xfId="33495"/>
    <cellStyle name="Normal 15 3 3 3 2 2 3" xfId="14400"/>
    <cellStyle name="Normal 15 3 3 3 2 2 3 2" xfId="33496"/>
    <cellStyle name="Normal 15 3 3 3 2 2 4" xfId="33494"/>
    <cellStyle name="Normal 15 3 3 3 2 3" xfId="14401"/>
    <cellStyle name="Normal 15 3 3 3 2 3 2" xfId="33497"/>
    <cellStyle name="Normal 15 3 3 3 2 4" xfId="14402"/>
    <cellStyle name="Normal 15 3 3 3 2 4 2" xfId="33498"/>
    <cellStyle name="Normal 15 3 3 3 2 5" xfId="14403"/>
    <cellStyle name="Normal 15 3 3 3 2 5 2" xfId="33499"/>
    <cellStyle name="Normal 15 3 3 3 2 6" xfId="33493"/>
    <cellStyle name="Normal 15 3 3 3 3" xfId="14404"/>
    <cellStyle name="Normal 15 3 3 3 3 2" xfId="14405"/>
    <cellStyle name="Normal 15 3 3 3 3 2 2" xfId="33501"/>
    <cellStyle name="Normal 15 3 3 3 3 3" xfId="14406"/>
    <cellStyle name="Normal 15 3 3 3 3 3 2" xfId="33502"/>
    <cellStyle name="Normal 15 3 3 3 3 4" xfId="33500"/>
    <cellStyle name="Normal 15 3 3 3 4" xfId="14407"/>
    <cellStyle name="Normal 15 3 3 3 4 2" xfId="33503"/>
    <cellStyle name="Normal 15 3 3 3 5" xfId="14408"/>
    <cellStyle name="Normal 15 3 3 3 5 2" xfId="33504"/>
    <cellStyle name="Normal 15 3 3 3 6" xfId="14409"/>
    <cellStyle name="Normal 15 3 3 3 6 2" xfId="33505"/>
    <cellStyle name="Normal 15 3 3 3 7" xfId="33492"/>
    <cellStyle name="Normal 15 3 3 4" xfId="14410"/>
    <cellStyle name="Normal 15 3 3 4 2" xfId="14411"/>
    <cellStyle name="Normal 15 3 3 4 2 2" xfId="14412"/>
    <cellStyle name="Normal 15 3 3 4 2 2 2" xfId="33508"/>
    <cellStyle name="Normal 15 3 3 4 2 3" xfId="14413"/>
    <cellStyle name="Normal 15 3 3 4 2 3 2" xfId="33509"/>
    <cellStyle name="Normal 15 3 3 4 2 4" xfId="33507"/>
    <cellStyle name="Normal 15 3 3 4 3" xfId="14414"/>
    <cellStyle name="Normal 15 3 3 4 3 2" xfId="33510"/>
    <cellStyle name="Normal 15 3 3 4 4" xfId="14415"/>
    <cellStyle name="Normal 15 3 3 4 4 2" xfId="33511"/>
    <cellStyle name="Normal 15 3 3 4 5" xfId="14416"/>
    <cellStyle name="Normal 15 3 3 4 5 2" xfId="33512"/>
    <cellStyle name="Normal 15 3 3 4 6" xfId="33506"/>
    <cellStyle name="Normal 15 3 3 5" xfId="14417"/>
    <cellStyle name="Normal 15 3 3 5 2" xfId="14418"/>
    <cellStyle name="Normal 15 3 3 5 2 2" xfId="33514"/>
    <cellStyle name="Normal 15 3 3 5 3" xfId="14419"/>
    <cellStyle name="Normal 15 3 3 5 3 2" xfId="33515"/>
    <cellStyle name="Normal 15 3 3 5 4" xfId="33513"/>
    <cellStyle name="Normal 15 3 3 6" xfId="14420"/>
    <cellStyle name="Normal 15 3 3 6 2" xfId="33516"/>
    <cellStyle name="Normal 15 3 3 7" xfId="14421"/>
    <cellStyle name="Normal 15 3 3 7 2" xfId="33517"/>
    <cellStyle name="Normal 15 3 3 8" xfId="14422"/>
    <cellStyle name="Normal 15 3 3 8 2" xfId="33518"/>
    <cellStyle name="Normal 15 3 3 9" xfId="33477"/>
    <cellStyle name="Normal 15 3 4" xfId="14423"/>
    <cellStyle name="Normal 15 3 4 2" xfId="14424"/>
    <cellStyle name="Normal 15 3 4 2 2" xfId="14425"/>
    <cellStyle name="Normal 15 3 4 2 2 2" xfId="14426"/>
    <cellStyle name="Normal 15 3 4 2 2 2 2" xfId="14427"/>
    <cellStyle name="Normal 15 3 4 2 2 2 2 2" xfId="33523"/>
    <cellStyle name="Normal 15 3 4 2 2 2 3" xfId="14428"/>
    <cellStyle name="Normal 15 3 4 2 2 2 3 2" xfId="33524"/>
    <cellStyle name="Normal 15 3 4 2 2 2 4" xfId="33522"/>
    <cellStyle name="Normal 15 3 4 2 2 3" xfId="14429"/>
    <cellStyle name="Normal 15 3 4 2 2 3 2" xfId="33525"/>
    <cellStyle name="Normal 15 3 4 2 2 4" xfId="14430"/>
    <cellStyle name="Normal 15 3 4 2 2 4 2" xfId="33526"/>
    <cellStyle name="Normal 15 3 4 2 2 5" xfId="14431"/>
    <cellStyle name="Normal 15 3 4 2 2 5 2" xfId="33527"/>
    <cellStyle name="Normal 15 3 4 2 2 6" xfId="33521"/>
    <cellStyle name="Normal 15 3 4 2 3" xfId="14432"/>
    <cellStyle name="Normal 15 3 4 2 3 2" xfId="14433"/>
    <cellStyle name="Normal 15 3 4 2 3 2 2" xfId="33529"/>
    <cellStyle name="Normal 15 3 4 2 3 3" xfId="14434"/>
    <cellStyle name="Normal 15 3 4 2 3 3 2" xfId="33530"/>
    <cellStyle name="Normal 15 3 4 2 3 4" xfId="33528"/>
    <cellStyle name="Normal 15 3 4 2 4" xfId="14435"/>
    <cellStyle name="Normal 15 3 4 2 4 2" xfId="33531"/>
    <cellStyle name="Normal 15 3 4 2 5" xfId="14436"/>
    <cellStyle name="Normal 15 3 4 2 5 2" xfId="33532"/>
    <cellStyle name="Normal 15 3 4 2 6" xfId="14437"/>
    <cellStyle name="Normal 15 3 4 2 6 2" xfId="33533"/>
    <cellStyle name="Normal 15 3 4 2 7" xfId="33520"/>
    <cellStyle name="Normal 15 3 4 3" xfId="14438"/>
    <cellStyle name="Normal 15 3 4 3 2" xfId="14439"/>
    <cellStyle name="Normal 15 3 4 3 2 2" xfId="14440"/>
    <cellStyle name="Normal 15 3 4 3 2 2 2" xfId="14441"/>
    <cellStyle name="Normal 15 3 4 3 2 2 2 2" xfId="33537"/>
    <cellStyle name="Normal 15 3 4 3 2 2 3" xfId="14442"/>
    <cellStyle name="Normal 15 3 4 3 2 2 3 2" xfId="33538"/>
    <cellStyle name="Normal 15 3 4 3 2 2 4" xfId="33536"/>
    <cellStyle name="Normal 15 3 4 3 2 3" xfId="14443"/>
    <cellStyle name="Normal 15 3 4 3 2 3 2" xfId="33539"/>
    <cellStyle name="Normal 15 3 4 3 2 4" xfId="14444"/>
    <cellStyle name="Normal 15 3 4 3 2 4 2" xfId="33540"/>
    <cellStyle name="Normal 15 3 4 3 2 5" xfId="14445"/>
    <cellStyle name="Normal 15 3 4 3 2 5 2" xfId="33541"/>
    <cellStyle name="Normal 15 3 4 3 2 6" xfId="33535"/>
    <cellStyle name="Normal 15 3 4 3 3" xfId="14446"/>
    <cellStyle name="Normal 15 3 4 3 3 2" xfId="14447"/>
    <cellStyle name="Normal 15 3 4 3 3 2 2" xfId="33543"/>
    <cellStyle name="Normal 15 3 4 3 3 3" xfId="14448"/>
    <cellStyle name="Normal 15 3 4 3 3 3 2" xfId="33544"/>
    <cellStyle name="Normal 15 3 4 3 3 4" xfId="33542"/>
    <cellStyle name="Normal 15 3 4 3 4" xfId="14449"/>
    <cellStyle name="Normal 15 3 4 3 4 2" xfId="33545"/>
    <cellStyle name="Normal 15 3 4 3 5" xfId="14450"/>
    <cellStyle name="Normal 15 3 4 3 5 2" xfId="33546"/>
    <cellStyle name="Normal 15 3 4 3 6" xfId="14451"/>
    <cellStyle name="Normal 15 3 4 3 6 2" xfId="33547"/>
    <cellStyle name="Normal 15 3 4 3 7" xfId="33534"/>
    <cellStyle name="Normal 15 3 4 4" xfId="14452"/>
    <cellStyle name="Normal 15 3 4 4 2" xfId="14453"/>
    <cellStyle name="Normal 15 3 4 4 2 2" xfId="14454"/>
    <cellStyle name="Normal 15 3 4 4 2 2 2" xfId="33550"/>
    <cellStyle name="Normal 15 3 4 4 2 3" xfId="14455"/>
    <cellStyle name="Normal 15 3 4 4 2 3 2" xfId="33551"/>
    <cellStyle name="Normal 15 3 4 4 2 4" xfId="33549"/>
    <cellStyle name="Normal 15 3 4 4 3" xfId="14456"/>
    <cellStyle name="Normal 15 3 4 4 3 2" xfId="33552"/>
    <cellStyle name="Normal 15 3 4 4 4" xfId="14457"/>
    <cellStyle name="Normal 15 3 4 4 4 2" xfId="33553"/>
    <cellStyle name="Normal 15 3 4 4 5" xfId="14458"/>
    <cellStyle name="Normal 15 3 4 4 5 2" xfId="33554"/>
    <cellStyle name="Normal 15 3 4 4 6" xfId="33548"/>
    <cellStyle name="Normal 15 3 4 5" xfId="14459"/>
    <cellStyle name="Normal 15 3 4 5 2" xfId="14460"/>
    <cellStyle name="Normal 15 3 4 5 2 2" xfId="33556"/>
    <cellStyle name="Normal 15 3 4 5 3" xfId="14461"/>
    <cellStyle name="Normal 15 3 4 5 3 2" xfId="33557"/>
    <cellStyle name="Normal 15 3 4 5 4" xfId="33555"/>
    <cellStyle name="Normal 15 3 4 6" xfId="14462"/>
    <cellStyle name="Normal 15 3 4 6 2" xfId="33558"/>
    <cellStyle name="Normal 15 3 4 7" xfId="14463"/>
    <cellStyle name="Normal 15 3 4 7 2" xfId="33559"/>
    <cellStyle name="Normal 15 3 4 8" xfId="14464"/>
    <cellStyle name="Normal 15 3 4 8 2" xfId="33560"/>
    <cellStyle name="Normal 15 3 4 9" xfId="33519"/>
    <cellStyle name="Normal 15 3 5" xfId="14465"/>
    <cellStyle name="Normal 15 3 5 2" xfId="14466"/>
    <cellStyle name="Normal 15 3 5 2 2" xfId="14467"/>
    <cellStyle name="Normal 15 3 5 2 2 2" xfId="14468"/>
    <cellStyle name="Normal 15 3 5 2 2 2 2" xfId="33564"/>
    <cellStyle name="Normal 15 3 5 2 2 3" xfId="14469"/>
    <cellStyle name="Normal 15 3 5 2 2 3 2" xfId="33565"/>
    <cellStyle name="Normal 15 3 5 2 2 4" xfId="33563"/>
    <cellStyle name="Normal 15 3 5 2 3" xfId="14470"/>
    <cellStyle name="Normal 15 3 5 2 3 2" xfId="33566"/>
    <cellStyle name="Normal 15 3 5 2 4" xfId="14471"/>
    <cellStyle name="Normal 15 3 5 2 4 2" xfId="33567"/>
    <cellStyle name="Normal 15 3 5 2 5" xfId="14472"/>
    <cellStyle name="Normal 15 3 5 2 5 2" xfId="33568"/>
    <cellStyle name="Normal 15 3 5 2 6" xfId="33562"/>
    <cellStyle name="Normal 15 3 5 3" xfId="14473"/>
    <cellStyle name="Normal 15 3 5 3 2" xfId="14474"/>
    <cellStyle name="Normal 15 3 5 3 2 2" xfId="33570"/>
    <cellStyle name="Normal 15 3 5 3 3" xfId="14475"/>
    <cellStyle name="Normal 15 3 5 3 3 2" xfId="33571"/>
    <cellStyle name="Normal 15 3 5 3 4" xfId="33569"/>
    <cellStyle name="Normal 15 3 5 4" xfId="14476"/>
    <cellStyle name="Normal 15 3 5 4 2" xfId="33572"/>
    <cellStyle name="Normal 15 3 5 5" xfId="14477"/>
    <cellStyle name="Normal 15 3 5 5 2" xfId="33573"/>
    <cellStyle name="Normal 15 3 5 6" xfId="14478"/>
    <cellStyle name="Normal 15 3 5 6 2" xfId="33574"/>
    <cellStyle name="Normal 15 3 5 7" xfId="33561"/>
    <cellStyle name="Normal 15 3 6" xfId="14479"/>
    <cellStyle name="Normal 15 3 6 2" xfId="14480"/>
    <cellStyle name="Normal 15 3 6 2 2" xfId="14481"/>
    <cellStyle name="Normal 15 3 6 2 2 2" xfId="14482"/>
    <cellStyle name="Normal 15 3 6 2 2 2 2" xfId="33578"/>
    <cellStyle name="Normal 15 3 6 2 2 3" xfId="14483"/>
    <cellStyle name="Normal 15 3 6 2 2 3 2" xfId="33579"/>
    <cellStyle name="Normal 15 3 6 2 2 4" xfId="33577"/>
    <cellStyle name="Normal 15 3 6 2 3" xfId="14484"/>
    <cellStyle name="Normal 15 3 6 2 3 2" xfId="33580"/>
    <cellStyle name="Normal 15 3 6 2 4" xfId="14485"/>
    <cellStyle name="Normal 15 3 6 2 4 2" xfId="33581"/>
    <cellStyle name="Normal 15 3 6 2 5" xfId="14486"/>
    <cellStyle name="Normal 15 3 6 2 5 2" xfId="33582"/>
    <cellStyle name="Normal 15 3 6 2 6" xfId="33576"/>
    <cellStyle name="Normal 15 3 6 3" xfId="14487"/>
    <cellStyle name="Normal 15 3 6 3 2" xfId="14488"/>
    <cellStyle name="Normal 15 3 6 3 2 2" xfId="33584"/>
    <cellStyle name="Normal 15 3 6 3 3" xfId="14489"/>
    <cellStyle name="Normal 15 3 6 3 3 2" xfId="33585"/>
    <cellStyle name="Normal 15 3 6 3 4" xfId="33583"/>
    <cellStyle name="Normal 15 3 6 4" xfId="14490"/>
    <cellStyle name="Normal 15 3 6 4 2" xfId="33586"/>
    <cellStyle name="Normal 15 3 6 5" xfId="14491"/>
    <cellStyle name="Normal 15 3 6 5 2" xfId="33587"/>
    <cellStyle name="Normal 15 3 6 6" xfId="14492"/>
    <cellStyle name="Normal 15 3 6 6 2" xfId="33588"/>
    <cellStyle name="Normal 15 3 6 7" xfId="33575"/>
    <cellStyle name="Normal 15 3 7" xfId="14493"/>
    <cellStyle name="Normal 15 3 7 2" xfId="14494"/>
    <cellStyle name="Normal 15 3 7 2 2" xfId="14495"/>
    <cellStyle name="Normal 15 3 7 2 2 2" xfId="33591"/>
    <cellStyle name="Normal 15 3 7 2 3" xfId="14496"/>
    <cellStyle name="Normal 15 3 7 2 3 2" xfId="33592"/>
    <cellStyle name="Normal 15 3 7 2 4" xfId="33590"/>
    <cellStyle name="Normal 15 3 7 3" xfId="14497"/>
    <cellStyle name="Normal 15 3 7 3 2" xfId="33593"/>
    <cellStyle name="Normal 15 3 7 4" xfId="14498"/>
    <cellStyle name="Normal 15 3 7 4 2" xfId="33594"/>
    <cellStyle name="Normal 15 3 7 5" xfId="14499"/>
    <cellStyle name="Normal 15 3 7 5 2" xfId="33595"/>
    <cellStyle name="Normal 15 3 7 6" xfId="33589"/>
    <cellStyle name="Normal 15 3 8" xfId="14500"/>
    <cellStyle name="Normal 15 3 8 2" xfId="14501"/>
    <cellStyle name="Normal 15 3 8 2 2" xfId="33597"/>
    <cellStyle name="Normal 15 3 8 3" xfId="14502"/>
    <cellStyle name="Normal 15 3 8 3 2" xfId="33598"/>
    <cellStyle name="Normal 15 3 8 4" xfId="33596"/>
    <cellStyle name="Normal 15 3 9" xfId="14503"/>
    <cellStyle name="Normal 15 3 9 2" xfId="33599"/>
    <cellStyle name="Normal 15 30" xfId="39374"/>
    <cellStyle name="Normal 15 4" xfId="14504"/>
    <cellStyle name="Normal 15 4 10" xfId="14505"/>
    <cellStyle name="Normal 15 4 10 2" xfId="33601"/>
    <cellStyle name="Normal 15 4 11" xfId="14506"/>
    <cellStyle name="Normal 15 4 11 2" xfId="33602"/>
    <cellStyle name="Normal 15 4 12" xfId="33600"/>
    <cellStyle name="Normal 15 4 13" xfId="41552"/>
    <cellStyle name="Normal 15 4 2" xfId="14507"/>
    <cellStyle name="Normal 15 4 2 2" xfId="14508"/>
    <cellStyle name="Normal 15 4 2 2 2" xfId="14509"/>
    <cellStyle name="Normal 15 4 2 2 2 2" xfId="14510"/>
    <cellStyle name="Normal 15 4 2 2 2 2 2" xfId="14511"/>
    <cellStyle name="Normal 15 4 2 2 2 2 2 2" xfId="33607"/>
    <cellStyle name="Normal 15 4 2 2 2 2 3" xfId="14512"/>
    <cellStyle name="Normal 15 4 2 2 2 2 3 2" xfId="33608"/>
    <cellStyle name="Normal 15 4 2 2 2 2 4" xfId="33606"/>
    <cellStyle name="Normal 15 4 2 2 2 3" xfId="14513"/>
    <cellStyle name="Normal 15 4 2 2 2 3 2" xfId="33609"/>
    <cellStyle name="Normal 15 4 2 2 2 4" xfId="14514"/>
    <cellStyle name="Normal 15 4 2 2 2 4 2" xfId="33610"/>
    <cellStyle name="Normal 15 4 2 2 2 5" xfId="14515"/>
    <cellStyle name="Normal 15 4 2 2 2 5 2" xfId="33611"/>
    <cellStyle name="Normal 15 4 2 2 2 6" xfId="33605"/>
    <cellStyle name="Normal 15 4 2 2 3" xfId="14516"/>
    <cellStyle name="Normal 15 4 2 2 3 2" xfId="14517"/>
    <cellStyle name="Normal 15 4 2 2 3 2 2" xfId="33613"/>
    <cellStyle name="Normal 15 4 2 2 3 3" xfId="14518"/>
    <cellStyle name="Normal 15 4 2 2 3 3 2" xfId="33614"/>
    <cellStyle name="Normal 15 4 2 2 3 4" xfId="33612"/>
    <cellStyle name="Normal 15 4 2 2 4" xfId="14519"/>
    <cellStyle name="Normal 15 4 2 2 4 2" xfId="33615"/>
    <cellStyle name="Normal 15 4 2 2 5" xfId="14520"/>
    <cellStyle name="Normal 15 4 2 2 5 2" xfId="33616"/>
    <cellStyle name="Normal 15 4 2 2 6" xfId="14521"/>
    <cellStyle name="Normal 15 4 2 2 6 2" xfId="33617"/>
    <cellStyle name="Normal 15 4 2 2 7" xfId="33604"/>
    <cellStyle name="Normal 15 4 2 3" xfId="14522"/>
    <cellStyle name="Normal 15 4 2 3 2" xfId="14523"/>
    <cellStyle name="Normal 15 4 2 3 2 2" xfId="14524"/>
    <cellStyle name="Normal 15 4 2 3 2 2 2" xfId="14525"/>
    <cellStyle name="Normal 15 4 2 3 2 2 2 2" xfId="33621"/>
    <cellStyle name="Normal 15 4 2 3 2 2 3" xfId="14526"/>
    <cellStyle name="Normal 15 4 2 3 2 2 3 2" xfId="33622"/>
    <cellStyle name="Normal 15 4 2 3 2 2 4" xfId="33620"/>
    <cellStyle name="Normal 15 4 2 3 2 3" xfId="14527"/>
    <cellStyle name="Normal 15 4 2 3 2 3 2" xfId="33623"/>
    <cellStyle name="Normal 15 4 2 3 2 4" xfId="14528"/>
    <cellStyle name="Normal 15 4 2 3 2 4 2" xfId="33624"/>
    <cellStyle name="Normal 15 4 2 3 2 5" xfId="14529"/>
    <cellStyle name="Normal 15 4 2 3 2 5 2" xfId="33625"/>
    <cellStyle name="Normal 15 4 2 3 2 6" xfId="33619"/>
    <cellStyle name="Normal 15 4 2 3 3" xfId="14530"/>
    <cellStyle name="Normal 15 4 2 3 3 2" xfId="14531"/>
    <cellStyle name="Normal 15 4 2 3 3 2 2" xfId="33627"/>
    <cellStyle name="Normal 15 4 2 3 3 3" xfId="14532"/>
    <cellStyle name="Normal 15 4 2 3 3 3 2" xfId="33628"/>
    <cellStyle name="Normal 15 4 2 3 3 4" xfId="33626"/>
    <cellStyle name="Normal 15 4 2 3 4" xfId="14533"/>
    <cellStyle name="Normal 15 4 2 3 4 2" xfId="33629"/>
    <cellStyle name="Normal 15 4 2 3 5" xfId="14534"/>
    <cellStyle name="Normal 15 4 2 3 5 2" xfId="33630"/>
    <cellStyle name="Normal 15 4 2 3 6" xfId="14535"/>
    <cellStyle name="Normal 15 4 2 3 6 2" xfId="33631"/>
    <cellStyle name="Normal 15 4 2 3 7" xfId="33618"/>
    <cellStyle name="Normal 15 4 2 4" xfId="14536"/>
    <cellStyle name="Normal 15 4 2 4 2" xfId="14537"/>
    <cellStyle name="Normal 15 4 2 4 2 2" xfId="14538"/>
    <cellStyle name="Normal 15 4 2 4 2 2 2" xfId="33634"/>
    <cellStyle name="Normal 15 4 2 4 2 3" xfId="14539"/>
    <cellStyle name="Normal 15 4 2 4 2 3 2" xfId="33635"/>
    <cellStyle name="Normal 15 4 2 4 2 4" xfId="33633"/>
    <cellStyle name="Normal 15 4 2 4 3" xfId="14540"/>
    <cellStyle name="Normal 15 4 2 4 3 2" xfId="33636"/>
    <cellStyle name="Normal 15 4 2 4 4" xfId="14541"/>
    <cellStyle name="Normal 15 4 2 4 4 2" xfId="33637"/>
    <cellStyle name="Normal 15 4 2 4 5" xfId="14542"/>
    <cellStyle name="Normal 15 4 2 4 5 2" xfId="33638"/>
    <cellStyle name="Normal 15 4 2 4 6" xfId="33632"/>
    <cellStyle name="Normal 15 4 2 5" xfId="14543"/>
    <cellStyle name="Normal 15 4 2 5 2" xfId="14544"/>
    <cellStyle name="Normal 15 4 2 5 2 2" xfId="33640"/>
    <cellStyle name="Normal 15 4 2 5 3" xfId="14545"/>
    <cellStyle name="Normal 15 4 2 5 3 2" xfId="33641"/>
    <cellStyle name="Normal 15 4 2 5 4" xfId="33639"/>
    <cellStyle name="Normal 15 4 2 6" xfId="14546"/>
    <cellStyle name="Normal 15 4 2 6 2" xfId="33642"/>
    <cellStyle name="Normal 15 4 2 7" xfId="14547"/>
    <cellStyle name="Normal 15 4 2 7 2" xfId="33643"/>
    <cellStyle name="Normal 15 4 2 8" xfId="14548"/>
    <cellStyle name="Normal 15 4 2 8 2" xfId="33644"/>
    <cellStyle name="Normal 15 4 2 9" xfId="33603"/>
    <cellStyle name="Normal 15 4 3" xfId="14549"/>
    <cellStyle name="Normal 15 4 3 2" xfId="14550"/>
    <cellStyle name="Normal 15 4 3 2 2" xfId="14551"/>
    <cellStyle name="Normal 15 4 3 2 2 2" xfId="14552"/>
    <cellStyle name="Normal 15 4 3 2 2 2 2" xfId="14553"/>
    <cellStyle name="Normal 15 4 3 2 2 2 2 2" xfId="33649"/>
    <cellStyle name="Normal 15 4 3 2 2 2 3" xfId="14554"/>
    <cellStyle name="Normal 15 4 3 2 2 2 3 2" xfId="33650"/>
    <cellStyle name="Normal 15 4 3 2 2 2 4" xfId="33648"/>
    <cellStyle name="Normal 15 4 3 2 2 3" xfId="14555"/>
    <cellStyle name="Normal 15 4 3 2 2 3 2" xfId="33651"/>
    <cellStyle name="Normal 15 4 3 2 2 4" xfId="14556"/>
    <cellStyle name="Normal 15 4 3 2 2 4 2" xfId="33652"/>
    <cellStyle name="Normal 15 4 3 2 2 5" xfId="14557"/>
    <cellStyle name="Normal 15 4 3 2 2 5 2" xfId="33653"/>
    <cellStyle name="Normal 15 4 3 2 2 6" xfId="33647"/>
    <cellStyle name="Normal 15 4 3 2 3" xfId="14558"/>
    <cellStyle name="Normal 15 4 3 2 3 2" xfId="14559"/>
    <cellStyle name="Normal 15 4 3 2 3 2 2" xfId="33655"/>
    <cellStyle name="Normal 15 4 3 2 3 3" xfId="14560"/>
    <cellStyle name="Normal 15 4 3 2 3 3 2" xfId="33656"/>
    <cellStyle name="Normal 15 4 3 2 3 4" xfId="33654"/>
    <cellStyle name="Normal 15 4 3 2 4" xfId="14561"/>
    <cellStyle name="Normal 15 4 3 2 4 2" xfId="33657"/>
    <cellStyle name="Normal 15 4 3 2 5" xfId="14562"/>
    <cellStyle name="Normal 15 4 3 2 5 2" xfId="33658"/>
    <cellStyle name="Normal 15 4 3 2 6" xfId="14563"/>
    <cellStyle name="Normal 15 4 3 2 6 2" xfId="33659"/>
    <cellStyle name="Normal 15 4 3 2 7" xfId="33646"/>
    <cellStyle name="Normal 15 4 3 3" xfId="14564"/>
    <cellStyle name="Normal 15 4 3 3 2" xfId="14565"/>
    <cellStyle name="Normal 15 4 3 3 2 2" xfId="14566"/>
    <cellStyle name="Normal 15 4 3 3 2 2 2" xfId="14567"/>
    <cellStyle name="Normal 15 4 3 3 2 2 2 2" xfId="33663"/>
    <cellStyle name="Normal 15 4 3 3 2 2 3" xfId="14568"/>
    <cellStyle name="Normal 15 4 3 3 2 2 3 2" xfId="33664"/>
    <cellStyle name="Normal 15 4 3 3 2 2 4" xfId="33662"/>
    <cellStyle name="Normal 15 4 3 3 2 3" xfId="14569"/>
    <cellStyle name="Normal 15 4 3 3 2 3 2" xfId="33665"/>
    <cellStyle name="Normal 15 4 3 3 2 4" xfId="14570"/>
    <cellStyle name="Normal 15 4 3 3 2 4 2" xfId="33666"/>
    <cellStyle name="Normal 15 4 3 3 2 5" xfId="14571"/>
    <cellStyle name="Normal 15 4 3 3 2 5 2" xfId="33667"/>
    <cellStyle name="Normal 15 4 3 3 2 6" xfId="33661"/>
    <cellStyle name="Normal 15 4 3 3 3" xfId="14572"/>
    <cellStyle name="Normal 15 4 3 3 3 2" xfId="14573"/>
    <cellStyle name="Normal 15 4 3 3 3 2 2" xfId="33669"/>
    <cellStyle name="Normal 15 4 3 3 3 3" xfId="14574"/>
    <cellStyle name="Normal 15 4 3 3 3 3 2" xfId="33670"/>
    <cellStyle name="Normal 15 4 3 3 3 4" xfId="33668"/>
    <cellStyle name="Normal 15 4 3 3 4" xfId="14575"/>
    <cellStyle name="Normal 15 4 3 3 4 2" xfId="33671"/>
    <cellStyle name="Normal 15 4 3 3 5" xfId="14576"/>
    <cellStyle name="Normal 15 4 3 3 5 2" xfId="33672"/>
    <cellStyle name="Normal 15 4 3 3 6" xfId="14577"/>
    <cellStyle name="Normal 15 4 3 3 6 2" xfId="33673"/>
    <cellStyle name="Normal 15 4 3 3 7" xfId="33660"/>
    <cellStyle name="Normal 15 4 3 4" xfId="14578"/>
    <cellStyle name="Normal 15 4 3 4 2" xfId="14579"/>
    <cellStyle name="Normal 15 4 3 4 2 2" xfId="14580"/>
    <cellStyle name="Normal 15 4 3 4 2 2 2" xfId="33676"/>
    <cellStyle name="Normal 15 4 3 4 2 3" xfId="14581"/>
    <cellStyle name="Normal 15 4 3 4 2 3 2" xfId="33677"/>
    <cellStyle name="Normal 15 4 3 4 2 4" xfId="33675"/>
    <cellStyle name="Normal 15 4 3 4 3" xfId="14582"/>
    <cellStyle name="Normal 15 4 3 4 3 2" xfId="33678"/>
    <cellStyle name="Normal 15 4 3 4 4" xfId="14583"/>
    <cellStyle name="Normal 15 4 3 4 4 2" xfId="33679"/>
    <cellStyle name="Normal 15 4 3 4 5" xfId="14584"/>
    <cellStyle name="Normal 15 4 3 4 5 2" xfId="33680"/>
    <cellStyle name="Normal 15 4 3 4 6" xfId="33674"/>
    <cellStyle name="Normal 15 4 3 5" xfId="14585"/>
    <cellStyle name="Normal 15 4 3 5 2" xfId="14586"/>
    <cellStyle name="Normal 15 4 3 5 2 2" xfId="33682"/>
    <cellStyle name="Normal 15 4 3 5 3" xfId="14587"/>
    <cellStyle name="Normal 15 4 3 5 3 2" xfId="33683"/>
    <cellStyle name="Normal 15 4 3 5 4" xfId="33681"/>
    <cellStyle name="Normal 15 4 3 6" xfId="14588"/>
    <cellStyle name="Normal 15 4 3 6 2" xfId="33684"/>
    <cellStyle name="Normal 15 4 3 7" xfId="14589"/>
    <cellStyle name="Normal 15 4 3 7 2" xfId="33685"/>
    <cellStyle name="Normal 15 4 3 8" xfId="14590"/>
    <cellStyle name="Normal 15 4 3 8 2" xfId="33686"/>
    <cellStyle name="Normal 15 4 3 9" xfId="33645"/>
    <cellStyle name="Normal 15 4 4" xfId="14591"/>
    <cellStyle name="Normal 15 4 4 2" xfId="14592"/>
    <cellStyle name="Normal 15 4 4 2 2" xfId="14593"/>
    <cellStyle name="Normal 15 4 4 2 2 2" xfId="14594"/>
    <cellStyle name="Normal 15 4 4 2 2 2 2" xfId="14595"/>
    <cellStyle name="Normal 15 4 4 2 2 2 2 2" xfId="33691"/>
    <cellStyle name="Normal 15 4 4 2 2 2 3" xfId="14596"/>
    <cellStyle name="Normal 15 4 4 2 2 2 3 2" xfId="33692"/>
    <cellStyle name="Normal 15 4 4 2 2 2 4" xfId="33690"/>
    <cellStyle name="Normal 15 4 4 2 2 3" xfId="14597"/>
    <cellStyle name="Normal 15 4 4 2 2 3 2" xfId="33693"/>
    <cellStyle name="Normal 15 4 4 2 2 4" xfId="14598"/>
    <cellStyle name="Normal 15 4 4 2 2 4 2" xfId="33694"/>
    <cellStyle name="Normal 15 4 4 2 2 5" xfId="14599"/>
    <cellStyle name="Normal 15 4 4 2 2 5 2" xfId="33695"/>
    <cellStyle name="Normal 15 4 4 2 2 6" xfId="33689"/>
    <cellStyle name="Normal 15 4 4 2 3" xfId="14600"/>
    <cellStyle name="Normal 15 4 4 2 3 2" xfId="14601"/>
    <cellStyle name="Normal 15 4 4 2 3 2 2" xfId="33697"/>
    <cellStyle name="Normal 15 4 4 2 3 3" xfId="14602"/>
    <cellStyle name="Normal 15 4 4 2 3 3 2" xfId="33698"/>
    <cellStyle name="Normal 15 4 4 2 3 4" xfId="33696"/>
    <cellStyle name="Normal 15 4 4 2 4" xfId="14603"/>
    <cellStyle name="Normal 15 4 4 2 4 2" xfId="33699"/>
    <cellStyle name="Normal 15 4 4 2 5" xfId="14604"/>
    <cellStyle name="Normal 15 4 4 2 5 2" xfId="33700"/>
    <cellStyle name="Normal 15 4 4 2 6" xfId="14605"/>
    <cellStyle name="Normal 15 4 4 2 6 2" xfId="33701"/>
    <cellStyle name="Normal 15 4 4 2 7" xfId="33688"/>
    <cellStyle name="Normal 15 4 4 3" xfId="14606"/>
    <cellStyle name="Normal 15 4 4 3 2" xfId="14607"/>
    <cellStyle name="Normal 15 4 4 3 2 2" xfId="14608"/>
    <cellStyle name="Normal 15 4 4 3 2 2 2" xfId="14609"/>
    <cellStyle name="Normal 15 4 4 3 2 2 2 2" xfId="33705"/>
    <cellStyle name="Normal 15 4 4 3 2 2 3" xfId="14610"/>
    <cellStyle name="Normal 15 4 4 3 2 2 3 2" xfId="33706"/>
    <cellStyle name="Normal 15 4 4 3 2 2 4" xfId="33704"/>
    <cellStyle name="Normal 15 4 4 3 2 3" xfId="14611"/>
    <cellStyle name="Normal 15 4 4 3 2 3 2" xfId="33707"/>
    <cellStyle name="Normal 15 4 4 3 2 4" xfId="14612"/>
    <cellStyle name="Normal 15 4 4 3 2 4 2" xfId="33708"/>
    <cellStyle name="Normal 15 4 4 3 2 5" xfId="14613"/>
    <cellStyle name="Normal 15 4 4 3 2 5 2" xfId="33709"/>
    <cellStyle name="Normal 15 4 4 3 2 6" xfId="33703"/>
    <cellStyle name="Normal 15 4 4 3 3" xfId="14614"/>
    <cellStyle name="Normal 15 4 4 3 3 2" xfId="14615"/>
    <cellStyle name="Normal 15 4 4 3 3 2 2" xfId="33711"/>
    <cellStyle name="Normal 15 4 4 3 3 3" xfId="14616"/>
    <cellStyle name="Normal 15 4 4 3 3 3 2" xfId="33712"/>
    <cellStyle name="Normal 15 4 4 3 3 4" xfId="33710"/>
    <cellStyle name="Normal 15 4 4 3 4" xfId="14617"/>
    <cellStyle name="Normal 15 4 4 3 4 2" xfId="33713"/>
    <cellStyle name="Normal 15 4 4 3 5" xfId="14618"/>
    <cellStyle name="Normal 15 4 4 3 5 2" xfId="33714"/>
    <cellStyle name="Normal 15 4 4 3 6" xfId="14619"/>
    <cellStyle name="Normal 15 4 4 3 6 2" xfId="33715"/>
    <cellStyle name="Normal 15 4 4 3 7" xfId="33702"/>
    <cellStyle name="Normal 15 4 4 4" xfId="14620"/>
    <cellStyle name="Normal 15 4 4 4 2" xfId="14621"/>
    <cellStyle name="Normal 15 4 4 4 2 2" xfId="14622"/>
    <cellStyle name="Normal 15 4 4 4 2 2 2" xfId="33718"/>
    <cellStyle name="Normal 15 4 4 4 2 3" xfId="14623"/>
    <cellStyle name="Normal 15 4 4 4 2 3 2" xfId="33719"/>
    <cellStyle name="Normal 15 4 4 4 2 4" xfId="33717"/>
    <cellStyle name="Normal 15 4 4 4 3" xfId="14624"/>
    <cellStyle name="Normal 15 4 4 4 3 2" xfId="33720"/>
    <cellStyle name="Normal 15 4 4 4 4" xfId="14625"/>
    <cellStyle name="Normal 15 4 4 4 4 2" xfId="33721"/>
    <cellStyle name="Normal 15 4 4 4 5" xfId="14626"/>
    <cellStyle name="Normal 15 4 4 4 5 2" xfId="33722"/>
    <cellStyle name="Normal 15 4 4 4 6" xfId="33716"/>
    <cellStyle name="Normal 15 4 4 5" xfId="14627"/>
    <cellStyle name="Normal 15 4 4 5 2" xfId="14628"/>
    <cellStyle name="Normal 15 4 4 5 2 2" xfId="33724"/>
    <cellStyle name="Normal 15 4 4 5 3" xfId="14629"/>
    <cellStyle name="Normal 15 4 4 5 3 2" xfId="33725"/>
    <cellStyle name="Normal 15 4 4 5 4" xfId="33723"/>
    <cellStyle name="Normal 15 4 4 6" xfId="14630"/>
    <cellStyle name="Normal 15 4 4 6 2" xfId="33726"/>
    <cellStyle name="Normal 15 4 4 7" xfId="14631"/>
    <cellStyle name="Normal 15 4 4 7 2" xfId="33727"/>
    <cellStyle name="Normal 15 4 4 8" xfId="14632"/>
    <cellStyle name="Normal 15 4 4 8 2" xfId="33728"/>
    <cellStyle name="Normal 15 4 4 9" xfId="33687"/>
    <cellStyle name="Normal 15 4 5" xfId="14633"/>
    <cellStyle name="Normal 15 4 5 2" xfId="14634"/>
    <cellStyle name="Normal 15 4 5 2 2" xfId="14635"/>
    <cellStyle name="Normal 15 4 5 2 2 2" xfId="14636"/>
    <cellStyle name="Normal 15 4 5 2 2 2 2" xfId="33732"/>
    <cellStyle name="Normal 15 4 5 2 2 3" xfId="14637"/>
    <cellStyle name="Normal 15 4 5 2 2 3 2" xfId="33733"/>
    <cellStyle name="Normal 15 4 5 2 2 4" xfId="33731"/>
    <cellStyle name="Normal 15 4 5 2 3" xfId="14638"/>
    <cellStyle name="Normal 15 4 5 2 3 2" xfId="33734"/>
    <cellStyle name="Normal 15 4 5 2 4" xfId="14639"/>
    <cellStyle name="Normal 15 4 5 2 4 2" xfId="33735"/>
    <cellStyle name="Normal 15 4 5 2 5" xfId="14640"/>
    <cellStyle name="Normal 15 4 5 2 5 2" xfId="33736"/>
    <cellStyle name="Normal 15 4 5 2 6" xfId="33730"/>
    <cellStyle name="Normal 15 4 5 3" xfId="14641"/>
    <cellStyle name="Normal 15 4 5 3 2" xfId="14642"/>
    <cellStyle name="Normal 15 4 5 3 2 2" xfId="33738"/>
    <cellStyle name="Normal 15 4 5 3 3" xfId="14643"/>
    <cellStyle name="Normal 15 4 5 3 3 2" xfId="33739"/>
    <cellStyle name="Normal 15 4 5 3 4" xfId="33737"/>
    <cellStyle name="Normal 15 4 5 4" xfId="14644"/>
    <cellStyle name="Normal 15 4 5 4 2" xfId="33740"/>
    <cellStyle name="Normal 15 4 5 5" xfId="14645"/>
    <cellStyle name="Normal 15 4 5 5 2" xfId="33741"/>
    <cellStyle name="Normal 15 4 5 6" xfId="14646"/>
    <cellStyle name="Normal 15 4 5 6 2" xfId="33742"/>
    <cellStyle name="Normal 15 4 5 7" xfId="33729"/>
    <cellStyle name="Normal 15 4 6" xfId="14647"/>
    <cellStyle name="Normal 15 4 6 2" xfId="14648"/>
    <cellStyle name="Normal 15 4 6 2 2" xfId="14649"/>
    <cellStyle name="Normal 15 4 6 2 2 2" xfId="14650"/>
    <cellStyle name="Normal 15 4 6 2 2 2 2" xfId="33746"/>
    <cellStyle name="Normal 15 4 6 2 2 3" xfId="14651"/>
    <cellStyle name="Normal 15 4 6 2 2 3 2" xfId="33747"/>
    <cellStyle name="Normal 15 4 6 2 2 4" xfId="33745"/>
    <cellStyle name="Normal 15 4 6 2 3" xfId="14652"/>
    <cellStyle name="Normal 15 4 6 2 3 2" xfId="33748"/>
    <cellStyle name="Normal 15 4 6 2 4" xfId="14653"/>
    <cellStyle name="Normal 15 4 6 2 4 2" xfId="33749"/>
    <cellStyle name="Normal 15 4 6 2 5" xfId="14654"/>
    <cellStyle name="Normal 15 4 6 2 5 2" xfId="33750"/>
    <cellStyle name="Normal 15 4 6 2 6" xfId="33744"/>
    <cellStyle name="Normal 15 4 6 3" xfId="14655"/>
    <cellStyle name="Normal 15 4 6 3 2" xfId="14656"/>
    <cellStyle name="Normal 15 4 6 3 2 2" xfId="33752"/>
    <cellStyle name="Normal 15 4 6 3 3" xfId="14657"/>
    <cellStyle name="Normal 15 4 6 3 3 2" xfId="33753"/>
    <cellStyle name="Normal 15 4 6 3 4" xfId="33751"/>
    <cellStyle name="Normal 15 4 6 4" xfId="14658"/>
    <cellStyle name="Normal 15 4 6 4 2" xfId="33754"/>
    <cellStyle name="Normal 15 4 6 5" xfId="14659"/>
    <cellStyle name="Normal 15 4 6 5 2" xfId="33755"/>
    <cellStyle name="Normal 15 4 6 6" xfId="14660"/>
    <cellStyle name="Normal 15 4 6 6 2" xfId="33756"/>
    <cellStyle name="Normal 15 4 6 7" xfId="33743"/>
    <cellStyle name="Normal 15 4 7" xfId="14661"/>
    <cellStyle name="Normal 15 4 7 2" xfId="14662"/>
    <cellStyle name="Normal 15 4 7 2 2" xfId="14663"/>
    <cellStyle name="Normal 15 4 7 2 2 2" xfId="33759"/>
    <cellStyle name="Normal 15 4 7 2 3" xfId="14664"/>
    <cellStyle name="Normal 15 4 7 2 3 2" xfId="33760"/>
    <cellStyle name="Normal 15 4 7 2 4" xfId="33758"/>
    <cellStyle name="Normal 15 4 7 3" xfId="14665"/>
    <cellStyle name="Normal 15 4 7 3 2" xfId="33761"/>
    <cellStyle name="Normal 15 4 7 4" xfId="14666"/>
    <cellStyle name="Normal 15 4 7 4 2" xfId="33762"/>
    <cellStyle name="Normal 15 4 7 5" xfId="14667"/>
    <cellStyle name="Normal 15 4 7 5 2" xfId="33763"/>
    <cellStyle name="Normal 15 4 7 6" xfId="33757"/>
    <cellStyle name="Normal 15 4 8" xfId="14668"/>
    <cellStyle name="Normal 15 4 8 2" xfId="14669"/>
    <cellStyle name="Normal 15 4 8 2 2" xfId="33765"/>
    <cellStyle name="Normal 15 4 8 3" xfId="14670"/>
    <cellStyle name="Normal 15 4 8 3 2" xfId="33766"/>
    <cellStyle name="Normal 15 4 8 4" xfId="33764"/>
    <cellStyle name="Normal 15 4 9" xfId="14671"/>
    <cellStyle name="Normal 15 4 9 2" xfId="33767"/>
    <cellStyle name="Normal 15 5" xfId="14672"/>
    <cellStyle name="Normal 15 5 10" xfId="14673"/>
    <cellStyle name="Normal 15 5 10 2" xfId="33769"/>
    <cellStyle name="Normal 15 5 11" xfId="14674"/>
    <cellStyle name="Normal 15 5 11 2" xfId="33770"/>
    <cellStyle name="Normal 15 5 12" xfId="33768"/>
    <cellStyle name="Normal 15 5 13" xfId="41553"/>
    <cellStyle name="Normal 15 5 2" xfId="14675"/>
    <cellStyle name="Normal 15 5 2 2" xfId="14676"/>
    <cellStyle name="Normal 15 5 2 2 2" xfId="14677"/>
    <cellStyle name="Normal 15 5 2 2 2 2" xfId="14678"/>
    <cellStyle name="Normal 15 5 2 2 2 2 2" xfId="14679"/>
    <cellStyle name="Normal 15 5 2 2 2 2 2 2" xfId="33775"/>
    <cellStyle name="Normal 15 5 2 2 2 2 3" xfId="14680"/>
    <cellStyle name="Normal 15 5 2 2 2 2 3 2" xfId="33776"/>
    <cellStyle name="Normal 15 5 2 2 2 2 4" xfId="33774"/>
    <cellStyle name="Normal 15 5 2 2 2 3" xfId="14681"/>
    <cellStyle name="Normal 15 5 2 2 2 3 2" xfId="33777"/>
    <cellStyle name="Normal 15 5 2 2 2 4" xfId="14682"/>
    <cellStyle name="Normal 15 5 2 2 2 4 2" xfId="33778"/>
    <cellStyle name="Normal 15 5 2 2 2 5" xfId="14683"/>
    <cellStyle name="Normal 15 5 2 2 2 5 2" xfId="33779"/>
    <cellStyle name="Normal 15 5 2 2 2 6" xfId="33773"/>
    <cellStyle name="Normal 15 5 2 2 3" xfId="14684"/>
    <cellStyle name="Normal 15 5 2 2 3 2" xfId="14685"/>
    <cellStyle name="Normal 15 5 2 2 3 2 2" xfId="33781"/>
    <cellStyle name="Normal 15 5 2 2 3 3" xfId="14686"/>
    <cellStyle name="Normal 15 5 2 2 3 3 2" xfId="33782"/>
    <cellStyle name="Normal 15 5 2 2 3 4" xfId="33780"/>
    <cellStyle name="Normal 15 5 2 2 4" xfId="14687"/>
    <cellStyle name="Normal 15 5 2 2 4 2" xfId="33783"/>
    <cellStyle name="Normal 15 5 2 2 5" xfId="14688"/>
    <cellStyle name="Normal 15 5 2 2 5 2" xfId="33784"/>
    <cellStyle name="Normal 15 5 2 2 6" xfId="14689"/>
    <cellStyle name="Normal 15 5 2 2 6 2" xfId="33785"/>
    <cellStyle name="Normal 15 5 2 2 7" xfId="33772"/>
    <cellStyle name="Normal 15 5 2 3" xfId="14690"/>
    <cellStyle name="Normal 15 5 2 3 2" xfId="14691"/>
    <cellStyle name="Normal 15 5 2 3 2 2" xfId="14692"/>
    <cellStyle name="Normal 15 5 2 3 2 2 2" xfId="14693"/>
    <cellStyle name="Normal 15 5 2 3 2 2 2 2" xfId="33789"/>
    <cellStyle name="Normal 15 5 2 3 2 2 3" xfId="14694"/>
    <cellStyle name="Normal 15 5 2 3 2 2 3 2" xfId="33790"/>
    <cellStyle name="Normal 15 5 2 3 2 2 4" xfId="33788"/>
    <cellStyle name="Normal 15 5 2 3 2 3" xfId="14695"/>
    <cellStyle name="Normal 15 5 2 3 2 3 2" xfId="33791"/>
    <cellStyle name="Normal 15 5 2 3 2 4" xfId="14696"/>
    <cellStyle name="Normal 15 5 2 3 2 4 2" xfId="33792"/>
    <cellStyle name="Normal 15 5 2 3 2 5" xfId="14697"/>
    <cellStyle name="Normal 15 5 2 3 2 5 2" xfId="33793"/>
    <cellStyle name="Normal 15 5 2 3 2 6" xfId="33787"/>
    <cellStyle name="Normal 15 5 2 3 3" xfId="14698"/>
    <cellStyle name="Normal 15 5 2 3 3 2" xfId="14699"/>
    <cellStyle name="Normal 15 5 2 3 3 2 2" xfId="33795"/>
    <cellStyle name="Normal 15 5 2 3 3 3" xfId="14700"/>
    <cellStyle name="Normal 15 5 2 3 3 3 2" xfId="33796"/>
    <cellStyle name="Normal 15 5 2 3 3 4" xfId="33794"/>
    <cellStyle name="Normal 15 5 2 3 4" xfId="14701"/>
    <cellStyle name="Normal 15 5 2 3 4 2" xfId="33797"/>
    <cellStyle name="Normal 15 5 2 3 5" xfId="14702"/>
    <cellStyle name="Normal 15 5 2 3 5 2" xfId="33798"/>
    <cellStyle name="Normal 15 5 2 3 6" xfId="14703"/>
    <cellStyle name="Normal 15 5 2 3 6 2" xfId="33799"/>
    <cellStyle name="Normal 15 5 2 3 7" xfId="33786"/>
    <cellStyle name="Normal 15 5 2 4" xfId="14704"/>
    <cellStyle name="Normal 15 5 2 4 2" xfId="14705"/>
    <cellStyle name="Normal 15 5 2 4 2 2" xfId="14706"/>
    <cellStyle name="Normal 15 5 2 4 2 2 2" xfId="33802"/>
    <cellStyle name="Normal 15 5 2 4 2 3" xfId="14707"/>
    <cellStyle name="Normal 15 5 2 4 2 3 2" xfId="33803"/>
    <cellStyle name="Normal 15 5 2 4 2 4" xfId="33801"/>
    <cellStyle name="Normal 15 5 2 4 3" xfId="14708"/>
    <cellStyle name="Normal 15 5 2 4 3 2" xfId="33804"/>
    <cellStyle name="Normal 15 5 2 4 4" xfId="14709"/>
    <cellStyle name="Normal 15 5 2 4 4 2" xfId="33805"/>
    <cellStyle name="Normal 15 5 2 4 5" xfId="14710"/>
    <cellStyle name="Normal 15 5 2 4 5 2" xfId="33806"/>
    <cellStyle name="Normal 15 5 2 4 6" xfId="33800"/>
    <cellStyle name="Normal 15 5 2 5" xfId="14711"/>
    <cellStyle name="Normal 15 5 2 5 2" xfId="14712"/>
    <cellStyle name="Normal 15 5 2 5 2 2" xfId="33808"/>
    <cellStyle name="Normal 15 5 2 5 3" xfId="14713"/>
    <cellStyle name="Normal 15 5 2 5 3 2" xfId="33809"/>
    <cellStyle name="Normal 15 5 2 5 4" xfId="33807"/>
    <cellStyle name="Normal 15 5 2 6" xfId="14714"/>
    <cellStyle name="Normal 15 5 2 6 2" xfId="33810"/>
    <cellStyle name="Normal 15 5 2 7" xfId="14715"/>
    <cellStyle name="Normal 15 5 2 7 2" xfId="33811"/>
    <cellStyle name="Normal 15 5 2 8" xfId="14716"/>
    <cellStyle name="Normal 15 5 2 8 2" xfId="33812"/>
    <cellStyle name="Normal 15 5 2 9" xfId="33771"/>
    <cellStyle name="Normal 15 5 3" xfId="14717"/>
    <cellStyle name="Normal 15 5 3 2" xfId="14718"/>
    <cellStyle name="Normal 15 5 3 2 2" xfId="14719"/>
    <cellStyle name="Normal 15 5 3 2 2 2" xfId="14720"/>
    <cellStyle name="Normal 15 5 3 2 2 2 2" xfId="14721"/>
    <cellStyle name="Normal 15 5 3 2 2 2 2 2" xfId="33817"/>
    <cellStyle name="Normal 15 5 3 2 2 2 3" xfId="14722"/>
    <cellStyle name="Normal 15 5 3 2 2 2 3 2" xfId="33818"/>
    <cellStyle name="Normal 15 5 3 2 2 2 4" xfId="33816"/>
    <cellStyle name="Normal 15 5 3 2 2 3" xfId="14723"/>
    <cellStyle name="Normal 15 5 3 2 2 3 2" xfId="33819"/>
    <cellStyle name="Normal 15 5 3 2 2 4" xfId="14724"/>
    <cellStyle name="Normal 15 5 3 2 2 4 2" xfId="33820"/>
    <cellStyle name="Normal 15 5 3 2 2 5" xfId="14725"/>
    <cellStyle name="Normal 15 5 3 2 2 5 2" xfId="33821"/>
    <cellStyle name="Normal 15 5 3 2 2 6" xfId="33815"/>
    <cellStyle name="Normal 15 5 3 2 3" xfId="14726"/>
    <cellStyle name="Normal 15 5 3 2 3 2" xfId="14727"/>
    <cellStyle name="Normal 15 5 3 2 3 2 2" xfId="33823"/>
    <cellStyle name="Normal 15 5 3 2 3 3" xfId="14728"/>
    <cellStyle name="Normal 15 5 3 2 3 3 2" xfId="33824"/>
    <cellStyle name="Normal 15 5 3 2 3 4" xfId="33822"/>
    <cellStyle name="Normal 15 5 3 2 4" xfId="14729"/>
    <cellStyle name="Normal 15 5 3 2 4 2" xfId="33825"/>
    <cellStyle name="Normal 15 5 3 2 5" xfId="14730"/>
    <cellStyle name="Normal 15 5 3 2 5 2" xfId="33826"/>
    <cellStyle name="Normal 15 5 3 2 6" xfId="14731"/>
    <cellStyle name="Normal 15 5 3 2 6 2" xfId="33827"/>
    <cellStyle name="Normal 15 5 3 2 7" xfId="33814"/>
    <cellStyle name="Normal 15 5 3 3" xfId="14732"/>
    <cellStyle name="Normal 15 5 3 3 2" xfId="14733"/>
    <cellStyle name="Normal 15 5 3 3 2 2" xfId="14734"/>
    <cellStyle name="Normal 15 5 3 3 2 2 2" xfId="14735"/>
    <cellStyle name="Normal 15 5 3 3 2 2 2 2" xfId="33831"/>
    <cellStyle name="Normal 15 5 3 3 2 2 3" xfId="14736"/>
    <cellStyle name="Normal 15 5 3 3 2 2 3 2" xfId="33832"/>
    <cellStyle name="Normal 15 5 3 3 2 2 4" xfId="33830"/>
    <cellStyle name="Normal 15 5 3 3 2 3" xfId="14737"/>
    <cellStyle name="Normal 15 5 3 3 2 3 2" xfId="33833"/>
    <cellStyle name="Normal 15 5 3 3 2 4" xfId="14738"/>
    <cellStyle name="Normal 15 5 3 3 2 4 2" xfId="33834"/>
    <cellStyle name="Normal 15 5 3 3 2 5" xfId="14739"/>
    <cellStyle name="Normal 15 5 3 3 2 5 2" xfId="33835"/>
    <cellStyle name="Normal 15 5 3 3 2 6" xfId="33829"/>
    <cellStyle name="Normal 15 5 3 3 3" xfId="14740"/>
    <cellStyle name="Normal 15 5 3 3 3 2" xfId="14741"/>
    <cellStyle name="Normal 15 5 3 3 3 2 2" xfId="33837"/>
    <cellStyle name="Normal 15 5 3 3 3 3" xfId="14742"/>
    <cellStyle name="Normal 15 5 3 3 3 3 2" xfId="33838"/>
    <cellStyle name="Normal 15 5 3 3 3 4" xfId="33836"/>
    <cellStyle name="Normal 15 5 3 3 4" xfId="14743"/>
    <cellStyle name="Normal 15 5 3 3 4 2" xfId="33839"/>
    <cellStyle name="Normal 15 5 3 3 5" xfId="14744"/>
    <cellStyle name="Normal 15 5 3 3 5 2" xfId="33840"/>
    <cellStyle name="Normal 15 5 3 3 6" xfId="14745"/>
    <cellStyle name="Normal 15 5 3 3 6 2" xfId="33841"/>
    <cellStyle name="Normal 15 5 3 3 7" xfId="33828"/>
    <cellStyle name="Normal 15 5 3 4" xfId="14746"/>
    <cellStyle name="Normal 15 5 3 4 2" xfId="14747"/>
    <cellStyle name="Normal 15 5 3 4 2 2" xfId="14748"/>
    <cellStyle name="Normal 15 5 3 4 2 2 2" xfId="33844"/>
    <cellStyle name="Normal 15 5 3 4 2 3" xfId="14749"/>
    <cellStyle name="Normal 15 5 3 4 2 3 2" xfId="33845"/>
    <cellStyle name="Normal 15 5 3 4 2 4" xfId="33843"/>
    <cellStyle name="Normal 15 5 3 4 3" xfId="14750"/>
    <cellStyle name="Normal 15 5 3 4 3 2" xfId="33846"/>
    <cellStyle name="Normal 15 5 3 4 4" xfId="14751"/>
    <cellStyle name="Normal 15 5 3 4 4 2" xfId="33847"/>
    <cellStyle name="Normal 15 5 3 4 5" xfId="14752"/>
    <cellStyle name="Normal 15 5 3 4 5 2" xfId="33848"/>
    <cellStyle name="Normal 15 5 3 4 6" xfId="33842"/>
    <cellStyle name="Normal 15 5 3 5" xfId="14753"/>
    <cellStyle name="Normal 15 5 3 5 2" xfId="14754"/>
    <cellStyle name="Normal 15 5 3 5 2 2" xfId="33850"/>
    <cellStyle name="Normal 15 5 3 5 3" xfId="14755"/>
    <cellStyle name="Normal 15 5 3 5 3 2" xfId="33851"/>
    <cellStyle name="Normal 15 5 3 5 4" xfId="33849"/>
    <cellStyle name="Normal 15 5 3 6" xfId="14756"/>
    <cellStyle name="Normal 15 5 3 6 2" xfId="33852"/>
    <cellStyle name="Normal 15 5 3 7" xfId="14757"/>
    <cellStyle name="Normal 15 5 3 7 2" xfId="33853"/>
    <cellStyle name="Normal 15 5 3 8" xfId="14758"/>
    <cellStyle name="Normal 15 5 3 8 2" xfId="33854"/>
    <cellStyle name="Normal 15 5 3 9" xfId="33813"/>
    <cellStyle name="Normal 15 5 4" xfId="14759"/>
    <cellStyle name="Normal 15 5 4 2" xfId="14760"/>
    <cellStyle name="Normal 15 5 4 2 2" xfId="14761"/>
    <cellStyle name="Normal 15 5 4 2 2 2" xfId="14762"/>
    <cellStyle name="Normal 15 5 4 2 2 2 2" xfId="14763"/>
    <cellStyle name="Normal 15 5 4 2 2 2 2 2" xfId="33859"/>
    <cellStyle name="Normal 15 5 4 2 2 2 3" xfId="14764"/>
    <cellStyle name="Normal 15 5 4 2 2 2 3 2" xfId="33860"/>
    <cellStyle name="Normal 15 5 4 2 2 2 4" xfId="33858"/>
    <cellStyle name="Normal 15 5 4 2 2 3" xfId="14765"/>
    <cellStyle name="Normal 15 5 4 2 2 3 2" xfId="33861"/>
    <cellStyle name="Normal 15 5 4 2 2 4" xfId="14766"/>
    <cellStyle name="Normal 15 5 4 2 2 4 2" xfId="33862"/>
    <cellStyle name="Normal 15 5 4 2 2 5" xfId="14767"/>
    <cellStyle name="Normal 15 5 4 2 2 5 2" xfId="33863"/>
    <cellStyle name="Normal 15 5 4 2 2 6" xfId="33857"/>
    <cellStyle name="Normal 15 5 4 2 3" xfId="14768"/>
    <cellStyle name="Normal 15 5 4 2 3 2" xfId="14769"/>
    <cellStyle name="Normal 15 5 4 2 3 2 2" xfId="33865"/>
    <cellStyle name="Normal 15 5 4 2 3 3" xfId="14770"/>
    <cellStyle name="Normal 15 5 4 2 3 3 2" xfId="33866"/>
    <cellStyle name="Normal 15 5 4 2 3 4" xfId="33864"/>
    <cellStyle name="Normal 15 5 4 2 4" xfId="14771"/>
    <cellStyle name="Normal 15 5 4 2 4 2" xfId="33867"/>
    <cellStyle name="Normal 15 5 4 2 5" xfId="14772"/>
    <cellStyle name="Normal 15 5 4 2 5 2" xfId="33868"/>
    <cellStyle name="Normal 15 5 4 2 6" xfId="14773"/>
    <cellStyle name="Normal 15 5 4 2 6 2" xfId="33869"/>
    <cellStyle name="Normal 15 5 4 2 7" xfId="33856"/>
    <cellStyle name="Normal 15 5 4 3" xfId="14774"/>
    <cellStyle name="Normal 15 5 4 3 2" xfId="14775"/>
    <cellStyle name="Normal 15 5 4 3 2 2" xfId="14776"/>
    <cellStyle name="Normal 15 5 4 3 2 2 2" xfId="14777"/>
    <cellStyle name="Normal 15 5 4 3 2 2 2 2" xfId="33873"/>
    <cellStyle name="Normal 15 5 4 3 2 2 3" xfId="14778"/>
    <cellStyle name="Normal 15 5 4 3 2 2 3 2" xfId="33874"/>
    <cellStyle name="Normal 15 5 4 3 2 2 4" xfId="33872"/>
    <cellStyle name="Normal 15 5 4 3 2 3" xfId="14779"/>
    <cellStyle name="Normal 15 5 4 3 2 3 2" xfId="33875"/>
    <cellStyle name="Normal 15 5 4 3 2 4" xfId="14780"/>
    <cellStyle name="Normal 15 5 4 3 2 4 2" xfId="33876"/>
    <cellStyle name="Normal 15 5 4 3 2 5" xfId="14781"/>
    <cellStyle name="Normal 15 5 4 3 2 5 2" xfId="33877"/>
    <cellStyle name="Normal 15 5 4 3 2 6" xfId="33871"/>
    <cellStyle name="Normal 15 5 4 3 3" xfId="14782"/>
    <cellStyle name="Normal 15 5 4 3 3 2" xfId="14783"/>
    <cellStyle name="Normal 15 5 4 3 3 2 2" xfId="33879"/>
    <cellStyle name="Normal 15 5 4 3 3 3" xfId="14784"/>
    <cellStyle name="Normal 15 5 4 3 3 3 2" xfId="33880"/>
    <cellStyle name="Normal 15 5 4 3 3 4" xfId="33878"/>
    <cellStyle name="Normal 15 5 4 3 4" xfId="14785"/>
    <cellStyle name="Normal 15 5 4 3 4 2" xfId="33881"/>
    <cellStyle name="Normal 15 5 4 3 5" xfId="14786"/>
    <cellStyle name="Normal 15 5 4 3 5 2" xfId="33882"/>
    <cellStyle name="Normal 15 5 4 3 6" xfId="14787"/>
    <cellStyle name="Normal 15 5 4 3 6 2" xfId="33883"/>
    <cellStyle name="Normal 15 5 4 3 7" xfId="33870"/>
    <cellStyle name="Normal 15 5 4 4" xfId="14788"/>
    <cellStyle name="Normal 15 5 4 4 2" xfId="14789"/>
    <cellStyle name="Normal 15 5 4 4 2 2" xfId="14790"/>
    <cellStyle name="Normal 15 5 4 4 2 2 2" xfId="33886"/>
    <cellStyle name="Normal 15 5 4 4 2 3" xfId="14791"/>
    <cellStyle name="Normal 15 5 4 4 2 3 2" xfId="33887"/>
    <cellStyle name="Normal 15 5 4 4 2 4" xfId="33885"/>
    <cellStyle name="Normal 15 5 4 4 3" xfId="14792"/>
    <cellStyle name="Normal 15 5 4 4 3 2" xfId="33888"/>
    <cellStyle name="Normal 15 5 4 4 4" xfId="14793"/>
    <cellStyle name="Normal 15 5 4 4 4 2" xfId="33889"/>
    <cellStyle name="Normal 15 5 4 4 5" xfId="14794"/>
    <cellStyle name="Normal 15 5 4 4 5 2" xfId="33890"/>
    <cellStyle name="Normal 15 5 4 4 6" xfId="33884"/>
    <cellStyle name="Normal 15 5 4 5" xfId="14795"/>
    <cellStyle name="Normal 15 5 4 5 2" xfId="14796"/>
    <cellStyle name="Normal 15 5 4 5 2 2" xfId="33892"/>
    <cellStyle name="Normal 15 5 4 5 3" xfId="14797"/>
    <cellStyle name="Normal 15 5 4 5 3 2" xfId="33893"/>
    <cellStyle name="Normal 15 5 4 5 4" xfId="33891"/>
    <cellStyle name="Normal 15 5 4 6" xfId="14798"/>
    <cellStyle name="Normal 15 5 4 6 2" xfId="33894"/>
    <cellStyle name="Normal 15 5 4 7" xfId="14799"/>
    <cellStyle name="Normal 15 5 4 7 2" xfId="33895"/>
    <cellStyle name="Normal 15 5 4 8" xfId="14800"/>
    <cellStyle name="Normal 15 5 4 8 2" xfId="33896"/>
    <cellStyle name="Normal 15 5 4 9" xfId="33855"/>
    <cellStyle name="Normal 15 5 5" xfId="14801"/>
    <cellStyle name="Normal 15 5 5 2" xfId="14802"/>
    <cellStyle name="Normal 15 5 5 2 2" xfId="14803"/>
    <cellStyle name="Normal 15 5 5 2 2 2" xfId="14804"/>
    <cellStyle name="Normal 15 5 5 2 2 2 2" xfId="33900"/>
    <cellStyle name="Normal 15 5 5 2 2 3" xfId="14805"/>
    <cellStyle name="Normal 15 5 5 2 2 3 2" xfId="33901"/>
    <cellStyle name="Normal 15 5 5 2 2 4" xfId="33899"/>
    <cellStyle name="Normal 15 5 5 2 3" xfId="14806"/>
    <cellStyle name="Normal 15 5 5 2 3 2" xfId="33902"/>
    <cellStyle name="Normal 15 5 5 2 4" xfId="14807"/>
    <cellStyle name="Normal 15 5 5 2 4 2" xfId="33903"/>
    <cellStyle name="Normal 15 5 5 2 5" xfId="14808"/>
    <cellStyle name="Normal 15 5 5 2 5 2" xfId="33904"/>
    <cellStyle name="Normal 15 5 5 2 6" xfId="33898"/>
    <cellStyle name="Normal 15 5 5 3" xfId="14809"/>
    <cellStyle name="Normal 15 5 5 3 2" xfId="14810"/>
    <cellStyle name="Normal 15 5 5 3 2 2" xfId="33906"/>
    <cellStyle name="Normal 15 5 5 3 3" xfId="14811"/>
    <cellStyle name="Normal 15 5 5 3 3 2" xfId="33907"/>
    <cellStyle name="Normal 15 5 5 3 4" xfId="33905"/>
    <cellStyle name="Normal 15 5 5 4" xfId="14812"/>
    <cellStyle name="Normal 15 5 5 4 2" xfId="33908"/>
    <cellStyle name="Normal 15 5 5 5" xfId="14813"/>
    <cellStyle name="Normal 15 5 5 5 2" xfId="33909"/>
    <cellStyle name="Normal 15 5 5 6" xfId="14814"/>
    <cellStyle name="Normal 15 5 5 6 2" xfId="33910"/>
    <cellStyle name="Normal 15 5 5 7" xfId="33897"/>
    <cellStyle name="Normal 15 5 6" xfId="14815"/>
    <cellStyle name="Normal 15 5 6 2" xfId="14816"/>
    <cellStyle name="Normal 15 5 6 2 2" xfId="14817"/>
    <cellStyle name="Normal 15 5 6 2 2 2" xfId="14818"/>
    <cellStyle name="Normal 15 5 6 2 2 2 2" xfId="33914"/>
    <cellStyle name="Normal 15 5 6 2 2 3" xfId="14819"/>
    <cellStyle name="Normal 15 5 6 2 2 3 2" xfId="33915"/>
    <cellStyle name="Normal 15 5 6 2 2 4" xfId="33913"/>
    <cellStyle name="Normal 15 5 6 2 3" xfId="14820"/>
    <cellStyle name="Normal 15 5 6 2 3 2" xfId="33916"/>
    <cellStyle name="Normal 15 5 6 2 4" xfId="14821"/>
    <cellStyle name="Normal 15 5 6 2 4 2" xfId="33917"/>
    <cellStyle name="Normal 15 5 6 2 5" xfId="14822"/>
    <cellStyle name="Normal 15 5 6 2 5 2" xfId="33918"/>
    <cellStyle name="Normal 15 5 6 2 6" xfId="33912"/>
    <cellStyle name="Normal 15 5 6 3" xfId="14823"/>
    <cellStyle name="Normal 15 5 6 3 2" xfId="14824"/>
    <cellStyle name="Normal 15 5 6 3 2 2" xfId="33920"/>
    <cellStyle name="Normal 15 5 6 3 3" xfId="14825"/>
    <cellStyle name="Normal 15 5 6 3 3 2" xfId="33921"/>
    <cellStyle name="Normal 15 5 6 3 4" xfId="33919"/>
    <cellStyle name="Normal 15 5 6 4" xfId="14826"/>
    <cellStyle name="Normal 15 5 6 4 2" xfId="33922"/>
    <cellStyle name="Normal 15 5 6 5" xfId="14827"/>
    <cellStyle name="Normal 15 5 6 5 2" xfId="33923"/>
    <cellStyle name="Normal 15 5 6 6" xfId="14828"/>
    <cellStyle name="Normal 15 5 6 6 2" xfId="33924"/>
    <cellStyle name="Normal 15 5 6 7" xfId="33911"/>
    <cellStyle name="Normal 15 5 7" xfId="14829"/>
    <cellStyle name="Normal 15 5 7 2" xfId="14830"/>
    <cellStyle name="Normal 15 5 7 2 2" xfId="14831"/>
    <cellStyle name="Normal 15 5 7 2 2 2" xfId="33927"/>
    <cellStyle name="Normal 15 5 7 2 3" xfId="14832"/>
    <cellStyle name="Normal 15 5 7 2 3 2" xfId="33928"/>
    <cellStyle name="Normal 15 5 7 2 4" xfId="33926"/>
    <cellStyle name="Normal 15 5 7 3" xfId="14833"/>
    <cellStyle name="Normal 15 5 7 3 2" xfId="33929"/>
    <cellStyle name="Normal 15 5 7 4" xfId="14834"/>
    <cellStyle name="Normal 15 5 7 4 2" xfId="33930"/>
    <cellStyle name="Normal 15 5 7 5" xfId="14835"/>
    <cellStyle name="Normal 15 5 7 5 2" xfId="33931"/>
    <cellStyle name="Normal 15 5 7 6" xfId="33925"/>
    <cellStyle name="Normal 15 5 8" xfId="14836"/>
    <cellStyle name="Normal 15 5 8 2" xfId="14837"/>
    <cellStyle name="Normal 15 5 8 2 2" xfId="33933"/>
    <cellStyle name="Normal 15 5 8 3" xfId="14838"/>
    <cellStyle name="Normal 15 5 8 3 2" xfId="33934"/>
    <cellStyle name="Normal 15 5 8 4" xfId="33932"/>
    <cellStyle name="Normal 15 5 9" xfId="14839"/>
    <cellStyle name="Normal 15 5 9 2" xfId="33935"/>
    <cellStyle name="Normal 15 6" xfId="14840"/>
    <cellStyle name="Normal 15 6 10" xfId="14841"/>
    <cellStyle name="Normal 15 6 10 2" xfId="33937"/>
    <cellStyle name="Normal 15 6 11" xfId="14842"/>
    <cellStyle name="Normal 15 6 11 2" xfId="33938"/>
    <cellStyle name="Normal 15 6 12" xfId="33936"/>
    <cellStyle name="Normal 15 6 13" xfId="41554"/>
    <cellStyle name="Normal 15 6 2" xfId="14843"/>
    <cellStyle name="Normal 15 6 2 2" xfId="14844"/>
    <cellStyle name="Normal 15 6 2 2 2" xfId="14845"/>
    <cellStyle name="Normal 15 6 2 2 2 2" xfId="14846"/>
    <cellStyle name="Normal 15 6 2 2 2 2 2" xfId="14847"/>
    <cellStyle name="Normal 15 6 2 2 2 2 2 2" xfId="33943"/>
    <cellStyle name="Normal 15 6 2 2 2 2 3" xfId="14848"/>
    <cellStyle name="Normal 15 6 2 2 2 2 3 2" xfId="33944"/>
    <cellStyle name="Normal 15 6 2 2 2 2 4" xfId="33942"/>
    <cellStyle name="Normal 15 6 2 2 2 3" xfId="14849"/>
    <cellStyle name="Normal 15 6 2 2 2 3 2" xfId="33945"/>
    <cellStyle name="Normal 15 6 2 2 2 4" xfId="14850"/>
    <cellStyle name="Normal 15 6 2 2 2 4 2" xfId="33946"/>
    <cellStyle name="Normal 15 6 2 2 2 5" xfId="14851"/>
    <cellStyle name="Normal 15 6 2 2 2 5 2" xfId="33947"/>
    <cellStyle name="Normal 15 6 2 2 2 6" xfId="33941"/>
    <cellStyle name="Normal 15 6 2 2 3" xfId="14852"/>
    <cellStyle name="Normal 15 6 2 2 3 2" xfId="14853"/>
    <cellStyle name="Normal 15 6 2 2 3 2 2" xfId="33949"/>
    <cellStyle name="Normal 15 6 2 2 3 3" xfId="14854"/>
    <cellStyle name="Normal 15 6 2 2 3 3 2" xfId="33950"/>
    <cellStyle name="Normal 15 6 2 2 3 4" xfId="33948"/>
    <cellStyle name="Normal 15 6 2 2 4" xfId="14855"/>
    <cellStyle name="Normal 15 6 2 2 4 2" xfId="33951"/>
    <cellStyle name="Normal 15 6 2 2 5" xfId="14856"/>
    <cellStyle name="Normal 15 6 2 2 5 2" xfId="33952"/>
    <cellStyle name="Normal 15 6 2 2 6" xfId="14857"/>
    <cellStyle name="Normal 15 6 2 2 6 2" xfId="33953"/>
    <cellStyle name="Normal 15 6 2 2 7" xfId="33940"/>
    <cellStyle name="Normal 15 6 2 3" xfId="14858"/>
    <cellStyle name="Normal 15 6 2 3 2" xfId="14859"/>
    <cellStyle name="Normal 15 6 2 3 2 2" xfId="14860"/>
    <cellStyle name="Normal 15 6 2 3 2 2 2" xfId="14861"/>
    <cellStyle name="Normal 15 6 2 3 2 2 2 2" xfId="33957"/>
    <cellStyle name="Normal 15 6 2 3 2 2 3" xfId="14862"/>
    <cellStyle name="Normal 15 6 2 3 2 2 3 2" xfId="33958"/>
    <cellStyle name="Normal 15 6 2 3 2 2 4" xfId="33956"/>
    <cellStyle name="Normal 15 6 2 3 2 3" xfId="14863"/>
    <cellStyle name="Normal 15 6 2 3 2 3 2" xfId="33959"/>
    <cellStyle name="Normal 15 6 2 3 2 4" xfId="14864"/>
    <cellStyle name="Normal 15 6 2 3 2 4 2" xfId="33960"/>
    <cellStyle name="Normal 15 6 2 3 2 5" xfId="14865"/>
    <cellStyle name="Normal 15 6 2 3 2 5 2" xfId="33961"/>
    <cellStyle name="Normal 15 6 2 3 2 6" xfId="33955"/>
    <cellStyle name="Normal 15 6 2 3 3" xfId="14866"/>
    <cellStyle name="Normal 15 6 2 3 3 2" xfId="14867"/>
    <cellStyle name="Normal 15 6 2 3 3 2 2" xfId="33963"/>
    <cellStyle name="Normal 15 6 2 3 3 3" xfId="14868"/>
    <cellStyle name="Normal 15 6 2 3 3 3 2" xfId="33964"/>
    <cellStyle name="Normal 15 6 2 3 3 4" xfId="33962"/>
    <cellStyle name="Normal 15 6 2 3 4" xfId="14869"/>
    <cellStyle name="Normal 15 6 2 3 4 2" xfId="33965"/>
    <cellStyle name="Normal 15 6 2 3 5" xfId="14870"/>
    <cellStyle name="Normal 15 6 2 3 5 2" xfId="33966"/>
    <cellStyle name="Normal 15 6 2 3 6" xfId="14871"/>
    <cellStyle name="Normal 15 6 2 3 6 2" xfId="33967"/>
    <cellStyle name="Normal 15 6 2 3 7" xfId="33954"/>
    <cellStyle name="Normal 15 6 2 4" xfId="14872"/>
    <cellStyle name="Normal 15 6 2 4 2" xfId="14873"/>
    <cellStyle name="Normal 15 6 2 4 2 2" xfId="14874"/>
    <cellStyle name="Normal 15 6 2 4 2 2 2" xfId="33970"/>
    <cellStyle name="Normal 15 6 2 4 2 3" xfId="14875"/>
    <cellStyle name="Normal 15 6 2 4 2 3 2" xfId="33971"/>
    <cellStyle name="Normal 15 6 2 4 2 4" xfId="33969"/>
    <cellStyle name="Normal 15 6 2 4 3" xfId="14876"/>
    <cellStyle name="Normal 15 6 2 4 3 2" xfId="33972"/>
    <cellStyle name="Normal 15 6 2 4 4" xfId="14877"/>
    <cellStyle name="Normal 15 6 2 4 4 2" xfId="33973"/>
    <cellStyle name="Normal 15 6 2 4 5" xfId="14878"/>
    <cellStyle name="Normal 15 6 2 4 5 2" xfId="33974"/>
    <cellStyle name="Normal 15 6 2 4 6" xfId="33968"/>
    <cellStyle name="Normal 15 6 2 5" xfId="14879"/>
    <cellStyle name="Normal 15 6 2 5 2" xfId="14880"/>
    <cellStyle name="Normal 15 6 2 5 2 2" xfId="33976"/>
    <cellStyle name="Normal 15 6 2 5 3" xfId="14881"/>
    <cellStyle name="Normal 15 6 2 5 3 2" xfId="33977"/>
    <cellStyle name="Normal 15 6 2 5 4" xfId="33975"/>
    <cellStyle name="Normal 15 6 2 6" xfId="14882"/>
    <cellStyle name="Normal 15 6 2 6 2" xfId="33978"/>
    <cellStyle name="Normal 15 6 2 7" xfId="14883"/>
    <cellStyle name="Normal 15 6 2 7 2" xfId="33979"/>
    <cellStyle name="Normal 15 6 2 8" xfId="14884"/>
    <cellStyle name="Normal 15 6 2 8 2" xfId="33980"/>
    <cellStyle name="Normal 15 6 2 9" xfId="33939"/>
    <cellStyle name="Normal 15 6 3" xfId="14885"/>
    <cellStyle name="Normal 15 6 3 2" xfId="14886"/>
    <cellStyle name="Normal 15 6 3 2 2" xfId="14887"/>
    <cellStyle name="Normal 15 6 3 2 2 2" xfId="14888"/>
    <cellStyle name="Normal 15 6 3 2 2 2 2" xfId="14889"/>
    <cellStyle name="Normal 15 6 3 2 2 2 2 2" xfId="33985"/>
    <cellStyle name="Normal 15 6 3 2 2 2 3" xfId="14890"/>
    <cellStyle name="Normal 15 6 3 2 2 2 3 2" xfId="33986"/>
    <cellStyle name="Normal 15 6 3 2 2 2 4" xfId="33984"/>
    <cellStyle name="Normal 15 6 3 2 2 3" xfId="14891"/>
    <cellStyle name="Normal 15 6 3 2 2 3 2" xfId="33987"/>
    <cellStyle name="Normal 15 6 3 2 2 4" xfId="14892"/>
    <cellStyle name="Normal 15 6 3 2 2 4 2" xfId="33988"/>
    <cellStyle name="Normal 15 6 3 2 2 5" xfId="14893"/>
    <cellStyle name="Normal 15 6 3 2 2 5 2" xfId="33989"/>
    <cellStyle name="Normal 15 6 3 2 2 6" xfId="33983"/>
    <cellStyle name="Normal 15 6 3 2 3" xfId="14894"/>
    <cellStyle name="Normal 15 6 3 2 3 2" xfId="14895"/>
    <cellStyle name="Normal 15 6 3 2 3 2 2" xfId="33991"/>
    <cellStyle name="Normal 15 6 3 2 3 3" xfId="14896"/>
    <cellStyle name="Normal 15 6 3 2 3 3 2" xfId="33992"/>
    <cellStyle name="Normal 15 6 3 2 3 4" xfId="33990"/>
    <cellStyle name="Normal 15 6 3 2 4" xfId="14897"/>
    <cellStyle name="Normal 15 6 3 2 4 2" xfId="33993"/>
    <cellStyle name="Normal 15 6 3 2 5" xfId="14898"/>
    <cellStyle name="Normal 15 6 3 2 5 2" xfId="33994"/>
    <cellStyle name="Normal 15 6 3 2 6" xfId="14899"/>
    <cellStyle name="Normal 15 6 3 2 6 2" xfId="33995"/>
    <cellStyle name="Normal 15 6 3 2 7" xfId="33982"/>
    <cellStyle name="Normal 15 6 3 3" xfId="14900"/>
    <cellStyle name="Normal 15 6 3 3 2" xfId="14901"/>
    <cellStyle name="Normal 15 6 3 3 2 2" xfId="14902"/>
    <cellStyle name="Normal 15 6 3 3 2 2 2" xfId="14903"/>
    <cellStyle name="Normal 15 6 3 3 2 2 2 2" xfId="33999"/>
    <cellStyle name="Normal 15 6 3 3 2 2 3" xfId="14904"/>
    <cellStyle name="Normal 15 6 3 3 2 2 3 2" xfId="34000"/>
    <cellStyle name="Normal 15 6 3 3 2 2 4" xfId="33998"/>
    <cellStyle name="Normal 15 6 3 3 2 3" xfId="14905"/>
    <cellStyle name="Normal 15 6 3 3 2 3 2" xfId="34001"/>
    <cellStyle name="Normal 15 6 3 3 2 4" xfId="14906"/>
    <cellStyle name="Normal 15 6 3 3 2 4 2" xfId="34002"/>
    <cellStyle name="Normal 15 6 3 3 2 5" xfId="14907"/>
    <cellStyle name="Normal 15 6 3 3 2 5 2" xfId="34003"/>
    <cellStyle name="Normal 15 6 3 3 2 6" xfId="33997"/>
    <cellStyle name="Normal 15 6 3 3 3" xfId="14908"/>
    <cellStyle name="Normal 15 6 3 3 3 2" xfId="14909"/>
    <cellStyle name="Normal 15 6 3 3 3 2 2" xfId="34005"/>
    <cellStyle name="Normal 15 6 3 3 3 3" xfId="14910"/>
    <cellStyle name="Normal 15 6 3 3 3 3 2" xfId="34006"/>
    <cellStyle name="Normal 15 6 3 3 3 4" xfId="34004"/>
    <cellStyle name="Normal 15 6 3 3 4" xfId="14911"/>
    <cellStyle name="Normal 15 6 3 3 4 2" xfId="34007"/>
    <cellStyle name="Normal 15 6 3 3 5" xfId="14912"/>
    <cellStyle name="Normal 15 6 3 3 5 2" xfId="34008"/>
    <cellStyle name="Normal 15 6 3 3 6" xfId="14913"/>
    <cellStyle name="Normal 15 6 3 3 6 2" xfId="34009"/>
    <cellStyle name="Normal 15 6 3 3 7" xfId="33996"/>
    <cellStyle name="Normal 15 6 3 4" xfId="14914"/>
    <cellStyle name="Normal 15 6 3 4 2" xfId="14915"/>
    <cellStyle name="Normal 15 6 3 4 2 2" xfId="14916"/>
    <cellStyle name="Normal 15 6 3 4 2 2 2" xfId="34012"/>
    <cellStyle name="Normal 15 6 3 4 2 3" xfId="14917"/>
    <cellStyle name="Normal 15 6 3 4 2 3 2" xfId="34013"/>
    <cellStyle name="Normal 15 6 3 4 2 4" xfId="34011"/>
    <cellStyle name="Normal 15 6 3 4 3" xfId="14918"/>
    <cellStyle name="Normal 15 6 3 4 3 2" xfId="34014"/>
    <cellStyle name="Normal 15 6 3 4 4" xfId="14919"/>
    <cellStyle name="Normal 15 6 3 4 4 2" xfId="34015"/>
    <cellStyle name="Normal 15 6 3 4 5" xfId="14920"/>
    <cellStyle name="Normal 15 6 3 4 5 2" xfId="34016"/>
    <cellStyle name="Normal 15 6 3 4 6" xfId="34010"/>
    <cellStyle name="Normal 15 6 3 5" xfId="14921"/>
    <cellStyle name="Normal 15 6 3 5 2" xfId="14922"/>
    <cellStyle name="Normal 15 6 3 5 2 2" xfId="34018"/>
    <cellStyle name="Normal 15 6 3 5 3" xfId="14923"/>
    <cellStyle name="Normal 15 6 3 5 3 2" xfId="34019"/>
    <cellStyle name="Normal 15 6 3 5 4" xfId="34017"/>
    <cellStyle name="Normal 15 6 3 6" xfId="14924"/>
    <cellStyle name="Normal 15 6 3 6 2" xfId="34020"/>
    <cellStyle name="Normal 15 6 3 7" xfId="14925"/>
    <cellStyle name="Normal 15 6 3 7 2" xfId="34021"/>
    <cellStyle name="Normal 15 6 3 8" xfId="14926"/>
    <cellStyle name="Normal 15 6 3 8 2" xfId="34022"/>
    <cellStyle name="Normal 15 6 3 9" xfId="33981"/>
    <cellStyle name="Normal 15 6 4" xfId="14927"/>
    <cellStyle name="Normal 15 6 4 2" xfId="14928"/>
    <cellStyle name="Normal 15 6 4 2 2" xfId="14929"/>
    <cellStyle name="Normal 15 6 4 2 2 2" xfId="14930"/>
    <cellStyle name="Normal 15 6 4 2 2 2 2" xfId="14931"/>
    <cellStyle name="Normal 15 6 4 2 2 2 2 2" xfId="34027"/>
    <cellStyle name="Normal 15 6 4 2 2 2 3" xfId="14932"/>
    <cellStyle name="Normal 15 6 4 2 2 2 3 2" xfId="34028"/>
    <cellStyle name="Normal 15 6 4 2 2 2 4" xfId="34026"/>
    <cellStyle name="Normal 15 6 4 2 2 3" xfId="14933"/>
    <cellStyle name="Normal 15 6 4 2 2 3 2" xfId="34029"/>
    <cellStyle name="Normal 15 6 4 2 2 4" xfId="14934"/>
    <cellStyle name="Normal 15 6 4 2 2 4 2" xfId="34030"/>
    <cellStyle name="Normal 15 6 4 2 2 5" xfId="14935"/>
    <cellStyle name="Normal 15 6 4 2 2 5 2" xfId="34031"/>
    <cellStyle name="Normal 15 6 4 2 2 6" xfId="34025"/>
    <cellStyle name="Normal 15 6 4 2 3" xfId="14936"/>
    <cellStyle name="Normal 15 6 4 2 3 2" xfId="14937"/>
    <cellStyle name="Normal 15 6 4 2 3 2 2" xfId="34033"/>
    <cellStyle name="Normal 15 6 4 2 3 3" xfId="14938"/>
    <cellStyle name="Normal 15 6 4 2 3 3 2" xfId="34034"/>
    <cellStyle name="Normal 15 6 4 2 3 4" xfId="34032"/>
    <cellStyle name="Normal 15 6 4 2 4" xfId="14939"/>
    <cellStyle name="Normal 15 6 4 2 4 2" xfId="34035"/>
    <cellStyle name="Normal 15 6 4 2 5" xfId="14940"/>
    <cellStyle name="Normal 15 6 4 2 5 2" xfId="34036"/>
    <cellStyle name="Normal 15 6 4 2 6" xfId="14941"/>
    <cellStyle name="Normal 15 6 4 2 6 2" xfId="34037"/>
    <cellStyle name="Normal 15 6 4 2 7" xfId="34024"/>
    <cellStyle name="Normal 15 6 4 3" xfId="14942"/>
    <cellStyle name="Normal 15 6 4 3 2" xfId="14943"/>
    <cellStyle name="Normal 15 6 4 3 2 2" xfId="14944"/>
    <cellStyle name="Normal 15 6 4 3 2 2 2" xfId="14945"/>
    <cellStyle name="Normal 15 6 4 3 2 2 2 2" xfId="34041"/>
    <cellStyle name="Normal 15 6 4 3 2 2 3" xfId="14946"/>
    <cellStyle name="Normal 15 6 4 3 2 2 3 2" xfId="34042"/>
    <cellStyle name="Normal 15 6 4 3 2 2 4" xfId="34040"/>
    <cellStyle name="Normal 15 6 4 3 2 3" xfId="14947"/>
    <cellStyle name="Normal 15 6 4 3 2 3 2" xfId="34043"/>
    <cellStyle name="Normal 15 6 4 3 2 4" xfId="14948"/>
    <cellStyle name="Normal 15 6 4 3 2 4 2" xfId="34044"/>
    <cellStyle name="Normal 15 6 4 3 2 5" xfId="14949"/>
    <cellStyle name="Normal 15 6 4 3 2 5 2" xfId="34045"/>
    <cellStyle name="Normal 15 6 4 3 2 6" xfId="34039"/>
    <cellStyle name="Normal 15 6 4 3 3" xfId="14950"/>
    <cellStyle name="Normal 15 6 4 3 3 2" xfId="14951"/>
    <cellStyle name="Normal 15 6 4 3 3 2 2" xfId="34047"/>
    <cellStyle name="Normal 15 6 4 3 3 3" xfId="14952"/>
    <cellStyle name="Normal 15 6 4 3 3 3 2" xfId="34048"/>
    <cellStyle name="Normal 15 6 4 3 3 4" xfId="34046"/>
    <cellStyle name="Normal 15 6 4 3 4" xfId="14953"/>
    <cellStyle name="Normal 15 6 4 3 4 2" xfId="34049"/>
    <cellStyle name="Normal 15 6 4 3 5" xfId="14954"/>
    <cellStyle name="Normal 15 6 4 3 5 2" xfId="34050"/>
    <cellStyle name="Normal 15 6 4 3 6" xfId="14955"/>
    <cellStyle name="Normal 15 6 4 3 6 2" xfId="34051"/>
    <cellStyle name="Normal 15 6 4 3 7" xfId="34038"/>
    <cellStyle name="Normal 15 6 4 4" xfId="14956"/>
    <cellStyle name="Normal 15 6 4 4 2" xfId="14957"/>
    <cellStyle name="Normal 15 6 4 4 2 2" xfId="14958"/>
    <cellStyle name="Normal 15 6 4 4 2 2 2" xfId="34054"/>
    <cellStyle name="Normal 15 6 4 4 2 3" xfId="14959"/>
    <cellStyle name="Normal 15 6 4 4 2 3 2" xfId="34055"/>
    <cellStyle name="Normal 15 6 4 4 2 4" xfId="34053"/>
    <cellStyle name="Normal 15 6 4 4 3" xfId="14960"/>
    <cellStyle name="Normal 15 6 4 4 3 2" xfId="34056"/>
    <cellStyle name="Normal 15 6 4 4 4" xfId="14961"/>
    <cellStyle name="Normal 15 6 4 4 4 2" xfId="34057"/>
    <cellStyle name="Normal 15 6 4 4 5" xfId="14962"/>
    <cellStyle name="Normal 15 6 4 4 5 2" xfId="34058"/>
    <cellStyle name="Normal 15 6 4 4 6" xfId="34052"/>
    <cellStyle name="Normal 15 6 4 5" xfId="14963"/>
    <cellStyle name="Normal 15 6 4 5 2" xfId="14964"/>
    <cellStyle name="Normal 15 6 4 5 2 2" xfId="34060"/>
    <cellStyle name="Normal 15 6 4 5 3" xfId="14965"/>
    <cellStyle name="Normal 15 6 4 5 3 2" xfId="34061"/>
    <cellStyle name="Normal 15 6 4 5 4" xfId="34059"/>
    <cellStyle name="Normal 15 6 4 6" xfId="14966"/>
    <cellStyle name="Normal 15 6 4 6 2" xfId="34062"/>
    <cellStyle name="Normal 15 6 4 7" xfId="14967"/>
    <cellStyle name="Normal 15 6 4 7 2" xfId="34063"/>
    <cellStyle name="Normal 15 6 4 8" xfId="14968"/>
    <cellStyle name="Normal 15 6 4 8 2" xfId="34064"/>
    <cellStyle name="Normal 15 6 4 9" xfId="34023"/>
    <cellStyle name="Normal 15 6 5" xfId="14969"/>
    <cellStyle name="Normal 15 6 5 2" xfId="14970"/>
    <cellStyle name="Normal 15 6 5 2 2" xfId="14971"/>
    <cellStyle name="Normal 15 6 5 2 2 2" xfId="14972"/>
    <cellStyle name="Normal 15 6 5 2 2 2 2" xfId="34068"/>
    <cellStyle name="Normal 15 6 5 2 2 3" xfId="14973"/>
    <cellStyle name="Normal 15 6 5 2 2 3 2" xfId="34069"/>
    <cellStyle name="Normal 15 6 5 2 2 4" xfId="34067"/>
    <cellStyle name="Normal 15 6 5 2 3" xfId="14974"/>
    <cellStyle name="Normal 15 6 5 2 3 2" xfId="34070"/>
    <cellStyle name="Normal 15 6 5 2 4" xfId="14975"/>
    <cellStyle name="Normal 15 6 5 2 4 2" xfId="34071"/>
    <cellStyle name="Normal 15 6 5 2 5" xfId="14976"/>
    <cellStyle name="Normal 15 6 5 2 5 2" xfId="34072"/>
    <cellStyle name="Normal 15 6 5 2 6" xfId="34066"/>
    <cellStyle name="Normal 15 6 5 3" xfId="14977"/>
    <cellStyle name="Normal 15 6 5 3 2" xfId="14978"/>
    <cellStyle name="Normal 15 6 5 3 2 2" xfId="34074"/>
    <cellStyle name="Normal 15 6 5 3 3" xfId="14979"/>
    <cellStyle name="Normal 15 6 5 3 3 2" xfId="34075"/>
    <cellStyle name="Normal 15 6 5 3 4" xfId="34073"/>
    <cellStyle name="Normal 15 6 5 4" xfId="14980"/>
    <cellStyle name="Normal 15 6 5 4 2" xfId="34076"/>
    <cellStyle name="Normal 15 6 5 5" xfId="14981"/>
    <cellStyle name="Normal 15 6 5 5 2" xfId="34077"/>
    <cellStyle name="Normal 15 6 5 6" xfId="14982"/>
    <cellStyle name="Normal 15 6 5 6 2" xfId="34078"/>
    <cellStyle name="Normal 15 6 5 7" xfId="34065"/>
    <cellStyle name="Normal 15 6 6" xfId="14983"/>
    <cellStyle name="Normal 15 6 6 2" xfId="14984"/>
    <cellStyle name="Normal 15 6 6 2 2" xfId="14985"/>
    <cellStyle name="Normal 15 6 6 2 2 2" xfId="14986"/>
    <cellStyle name="Normal 15 6 6 2 2 2 2" xfId="34082"/>
    <cellStyle name="Normal 15 6 6 2 2 3" xfId="14987"/>
    <cellStyle name="Normal 15 6 6 2 2 3 2" xfId="34083"/>
    <cellStyle name="Normal 15 6 6 2 2 4" xfId="34081"/>
    <cellStyle name="Normal 15 6 6 2 3" xfId="14988"/>
    <cellStyle name="Normal 15 6 6 2 3 2" xfId="34084"/>
    <cellStyle name="Normal 15 6 6 2 4" xfId="14989"/>
    <cellStyle name="Normal 15 6 6 2 4 2" xfId="34085"/>
    <cellStyle name="Normal 15 6 6 2 5" xfId="14990"/>
    <cellStyle name="Normal 15 6 6 2 5 2" xfId="34086"/>
    <cellStyle name="Normal 15 6 6 2 6" xfId="34080"/>
    <cellStyle name="Normal 15 6 6 3" xfId="14991"/>
    <cellStyle name="Normal 15 6 6 3 2" xfId="14992"/>
    <cellStyle name="Normal 15 6 6 3 2 2" xfId="34088"/>
    <cellStyle name="Normal 15 6 6 3 3" xfId="14993"/>
    <cellStyle name="Normal 15 6 6 3 3 2" xfId="34089"/>
    <cellStyle name="Normal 15 6 6 3 4" xfId="34087"/>
    <cellStyle name="Normal 15 6 6 4" xfId="14994"/>
    <cellStyle name="Normal 15 6 6 4 2" xfId="34090"/>
    <cellStyle name="Normal 15 6 6 5" xfId="14995"/>
    <cellStyle name="Normal 15 6 6 5 2" xfId="34091"/>
    <cellStyle name="Normal 15 6 6 6" xfId="14996"/>
    <cellStyle name="Normal 15 6 6 6 2" xfId="34092"/>
    <cellStyle name="Normal 15 6 6 7" xfId="34079"/>
    <cellStyle name="Normal 15 6 7" xfId="14997"/>
    <cellStyle name="Normal 15 6 7 2" xfId="14998"/>
    <cellStyle name="Normal 15 6 7 2 2" xfId="14999"/>
    <cellStyle name="Normal 15 6 7 2 2 2" xfId="34095"/>
    <cellStyle name="Normal 15 6 7 2 3" xfId="15000"/>
    <cellStyle name="Normal 15 6 7 2 3 2" xfId="34096"/>
    <cellStyle name="Normal 15 6 7 2 4" xfId="34094"/>
    <cellStyle name="Normal 15 6 7 3" xfId="15001"/>
    <cellStyle name="Normal 15 6 7 3 2" xfId="34097"/>
    <cellStyle name="Normal 15 6 7 4" xfId="15002"/>
    <cellStyle name="Normal 15 6 7 4 2" xfId="34098"/>
    <cellStyle name="Normal 15 6 7 5" xfId="15003"/>
    <cellStyle name="Normal 15 6 7 5 2" xfId="34099"/>
    <cellStyle name="Normal 15 6 7 6" xfId="34093"/>
    <cellStyle name="Normal 15 6 8" xfId="15004"/>
    <cellStyle name="Normal 15 6 8 2" xfId="15005"/>
    <cellStyle name="Normal 15 6 8 2 2" xfId="34101"/>
    <cellStyle name="Normal 15 6 8 3" xfId="15006"/>
    <cellStyle name="Normal 15 6 8 3 2" xfId="34102"/>
    <cellStyle name="Normal 15 6 8 4" xfId="34100"/>
    <cellStyle name="Normal 15 6 9" xfId="15007"/>
    <cellStyle name="Normal 15 6 9 2" xfId="34103"/>
    <cellStyle name="Normal 15 7" xfId="15008"/>
    <cellStyle name="Normal 15 7 10" xfId="15009"/>
    <cellStyle name="Normal 15 7 10 2" xfId="34105"/>
    <cellStyle name="Normal 15 7 11" xfId="15010"/>
    <cellStyle name="Normal 15 7 11 2" xfId="34106"/>
    <cellStyle name="Normal 15 7 12" xfId="34104"/>
    <cellStyle name="Normal 15 7 2" xfId="15011"/>
    <cellStyle name="Normal 15 7 2 2" xfId="15012"/>
    <cellStyle name="Normal 15 7 2 2 2" xfId="15013"/>
    <cellStyle name="Normal 15 7 2 2 2 2" xfId="15014"/>
    <cellStyle name="Normal 15 7 2 2 2 2 2" xfId="15015"/>
    <cellStyle name="Normal 15 7 2 2 2 2 2 2" xfId="34111"/>
    <cellStyle name="Normal 15 7 2 2 2 2 3" xfId="15016"/>
    <cellStyle name="Normal 15 7 2 2 2 2 3 2" xfId="34112"/>
    <cellStyle name="Normal 15 7 2 2 2 2 4" xfId="34110"/>
    <cellStyle name="Normal 15 7 2 2 2 3" xfId="15017"/>
    <cellStyle name="Normal 15 7 2 2 2 3 2" xfId="34113"/>
    <cellStyle name="Normal 15 7 2 2 2 4" xfId="15018"/>
    <cellStyle name="Normal 15 7 2 2 2 4 2" xfId="34114"/>
    <cellStyle name="Normal 15 7 2 2 2 5" xfId="15019"/>
    <cellStyle name="Normal 15 7 2 2 2 5 2" xfId="34115"/>
    <cellStyle name="Normal 15 7 2 2 2 6" xfId="34109"/>
    <cellStyle name="Normal 15 7 2 2 3" xfId="15020"/>
    <cellStyle name="Normal 15 7 2 2 3 2" xfId="15021"/>
    <cellStyle name="Normal 15 7 2 2 3 2 2" xfId="34117"/>
    <cellStyle name="Normal 15 7 2 2 3 3" xfId="15022"/>
    <cellStyle name="Normal 15 7 2 2 3 3 2" xfId="34118"/>
    <cellStyle name="Normal 15 7 2 2 3 4" xfId="34116"/>
    <cellStyle name="Normal 15 7 2 2 4" xfId="15023"/>
    <cellStyle name="Normal 15 7 2 2 4 2" xfId="34119"/>
    <cellStyle name="Normal 15 7 2 2 5" xfId="15024"/>
    <cellStyle name="Normal 15 7 2 2 5 2" xfId="34120"/>
    <cellStyle name="Normal 15 7 2 2 6" xfId="15025"/>
    <cellStyle name="Normal 15 7 2 2 6 2" xfId="34121"/>
    <cellStyle name="Normal 15 7 2 2 7" xfId="34108"/>
    <cellStyle name="Normal 15 7 2 3" xfId="15026"/>
    <cellStyle name="Normal 15 7 2 3 2" xfId="15027"/>
    <cellStyle name="Normal 15 7 2 3 2 2" xfId="15028"/>
    <cellStyle name="Normal 15 7 2 3 2 2 2" xfId="15029"/>
    <cellStyle name="Normal 15 7 2 3 2 2 2 2" xfId="34125"/>
    <cellStyle name="Normal 15 7 2 3 2 2 3" xfId="15030"/>
    <cellStyle name="Normal 15 7 2 3 2 2 3 2" xfId="34126"/>
    <cellStyle name="Normal 15 7 2 3 2 2 4" xfId="34124"/>
    <cellStyle name="Normal 15 7 2 3 2 3" xfId="15031"/>
    <cellStyle name="Normal 15 7 2 3 2 3 2" xfId="34127"/>
    <cellStyle name="Normal 15 7 2 3 2 4" xfId="15032"/>
    <cellStyle name="Normal 15 7 2 3 2 4 2" xfId="34128"/>
    <cellStyle name="Normal 15 7 2 3 2 5" xfId="15033"/>
    <cellStyle name="Normal 15 7 2 3 2 5 2" xfId="34129"/>
    <cellStyle name="Normal 15 7 2 3 2 6" xfId="34123"/>
    <cellStyle name="Normal 15 7 2 3 3" xfId="15034"/>
    <cellStyle name="Normal 15 7 2 3 3 2" xfId="15035"/>
    <cellStyle name="Normal 15 7 2 3 3 2 2" xfId="34131"/>
    <cellStyle name="Normal 15 7 2 3 3 3" xfId="15036"/>
    <cellStyle name="Normal 15 7 2 3 3 3 2" xfId="34132"/>
    <cellStyle name="Normal 15 7 2 3 3 4" xfId="34130"/>
    <cellStyle name="Normal 15 7 2 3 4" xfId="15037"/>
    <cellStyle name="Normal 15 7 2 3 4 2" xfId="34133"/>
    <cellStyle name="Normal 15 7 2 3 5" xfId="15038"/>
    <cellStyle name="Normal 15 7 2 3 5 2" xfId="34134"/>
    <cellStyle name="Normal 15 7 2 3 6" xfId="15039"/>
    <cellStyle name="Normal 15 7 2 3 6 2" xfId="34135"/>
    <cellStyle name="Normal 15 7 2 3 7" xfId="34122"/>
    <cellStyle name="Normal 15 7 2 4" xfId="15040"/>
    <cellStyle name="Normal 15 7 2 4 2" xfId="15041"/>
    <cellStyle name="Normal 15 7 2 4 2 2" xfId="15042"/>
    <cellStyle name="Normal 15 7 2 4 2 2 2" xfId="34138"/>
    <cellStyle name="Normal 15 7 2 4 2 3" xfId="15043"/>
    <cellStyle name="Normal 15 7 2 4 2 3 2" xfId="34139"/>
    <cellStyle name="Normal 15 7 2 4 2 4" xfId="34137"/>
    <cellStyle name="Normal 15 7 2 4 3" xfId="15044"/>
    <cellStyle name="Normal 15 7 2 4 3 2" xfId="34140"/>
    <cellStyle name="Normal 15 7 2 4 4" xfId="15045"/>
    <cellStyle name="Normal 15 7 2 4 4 2" xfId="34141"/>
    <cellStyle name="Normal 15 7 2 4 5" xfId="15046"/>
    <cellStyle name="Normal 15 7 2 4 5 2" xfId="34142"/>
    <cellStyle name="Normal 15 7 2 4 6" xfId="34136"/>
    <cellStyle name="Normal 15 7 2 5" xfId="15047"/>
    <cellStyle name="Normal 15 7 2 5 2" xfId="15048"/>
    <cellStyle name="Normal 15 7 2 5 2 2" xfId="34144"/>
    <cellStyle name="Normal 15 7 2 5 3" xfId="15049"/>
    <cellStyle name="Normal 15 7 2 5 3 2" xfId="34145"/>
    <cellStyle name="Normal 15 7 2 5 4" xfId="34143"/>
    <cellStyle name="Normal 15 7 2 6" xfId="15050"/>
    <cellStyle name="Normal 15 7 2 6 2" xfId="34146"/>
    <cellStyle name="Normal 15 7 2 7" xfId="15051"/>
    <cellStyle name="Normal 15 7 2 7 2" xfId="34147"/>
    <cellStyle name="Normal 15 7 2 8" xfId="15052"/>
    <cellStyle name="Normal 15 7 2 8 2" xfId="34148"/>
    <cellStyle name="Normal 15 7 2 9" xfId="34107"/>
    <cellStyle name="Normal 15 7 3" xfId="15053"/>
    <cellStyle name="Normal 15 7 3 2" xfId="15054"/>
    <cellStyle name="Normal 15 7 3 2 2" xfId="15055"/>
    <cellStyle name="Normal 15 7 3 2 2 2" xfId="15056"/>
    <cellStyle name="Normal 15 7 3 2 2 2 2" xfId="15057"/>
    <cellStyle name="Normal 15 7 3 2 2 2 2 2" xfId="34153"/>
    <cellStyle name="Normal 15 7 3 2 2 2 3" xfId="15058"/>
    <cellStyle name="Normal 15 7 3 2 2 2 3 2" xfId="34154"/>
    <cellStyle name="Normal 15 7 3 2 2 2 4" xfId="34152"/>
    <cellStyle name="Normal 15 7 3 2 2 3" xfId="15059"/>
    <cellStyle name="Normal 15 7 3 2 2 3 2" xfId="34155"/>
    <cellStyle name="Normal 15 7 3 2 2 4" xfId="15060"/>
    <cellStyle name="Normal 15 7 3 2 2 4 2" xfId="34156"/>
    <cellStyle name="Normal 15 7 3 2 2 5" xfId="15061"/>
    <cellStyle name="Normal 15 7 3 2 2 5 2" xfId="34157"/>
    <cellStyle name="Normal 15 7 3 2 2 6" xfId="34151"/>
    <cellStyle name="Normal 15 7 3 2 3" xfId="15062"/>
    <cellStyle name="Normal 15 7 3 2 3 2" xfId="15063"/>
    <cellStyle name="Normal 15 7 3 2 3 2 2" xfId="34159"/>
    <cellStyle name="Normal 15 7 3 2 3 3" xfId="15064"/>
    <cellStyle name="Normal 15 7 3 2 3 3 2" xfId="34160"/>
    <cellStyle name="Normal 15 7 3 2 3 4" xfId="34158"/>
    <cellStyle name="Normal 15 7 3 2 4" xfId="15065"/>
    <cellStyle name="Normal 15 7 3 2 4 2" xfId="34161"/>
    <cellStyle name="Normal 15 7 3 2 5" xfId="15066"/>
    <cellStyle name="Normal 15 7 3 2 5 2" xfId="34162"/>
    <cellStyle name="Normal 15 7 3 2 6" xfId="15067"/>
    <cellStyle name="Normal 15 7 3 2 6 2" xfId="34163"/>
    <cellStyle name="Normal 15 7 3 2 7" xfId="34150"/>
    <cellStyle name="Normal 15 7 3 3" xfId="15068"/>
    <cellStyle name="Normal 15 7 3 3 2" xfId="15069"/>
    <cellStyle name="Normal 15 7 3 3 2 2" xfId="15070"/>
    <cellStyle name="Normal 15 7 3 3 2 2 2" xfId="15071"/>
    <cellStyle name="Normal 15 7 3 3 2 2 2 2" xfId="34167"/>
    <cellStyle name="Normal 15 7 3 3 2 2 3" xfId="15072"/>
    <cellStyle name="Normal 15 7 3 3 2 2 3 2" xfId="34168"/>
    <cellStyle name="Normal 15 7 3 3 2 2 4" xfId="34166"/>
    <cellStyle name="Normal 15 7 3 3 2 3" xfId="15073"/>
    <cellStyle name="Normal 15 7 3 3 2 3 2" xfId="34169"/>
    <cellStyle name="Normal 15 7 3 3 2 4" xfId="15074"/>
    <cellStyle name="Normal 15 7 3 3 2 4 2" xfId="34170"/>
    <cellStyle name="Normal 15 7 3 3 2 5" xfId="15075"/>
    <cellStyle name="Normal 15 7 3 3 2 5 2" xfId="34171"/>
    <cellStyle name="Normal 15 7 3 3 2 6" xfId="34165"/>
    <cellStyle name="Normal 15 7 3 3 3" xfId="15076"/>
    <cellStyle name="Normal 15 7 3 3 3 2" xfId="15077"/>
    <cellStyle name="Normal 15 7 3 3 3 2 2" xfId="34173"/>
    <cellStyle name="Normal 15 7 3 3 3 3" xfId="15078"/>
    <cellStyle name="Normal 15 7 3 3 3 3 2" xfId="34174"/>
    <cellStyle name="Normal 15 7 3 3 3 4" xfId="34172"/>
    <cellStyle name="Normal 15 7 3 3 4" xfId="15079"/>
    <cellStyle name="Normal 15 7 3 3 4 2" xfId="34175"/>
    <cellStyle name="Normal 15 7 3 3 5" xfId="15080"/>
    <cellStyle name="Normal 15 7 3 3 5 2" xfId="34176"/>
    <cellStyle name="Normal 15 7 3 3 6" xfId="15081"/>
    <cellStyle name="Normal 15 7 3 3 6 2" xfId="34177"/>
    <cellStyle name="Normal 15 7 3 3 7" xfId="34164"/>
    <cellStyle name="Normal 15 7 3 4" xfId="15082"/>
    <cellStyle name="Normal 15 7 3 4 2" xfId="15083"/>
    <cellStyle name="Normal 15 7 3 4 2 2" xfId="15084"/>
    <cellStyle name="Normal 15 7 3 4 2 2 2" xfId="34180"/>
    <cellStyle name="Normal 15 7 3 4 2 3" xfId="15085"/>
    <cellStyle name="Normal 15 7 3 4 2 3 2" xfId="34181"/>
    <cellStyle name="Normal 15 7 3 4 2 4" xfId="34179"/>
    <cellStyle name="Normal 15 7 3 4 3" xfId="15086"/>
    <cellStyle name="Normal 15 7 3 4 3 2" xfId="34182"/>
    <cellStyle name="Normal 15 7 3 4 4" xfId="15087"/>
    <cellStyle name="Normal 15 7 3 4 4 2" xfId="34183"/>
    <cellStyle name="Normal 15 7 3 4 5" xfId="15088"/>
    <cellStyle name="Normal 15 7 3 4 5 2" xfId="34184"/>
    <cellStyle name="Normal 15 7 3 4 6" xfId="34178"/>
    <cellStyle name="Normal 15 7 3 5" xfId="15089"/>
    <cellStyle name="Normal 15 7 3 5 2" xfId="15090"/>
    <cellStyle name="Normal 15 7 3 5 2 2" xfId="34186"/>
    <cellStyle name="Normal 15 7 3 5 3" xfId="15091"/>
    <cellStyle name="Normal 15 7 3 5 3 2" xfId="34187"/>
    <cellStyle name="Normal 15 7 3 5 4" xfId="34185"/>
    <cellStyle name="Normal 15 7 3 6" xfId="15092"/>
    <cellStyle name="Normal 15 7 3 6 2" xfId="34188"/>
    <cellStyle name="Normal 15 7 3 7" xfId="15093"/>
    <cellStyle name="Normal 15 7 3 7 2" xfId="34189"/>
    <cellStyle name="Normal 15 7 3 8" xfId="15094"/>
    <cellStyle name="Normal 15 7 3 8 2" xfId="34190"/>
    <cellStyle name="Normal 15 7 3 9" xfId="34149"/>
    <cellStyle name="Normal 15 7 4" xfId="15095"/>
    <cellStyle name="Normal 15 7 4 2" xfId="15096"/>
    <cellStyle name="Normal 15 7 4 2 2" xfId="15097"/>
    <cellStyle name="Normal 15 7 4 2 2 2" xfId="15098"/>
    <cellStyle name="Normal 15 7 4 2 2 2 2" xfId="15099"/>
    <cellStyle name="Normal 15 7 4 2 2 2 2 2" xfId="34195"/>
    <cellStyle name="Normal 15 7 4 2 2 2 3" xfId="15100"/>
    <cellStyle name="Normal 15 7 4 2 2 2 3 2" xfId="34196"/>
    <cellStyle name="Normal 15 7 4 2 2 2 4" xfId="34194"/>
    <cellStyle name="Normal 15 7 4 2 2 3" xfId="15101"/>
    <cellStyle name="Normal 15 7 4 2 2 3 2" xfId="34197"/>
    <cellStyle name="Normal 15 7 4 2 2 4" xfId="15102"/>
    <cellStyle name="Normal 15 7 4 2 2 4 2" xfId="34198"/>
    <cellStyle name="Normal 15 7 4 2 2 5" xfId="15103"/>
    <cellStyle name="Normal 15 7 4 2 2 5 2" xfId="34199"/>
    <cellStyle name="Normal 15 7 4 2 2 6" xfId="34193"/>
    <cellStyle name="Normal 15 7 4 2 3" xfId="15104"/>
    <cellStyle name="Normal 15 7 4 2 3 2" xfId="15105"/>
    <cellStyle name="Normal 15 7 4 2 3 2 2" xfId="34201"/>
    <cellStyle name="Normal 15 7 4 2 3 3" xfId="15106"/>
    <cellStyle name="Normal 15 7 4 2 3 3 2" xfId="34202"/>
    <cellStyle name="Normal 15 7 4 2 3 4" xfId="34200"/>
    <cellStyle name="Normal 15 7 4 2 4" xfId="15107"/>
    <cellStyle name="Normal 15 7 4 2 4 2" xfId="34203"/>
    <cellStyle name="Normal 15 7 4 2 5" xfId="15108"/>
    <cellStyle name="Normal 15 7 4 2 5 2" xfId="34204"/>
    <cellStyle name="Normal 15 7 4 2 6" xfId="15109"/>
    <cellStyle name="Normal 15 7 4 2 6 2" xfId="34205"/>
    <cellStyle name="Normal 15 7 4 2 7" xfId="34192"/>
    <cellStyle name="Normal 15 7 4 3" xfId="15110"/>
    <cellStyle name="Normal 15 7 4 3 2" xfId="15111"/>
    <cellStyle name="Normal 15 7 4 3 2 2" xfId="15112"/>
    <cellStyle name="Normal 15 7 4 3 2 2 2" xfId="15113"/>
    <cellStyle name="Normal 15 7 4 3 2 2 2 2" xfId="34209"/>
    <cellStyle name="Normal 15 7 4 3 2 2 3" xfId="15114"/>
    <cellStyle name="Normal 15 7 4 3 2 2 3 2" xfId="34210"/>
    <cellStyle name="Normal 15 7 4 3 2 2 4" xfId="34208"/>
    <cellStyle name="Normal 15 7 4 3 2 3" xfId="15115"/>
    <cellStyle name="Normal 15 7 4 3 2 3 2" xfId="34211"/>
    <cellStyle name="Normal 15 7 4 3 2 4" xfId="15116"/>
    <cellStyle name="Normal 15 7 4 3 2 4 2" xfId="34212"/>
    <cellStyle name="Normal 15 7 4 3 2 5" xfId="15117"/>
    <cellStyle name="Normal 15 7 4 3 2 5 2" xfId="34213"/>
    <cellStyle name="Normal 15 7 4 3 2 6" xfId="34207"/>
    <cellStyle name="Normal 15 7 4 3 3" xfId="15118"/>
    <cellStyle name="Normal 15 7 4 3 3 2" xfId="15119"/>
    <cellStyle name="Normal 15 7 4 3 3 2 2" xfId="34215"/>
    <cellStyle name="Normal 15 7 4 3 3 3" xfId="15120"/>
    <cellStyle name="Normal 15 7 4 3 3 3 2" xfId="34216"/>
    <cellStyle name="Normal 15 7 4 3 3 4" xfId="34214"/>
    <cellStyle name="Normal 15 7 4 3 4" xfId="15121"/>
    <cellStyle name="Normal 15 7 4 3 4 2" xfId="34217"/>
    <cellStyle name="Normal 15 7 4 3 5" xfId="15122"/>
    <cellStyle name="Normal 15 7 4 3 5 2" xfId="34218"/>
    <cellStyle name="Normal 15 7 4 3 6" xfId="15123"/>
    <cellStyle name="Normal 15 7 4 3 6 2" xfId="34219"/>
    <cellStyle name="Normal 15 7 4 3 7" xfId="34206"/>
    <cellStyle name="Normal 15 7 4 4" xfId="15124"/>
    <cellStyle name="Normal 15 7 4 4 2" xfId="15125"/>
    <cellStyle name="Normal 15 7 4 4 2 2" xfId="15126"/>
    <cellStyle name="Normal 15 7 4 4 2 2 2" xfId="34222"/>
    <cellStyle name="Normal 15 7 4 4 2 3" xfId="15127"/>
    <cellStyle name="Normal 15 7 4 4 2 3 2" xfId="34223"/>
    <cellStyle name="Normal 15 7 4 4 2 4" xfId="34221"/>
    <cellStyle name="Normal 15 7 4 4 3" xfId="15128"/>
    <cellStyle name="Normal 15 7 4 4 3 2" xfId="34224"/>
    <cellStyle name="Normal 15 7 4 4 4" xfId="15129"/>
    <cellStyle name="Normal 15 7 4 4 4 2" xfId="34225"/>
    <cellStyle name="Normal 15 7 4 4 5" xfId="15130"/>
    <cellStyle name="Normal 15 7 4 4 5 2" xfId="34226"/>
    <cellStyle name="Normal 15 7 4 4 6" xfId="34220"/>
    <cellStyle name="Normal 15 7 4 5" xfId="15131"/>
    <cellStyle name="Normal 15 7 4 5 2" xfId="15132"/>
    <cellStyle name="Normal 15 7 4 5 2 2" xfId="34228"/>
    <cellStyle name="Normal 15 7 4 5 3" xfId="15133"/>
    <cellStyle name="Normal 15 7 4 5 3 2" xfId="34229"/>
    <cellStyle name="Normal 15 7 4 5 4" xfId="34227"/>
    <cellStyle name="Normal 15 7 4 6" xfId="15134"/>
    <cellStyle name="Normal 15 7 4 6 2" xfId="34230"/>
    <cellStyle name="Normal 15 7 4 7" xfId="15135"/>
    <cellStyle name="Normal 15 7 4 7 2" xfId="34231"/>
    <cellStyle name="Normal 15 7 4 8" xfId="15136"/>
    <cellStyle name="Normal 15 7 4 8 2" xfId="34232"/>
    <cellStyle name="Normal 15 7 4 9" xfId="34191"/>
    <cellStyle name="Normal 15 7 5" xfId="15137"/>
    <cellStyle name="Normal 15 7 5 2" xfId="15138"/>
    <cellStyle name="Normal 15 7 5 2 2" xfId="15139"/>
    <cellStyle name="Normal 15 7 5 2 2 2" xfId="15140"/>
    <cellStyle name="Normal 15 7 5 2 2 2 2" xfId="34236"/>
    <cellStyle name="Normal 15 7 5 2 2 3" xfId="15141"/>
    <cellStyle name="Normal 15 7 5 2 2 3 2" xfId="34237"/>
    <cellStyle name="Normal 15 7 5 2 2 4" xfId="34235"/>
    <cellStyle name="Normal 15 7 5 2 3" xfId="15142"/>
    <cellStyle name="Normal 15 7 5 2 3 2" xfId="34238"/>
    <cellStyle name="Normal 15 7 5 2 4" xfId="15143"/>
    <cellStyle name="Normal 15 7 5 2 4 2" xfId="34239"/>
    <cellStyle name="Normal 15 7 5 2 5" xfId="15144"/>
    <cellStyle name="Normal 15 7 5 2 5 2" xfId="34240"/>
    <cellStyle name="Normal 15 7 5 2 6" xfId="34234"/>
    <cellStyle name="Normal 15 7 5 3" xfId="15145"/>
    <cellStyle name="Normal 15 7 5 3 2" xfId="15146"/>
    <cellStyle name="Normal 15 7 5 3 2 2" xfId="34242"/>
    <cellStyle name="Normal 15 7 5 3 3" xfId="15147"/>
    <cellStyle name="Normal 15 7 5 3 3 2" xfId="34243"/>
    <cellStyle name="Normal 15 7 5 3 4" xfId="34241"/>
    <cellStyle name="Normal 15 7 5 4" xfId="15148"/>
    <cellStyle name="Normal 15 7 5 4 2" xfId="34244"/>
    <cellStyle name="Normal 15 7 5 5" xfId="15149"/>
    <cellStyle name="Normal 15 7 5 5 2" xfId="34245"/>
    <cellStyle name="Normal 15 7 5 6" xfId="15150"/>
    <cellStyle name="Normal 15 7 5 6 2" xfId="34246"/>
    <cellStyle name="Normal 15 7 5 7" xfId="34233"/>
    <cellStyle name="Normal 15 7 6" xfId="15151"/>
    <cellStyle name="Normal 15 7 6 2" xfId="15152"/>
    <cellStyle name="Normal 15 7 6 2 2" xfId="15153"/>
    <cellStyle name="Normal 15 7 6 2 2 2" xfId="15154"/>
    <cellStyle name="Normal 15 7 6 2 2 2 2" xfId="34250"/>
    <cellStyle name="Normal 15 7 6 2 2 3" xfId="15155"/>
    <cellStyle name="Normal 15 7 6 2 2 3 2" xfId="34251"/>
    <cellStyle name="Normal 15 7 6 2 2 4" xfId="34249"/>
    <cellStyle name="Normal 15 7 6 2 3" xfId="15156"/>
    <cellStyle name="Normal 15 7 6 2 3 2" xfId="34252"/>
    <cellStyle name="Normal 15 7 6 2 4" xfId="15157"/>
    <cellStyle name="Normal 15 7 6 2 4 2" xfId="34253"/>
    <cellStyle name="Normal 15 7 6 2 5" xfId="15158"/>
    <cellStyle name="Normal 15 7 6 2 5 2" xfId="34254"/>
    <cellStyle name="Normal 15 7 6 2 6" xfId="34248"/>
    <cellStyle name="Normal 15 7 6 3" xfId="15159"/>
    <cellStyle name="Normal 15 7 6 3 2" xfId="15160"/>
    <cellStyle name="Normal 15 7 6 3 2 2" xfId="34256"/>
    <cellStyle name="Normal 15 7 6 3 3" xfId="15161"/>
    <cellStyle name="Normal 15 7 6 3 3 2" xfId="34257"/>
    <cellStyle name="Normal 15 7 6 3 4" xfId="34255"/>
    <cellStyle name="Normal 15 7 6 4" xfId="15162"/>
    <cellStyle name="Normal 15 7 6 4 2" xfId="34258"/>
    <cellStyle name="Normal 15 7 6 5" xfId="15163"/>
    <cellStyle name="Normal 15 7 6 5 2" xfId="34259"/>
    <cellStyle name="Normal 15 7 6 6" xfId="15164"/>
    <cellStyle name="Normal 15 7 6 6 2" xfId="34260"/>
    <cellStyle name="Normal 15 7 6 7" xfId="34247"/>
    <cellStyle name="Normal 15 7 7" xfId="15165"/>
    <cellStyle name="Normal 15 7 7 2" xfId="15166"/>
    <cellStyle name="Normal 15 7 7 2 2" xfId="15167"/>
    <cellStyle name="Normal 15 7 7 2 2 2" xfId="34263"/>
    <cellStyle name="Normal 15 7 7 2 3" xfId="15168"/>
    <cellStyle name="Normal 15 7 7 2 3 2" xfId="34264"/>
    <cellStyle name="Normal 15 7 7 2 4" xfId="34262"/>
    <cellStyle name="Normal 15 7 7 3" xfId="15169"/>
    <cellStyle name="Normal 15 7 7 3 2" xfId="34265"/>
    <cellStyle name="Normal 15 7 7 4" xfId="15170"/>
    <cellStyle name="Normal 15 7 7 4 2" xfId="34266"/>
    <cellStyle name="Normal 15 7 7 5" xfId="15171"/>
    <cellStyle name="Normal 15 7 7 5 2" xfId="34267"/>
    <cellStyle name="Normal 15 7 7 6" xfId="34261"/>
    <cellStyle name="Normal 15 7 8" xfId="15172"/>
    <cellStyle name="Normal 15 7 8 2" xfId="15173"/>
    <cellStyle name="Normal 15 7 8 2 2" xfId="34269"/>
    <cellStyle name="Normal 15 7 8 3" xfId="15174"/>
    <cellStyle name="Normal 15 7 8 3 2" xfId="34270"/>
    <cellStyle name="Normal 15 7 8 4" xfId="34268"/>
    <cellStyle name="Normal 15 7 9" xfId="15175"/>
    <cellStyle name="Normal 15 7 9 2" xfId="34271"/>
    <cellStyle name="Normal 15 8" xfId="15176"/>
    <cellStyle name="Normal 15 8 10" xfId="15177"/>
    <cellStyle name="Normal 15 8 10 2" xfId="34273"/>
    <cellStyle name="Normal 15 8 11" xfId="15178"/>
    <cellStyle name="Normal 15 8 11 2" xfId="34274"/>
    <cellStyle name="Normal 15 8 12" xfId="34272"/>
    <cellStyle name="Normal 15 8 2" xfId="15179"/>
    <cellStyle name="Normal 15 8 2 2" xfId="15180"/>
    <cellStyle name="Normal 15 8 2 2 2" xfId="15181"/>
    <cellStyle name="Normal 15 8 2 2 2 2" xfId="15182"/>
    <cellStyle name="Normal 15 8 2 2 2 2 2" xfId="15183"/>
    <cellStyle name="Normal 15 8 2 2 2 2 2 2" xfId="34279"/>
    <cellStyle name="Normal 15 8 2 2 2 2 3" xfId="15184"/>
    <cellStyle name="Normal 15 8 2 2 2 2 3 2" xfId="34280"/>
    <cellStyle name="Normal 15 8 2 2 2 2 4" xfId="34278"/>
    <cellStyle name="Normal 15 8 2 2 2 3" xfId="15185"/>
    <cellStyle name="Normal 15 8 2 2 2 3 2" xfId="34281"/>
    <cellStyle name="Normal 15 8 2 2 2 4" xfId="15186"/>
    <cellStyle name="Normal 15 8 2 2 2 4 2" xfId="34282"/>
    <cellStyle name="Normal 15 8 2 2 2 5" xfId="15187"/>
    <cellStyle name="Normal 15 8 2 2 2 5 2" xfId="34283"/>
    <cellStyle name="Normal 15 8 2 2 2 6" xfId="34277"/>
    <cellStyle name="Normal 15 8 2 2 3" xfId="15188"/>
    <cellStyle name="Normal 15 8 2 2 3 2" xfId="15189"/>
    <cellStyle name="Normal 15 8 2 2 3 2 2" xfId="34285"/>
    <cellStyle name="Normal 15 8 2 2 3 3" xfId="15190"/>
    <cellStyle name="Normal 15 8 2 2 3 3 2" xfId="34286"/>
    <cellStyle name="Normal 15 8 2 2 3 4" xfId="34284"/>
    <cellStyle name="Normal 15 8 2 2 4" xfId="15191"/>
    <cellStyle name="Normal 15 8 2 2 4 2" xfId="34287"/>
    <cellStyle name="Normal 15 8 2 2 5" xfId="15192"/>
    <cellStyle name="Normal 15 8 2 2 5 2" xfId="34288"/>
    <cellStyle name="Normal 15 8 2 2 6" xfId="15193"/>
    <cellStyle name="Normal 15 8 2 2 6 2" xfId="34289"/>
    <cellStyle name="Normal 15 8 2 2 7" xfId="34276"/>
    <cellStyle name="Normal 15 8 2 3" xfId="15194"/>
    <cellStyle name="Normal 15 8 2 3 2" xfId="15195"/>
    <cellStyle name="Normal 15 8 2 3 2 2" xfId="15196"/>
    <cellStyle name="Normal 15 8 2 3 2 2 2" xfId="15197"/>
    <cellStyle name="Normal 15 8 2 3 2 2 2 2" xfId="34293"/>
    <cellStyle name="Normal 15 8 2 3 2 2 3" xfId="15198"/>
    <cellStyle name="Normal 15 8 2 3 2 2 3 2" xfId="34294"/>
    <cellStyle name="Normal 15 8 2 3 2 2 4" xfId="34292"/>
    <cellStyle name="Normal 15 8 2 3 2 3" xfId="15199"/>
    <cellStyle name="Normal 15 8 2 3 2 3 2" xfId="34295"/>
    <cellStyle name="Normal 15 8 2 3 2 4" xfId="15200"/>
    <cellStyle name="Normal 15 8 2 3 2 4 2" xfId="34296"/>
    <cellStyle name="Normal 15 8 2 3 2 5" xfId="15201"/>
    <cellStyle name="Normal 15 8 2 3 2 5 2" xfId="34297"/>
    <cellStyle name="Normal 15 8 2 3 2 6" xfId="34291"/>
    <cellStyle name="Normal 15 8 2 3 3" xfId="15202"/>
    <cellStyle name="Normal 15 8 2 3 3 2" xfId="15203"/>
    <cellStyle name="Normal 15 8 2 3 3 2 2" xfId="34299"/>
    <cellStyle name="Normal 15 8 2 3 3 3" xfId="15204"/>
    <cellStyle name="Normal 15 8 2 3 3 3 2" xfId="34300"/>
    <cellStyle name="Normal 15 8 2 3 3 4" xfId="34298"/>
    <cellStyle name="Normal 15 8 2 3 4" xfId="15205"/>
    <cellStyle name="Normal 15 8 2 3 4 2" xfId="34301"/>
    <cellStyle name="Normal 15 8 2 3 5" xfId="15206"/>
    <cellStyle name="Normal 15 8 2 3 5 2" xfId="34302"/>
    <cellStyle name="Normal 15 8 2 3 6" xfId="15207"/>
    <cellStyle name="Normal 15 8 2 3 6 2" xfId="34303"/>
    <cellStyle name="Normal 15 8 2 3 7" xfId="34290"/>
    <cellStyle name="Normal 15 8 2 4" xfId="15208"/>
    <cellStyle name="Normal 15 8 2 4 2" xfId="15209"/>
    <cellStyle name="Normal 15 8 2 4 2 2" xfId="15210"/>
    <cellStyle name="Normal 15 8 2 4 2 2 2" xfId="34306"/>
    <cellStyle name="Normal 15 8 2 4 2 3" xfId="15211"/>
    <cellStyle name="Normal 15 8 2 4 2 3 2" xfId="34307"/>
    <cellStyle name="Normal 15 8 2 4 2 4" xfId="34305"/>
    <cellStyle name="Normal 15 8 2 4 3" xfId="15212"/>
    <cellStyle name="Normal 15 8 2 4 3 2" xfId="34308"/>
    <cellStyle name="Normal 15 8 2 4 4" xfId="15213"/>
    <cellStyle name="Normal 15 8 2 4 4 2" xfId="34309"/>
    <cellStyle name="Normal 15 8 2 4 5" xfId="15214"/>
    <cellStyle name="Normal 15 8 2 4 5 2" xfId="34310"/>
    <cellStyle name="Normal 15 8 2 4 6" xfId="34304"/>
    <cellStyle name="Normal 15 8 2 5" xfId="15215"/>
    <cellStyle name="Normal 15 8 2 5 2" xfId="15216"/>
    <cellStyle name="Normal 15 8 2 5 2 2" xfId="34312"/>
    <cellStyle name="Normal 15 8 2 5 3" xfId="15217"/>
    <cellStyle name="Normal 15 8 2 5 3 2" xfId="34313"/>
    <cellStyle name="Normal 15 8 2 5 4" xfId="34311"/>
    <cellStyle name="Normal 15 8 2 6" xfId="15218"/>
    <cellStyle name="Normal 15 8 2 6 2" xfId="34314"/>
    <cellStyle name="Normal 15 8 2 7" xfId="15219"/>
    <cellStyle name="Normal 15 8 2 7 2" xfId="34315"/>
    <cellStyle name="Normal 15 8 2 8" xfId="15220"/>
    <cellStyle name="Normal 15 8 2 8 2" xfId="34316"/>
    <cellStyle name="Normal 15 8 2 9" xfId="34275"/>
    <cellStyle name="Normal 15 8 3" xfId="15221"/>
    <cellStyle name="Normal 15 8 3 2" xfId="15222"/>
    <cellStyle name="Normal 15 8 3 2 2" xfId="15223"/>
    <cellStyle name="Normal 15 8 3 2 2 2" xfId="15224"/>
    <cellStyle name="Normal 15 8 3 2 2 2 2" xfId="15225"/>
    <cellStyle name="Normal 15 8 3 2 2 2 2 2" xfId="34321"/>
    <cellStyle name="Normal 15 8 3 2 2 2 3" xfId="15226"/>
    <cellStyle name="Normal 15 8 3 2 2 2 3 2" xfId="34322"/>
    <cellStyle name="Normal 15 8 3 2 2 2 4" xfId="34320"/>
    <cellStyle name="Normal 15 8 3 2 2 3" xfId="15227"/>
    <cellStyle name="Normal 15 8 3 2 2 3 2" xfId="34323"/>
    <cellStyle name="Normal 15 8 3 2 2 4" xfId="15228"/>
    <cellStyle name="Normal 15 8 3 2 2 4 2" xfId="34324"/>
    <cellStyle name="Normal 15 8 3 2 2 5" xfId="15229"/>
    <cellStyle name="Normal 15 8 3 2 2 5 2" xfId="34325"/>
    <cellStyle name="Normal 15 8 3 2 2 6" xfId="34319"/>
    <cellStyle name="Normal 15 8 3 2 3" xfId="15230"/>
    <cellStyle name="Normal 15 8 3 2 3 2" xfId="15231"/>
    <cellStyle name="Normal 15 8 3 2 3 2 2" xfId="34327"/>
    <cellStyle name="Normal 15 8 3 2 3 3" xfId="15232"/>
    <cellStyle name="Normal 15 8 3 2 3 3 2" xfId="34328"/>
    <cellStyle name="Normal 15 8 3 2 3 4" xfId="34326"/>
    <cellStyle name="Normal 15 8 3 2 4" xfId="15233"/>
    <cellStyle name="Normal 15 8 3 2 4 2" xfId="34329"/>
    <cellStyle name="Normal 15 8 3 2 5" xfId="15234"/>
    <cellStyle name="Normal 15 8 3 2 5 2" xfId="34330"/>
    <cellStyle name="Normal 15 8 3 2 6" xfId="15235"/>
    <cellStyle name="Normal 15 8 3 2 6 2" xfId="34331"/>
    <cellStyle name="Normal 15 8 3 2 7" xfId="34318"/>
    <cellStyle name="Normal 15 8 3 3" xfId="15236"/>
    <cellStyle name="Normal 15 8 3 3 2" xfId="15237"/>
    <cellStyle name="Normal 15 8 3 3 2 2" xfId="15238"/>
    <cellStyle name="Normal 15 8 3 3 2 2 2" xfId="15239"/>
    <cellStyle name="Normal 15 8 3 3 2 2 2 2" xfId="34335"/>
    <cellStyle name="Normal 15 8 3 3 2 2 3" xfId="15240"/>
    <cellStyle name="Normal 15 8 3 3 2 2 3 2" xfId="34336"/>
    <cellStyle name="Normal 15 8 3 3 2 2 4" xfId="34334"/>
    <cellStyle name="Normal 15 8 3 3 2 3" xfId="15241"/>
    <cellStyle name="Normal 15 8 3 3 2 3 2" xfId="34337"/>
    <cellStyle name="Normal 15 8 3 3 2 4" xfId="15242"/>
    <cellStyle name="Normal 15 8 3 3 2 4 2" xfId="34338"/>
    <cellStyle name="Normal 15 8 3 3 2 5" xfId="15243"/>
    <cellStyle name="Normal 15 8 3 3 2 5 2" xfId="34339"/>
    <cellStyle name="Normal 15 8 3 3 2 6" xfId="34333"/>
    <cellStyle name="Normal 15 8 3 3 3" xfId="15244"/>
    <cellStyle name="Normal 15 8 3 3 3 2" xfId="15245"/>
    <cellStyle name="Normal 15 8 3 3 3 2 2" xfId="34341"/>
    <cellStyle name="Normal 15 8 3 3 3 3" xfId="15246"/>
    <cellStyle name="Normal 15 8 3 3 3 3 2" xfId="34342"/>
    <cellStyle name="Normal 15 8 3 3 3 4" xfId="34340"/>
    <cellStyle name="Normal 15 8 3 3 4" xfId="15247"/>
    <cellStyle name="Normal 15 8 3 3 4 2" xfId="34343"/>
    <cellStyle name="Normal 15 8 3 3 5" xfId="15248"/>
    <cellStyle name="Normal 15 8 3 3 5 2" xfId="34344"/>
    <cellStyle name="Normal 15 8 3 3 6" xfId="15249"/>
    <cellStyle name="Normal 15 8 3 3 6 2" xfId="34345"/>
    <cellStyle name="Normal 15 8 3 3 7" xfId="34332"/>
    <cellStyle name="Normal 15 8 3 4" xfId="15250"/>
    <cellStyle name="Normal 15 8 3 4 2" xfId="15251"/>
    <cellStyle name="Normal 15 8 3 4 2 2" xfId="15252"/>
    <cellStyle name="Normal 15 8 3 4 2 2 2" xfId="34348"/>
    <cellStyle name="Normal 15 8 3 4 2 3" xfId="15253"/>
    <cellStyle name="Normal 15 8 3 4 2 3 2" xfId="34349"/>
    <cellStyle name="Normal 15 8 3 4 2 4" xfId="34347"/>
    <cellStyle name="Normal 15 8 3 4 3" xfId="15254"/>
    <cellStyle name="Normal 15 8 3 4 3 2" xfId="34350"/>
    <cellStyle name="Normal 15 8 3 4 4" xfId="15255"/>
    <cellStyle name="Normal 15 8 3 4 4 2" xfId="34351"/>
    <cellStyle name="Normal 15 8 3 4 5" xfId="15256"/>
    <cellStyle name="Normal 15 8 3 4 5 2" xfId="34352"/>
    <cellStyle name="Normal 15 8 3 4 6" xfId="34346"/>
    <cellStyle name="Normal 15 8 3 5" xfId="15257"/>
    <cellStyle name="Normal 15 8 3 5 2" xfId="15258"/>
    <cellStyle name="Normal 15 8 3 5 2 2" xfId="34354"/>
    <cellStyle name="Normal 15 8 3 5 3" xfId="15259"/>
    <cellStyle name="Normal 15 8 3 5 3 2" xfId="34355"/>
    <cellStyle name="Normal 15 8 3 5 4" xfId="34353"/>
    <cellStyle name="Normal 15 8 3 6" xfId="15260"/>
    <cellStyle name="Normal 15 8 3 6 2" xfId="34356"/>
    <cellStyle name="Normal 15 8 3 7" xfId="15261"/>
    <cellStyle name="Normal 15 8 3 7 2" xfId="34357"/>
    <cellStyle name="Normal 15 8 3 8" xfId="15262"/>
    <cellStyle name="Normal 15 8 3 8 2" xfId="34358"/>
    <cellStyle name="Normal 15 8 3 9" xfId="34317"/>
    <cellStyle name="Normal 15 8 4" xfId="15263"/>
    <cellStyle name="Normal 15 8 4 2" xfId="15264"/>
    <cellStyle name="Normal 15 8 4 2 2" xfId="15265"/>
    <cellStyle name="Normal 15 8 4 2 2 2" xfId="15266"/>
    <cellStyle name="Normal 15 8 4 2 2 2 2" xfId="15267"/>
    <cellStyle name="Normal 15 8 4 2 2 2 2 2" xfId="34363"/>
    <cellStyle name="Normal 15 8 4 2 2 2 3" xfId="15268"/>
    <cellStyle name="Normal 15 8 4 2 2 2 3 2" xfId="34364"/>
    <cellStyle name="Normal 15 8 4 2 2 2 4" xfId="34362"/>
    <cellStyle name="Normal 15 8 4 2 2 3" xfId="15269"/>
    <cellStyle name="Normal 15 8 4 2 2 3 2" xfId="34365"/>
    <cellStyle name="Normal 15 8 4 2 2 4" xfId="15270"/>
    <cellStyle name="Normal 15 8 4 2 2 4 2" xfId="34366"/>
    <cellStyle name="Normal 15 8 4 2 2 5" xfId="15271"/>
    <cellStyle name="Normal 15 8 4 2 2 5 2" xfId="34367"/>
    <cellStyle name="Normal 15 8 4 2 2 6" xfId="34361"/>
    <cellStyle name="Normal 15 8 4 2 3" xfId="15272"/>
    <cellStyle name="Normal 15 8 4 2 3 2" xfId="15273"/>
    <cellStyle name="Normal 15 8 4 2 3 2 2" xfId="34369"/>
    <cellStyle name="Normal 15 8 4 2 3 3" xfId="15274"/>
    <cellStyle name="Normal 15 8 4 2 3 3 2" xfId="34370"/>
    <cellStyle name="Normal 15 8 4 2 3 4" xfId="34368"/>
    <cellStyle name="Normal 15 8 4 2 4" xfId="15275"/>
    <cellStyle name="Normal 15 8 4 2 4 2" xfId="34371"/>
    <cellStyle name="Normal 15 8 4 2 5" xfId="15276"/>
    <cellStyle name="Normal 15 8 4 2 5 2" xfId="34372"/>
    <cellStyle name="Normal 15 8 4 2 6" xfId="15277"/>
    <cellStyle name="Normal 15 8 4 2 6 2" xfId="34373"/>
    <cellStyle name="Normal 15 8 4 2 7" xfId="34360"/>
    <cellStyle name="Normal 15 8 4 3" xfId="15278"/>
    <cellStyle name="Normal 15 8 4 3 2" xfId="15279"/>
    <cellStyle name="Normal 15 8 4 3 2 2" xfId="15280"/>
    <cellStyle name="Normal 15 8 4 3 2 2 2" xfId="15281"/>
    <cellStyle name="Normal 15 8 4 3 2 2 2 2" xfId="34377"/>
    <cellStyle name="Normal 15 8 4 3 2 2 3" xfId="15282"/>
    <cellStyle name="Normal 15 8 4 3 2 2 3 2" xfId="34378"/>
    <cellStyle name="Normal 15 8 4 3 2 2 4" xfId="34376"/>
    <cellStyle name="Normal 15 8 4 3 2 3" xfId="15283"/>
    <cellStyle name="Normal 15 8 4 3 2 3 2" xfId="34379"/>
    <cellStyle name="Normal 15 8 4 3 2 4" xfId="15284"/>
    <cellStyle name="Normal 15 8 4 3 2 4 2" xfId="34380"/>
    <cellStyle name="Normal 15 8 4 3 2 5" xfId="15285"/>
    <cellStyle name="Normal 15 8 4 3 2 5 2" xfId="34381"/>
    <cellStyle name="Normal 15 8 4 3 2 6" xfId="34375"/>
    <cellStyle name="Normal 15 8 4 3 3" xfId="15286"/>
    <cellStyle name="Normal 15 8 4 3 3 2" xfId="15287"/>
    <cellStyle name="Normal 15 8 4 3 3 2 2" xfId="34383"/>
    <cellStyle name="Normal 15 8 4 3 3 3" xfId="15288"/>
    <cellStyle name="Normal 15 8 4 3 3 3 2" xfId="34384"/>
    <cellStyle name="Normal 15 8 4 3 3 4" xfId="34382"/>
    <cellStyle name="Normal 15 8 4 3 4" xfId="15289"/>
    <cellStyle name="Normal 15 8 4 3 4 2" xfId="34385"/>
    <cellStyle name="Normal 15 8 4 3 5" xfId="15290"/>
    <cellStyle name="Normal 15 8 4 3 5 2" xfId="34386"/>
    <cellStyle name="Normal 15 8 4 3 6" xfId="15291"/>
    <cellStyle name="Normal 15 8 4 3 6 2" xfId="34387"/>
    <cellStyle name="Normal 15 8 4 3 7" xfId="34374"/>
    <cellStyle name="Normal 15 8 4 4" xfId="15292"/>
    <cellStyle name="Normal 15 8 4 4 2" xfId="15293"/>
    <cellStyle name="Normal 15 8 4 4 2 2" xfId="15294"/>
    <cellStyle name="Normal 15 8 4 4 2 2 2" xfId="34390"/>
    <cellStyle name="Normal 15 8 4 4 2 3" xfId="15295"/>
    <cellStyle name="Normal 15 8 4 4 2 3 2" xfId="34391"/>
    <cellStyle name="Normal 15 8 4 4 2 4" xfId="34389"/>
    <cellStyle name="Normal 15 8 4 4 3" xfId="15296"/>
    <cellStyle name="Normal 15 8 4 4 3 2" xfId="34392"/>
    <cellStyle name="Normal 15 8 4 4 4" xfId="15297"/>
    <cellStyle name="Normal 15 8 4 4 4 2" xfId="34393"/>
    <cellStyle name="Normal 15 8 4 4 5" xfId="15298"/>
    <cellStyle name="Normal 15 8 4 4 5 2" xfId="34394"/>
    <cellStyle name="Normal 15 8 4 4 6" xfId="34388"/>
    <cellStyle name="Normal 15 8 4 5" xfId="15299"/>
    <cellStyle name="Normal 15 8 4 5 2" xfId="15300"/>
    <cellStyle name="Normal 15 8 4 5 2 2" xfId="34396"/>
    <cellStyle name="Normal 15 8 4 5 3" xfId="15301"/>
    <cellStyle name="Normal 15 8 4 5 3 2" xfId="34397"/>
    <cellStyle name="Normal 15 8 4 5 4" xfId="34395"/>
    <cellStyle name="Normal 15 8 4 6" xfId="15302"/>
    <cellStyle name="Normal 15 8 4 6 2" xfId="34398"/>
    <cellStyle name="Normal 15 8 4 7" xfId="15303"/>
    <cellStyle name="Normal 15 8 4 7 2" xfId="34399"/>
    <cellStyle name="Normal 15 8 4 8" xfId="15304"/>
    <cellStyle name="Normal 15 8 4 8 2" xfId="34400"/>
    <cellStyle name="Normal 15 8 4 9" xfId="34359"/>
    <cellStyle name="Normal 15 8 5" xfId="15305"/>
    <cellStyle name="Normal 15 8 5 2" xfId="15306"/>
    <cellStyle name="Normal 15 8 5 2 2" xfId="15307"/>
    <cellStyle name="Normal 15 8 5 2 2 2" xfId="15308"/>
    <cellStyle name="Normal 15 8 5 2 2 2 2" xfId="34404"/>
    <cellStyle name="Normal 15 8 5 2 2 3" xfId="15309"/>
    <cellStyle name="Normal 15 8 5 2 2 3 2" xfId="34405"/>
    <cellStyle name="Normal 15 8 5 2 2 4" xfId="34403"/>
    <cellStyle name="Normal 15 8 5 2 3" xfId="15310"/>
    <cellStyle name="Normal 15 8 5 2 3 2" xfId="34406"/>
    <cellStyle name="Normal 15 8 5 2 4" xfId="15311"/>
    <cellStyle name="Normal 15 8 5 2 4 2" xfId="34407"/>
    <cellStyle name="Normal 15 8 5 2 5" xfId="15312"/>
    <cellStyle name="Normal 15 8 5 2 5 2" xfId="34408"/>
    <cellStyle name="Normal 15 8 5 2 6" xfId="34402"/>
    <cellStyle name="Normal 15 8 5 3" xfId="15313"/>
    <cellStyle name="Normal 15 8 5 3 2" xfId="15314"/>
    <cellStyle name="Normal 15 8 5 3 2 2" xfId="34410"/>
    <cellStyle name="Normal 15 8 5 3 3" xfId="15315"/>
    <cellStyle name="Normal 15 8 5 3 3 2" xfId="34411"/>
    <cellStyle name="Normal 15 8 5 3 4" xfId="34409"/>
    <cellStyle name="Normal 15 8 5 4" xfId="15316"/>
    <cellStyle name="Normal 15 8 5 4 2" xfId="34412"/>
    <cellStyle name="Normal 15 8 5 5" xfId="15317"/>
    <cellStyle name="Normal 15 8 5 5 2" xfId="34413"/>
    <cellStyle name="Normal 15 8 5 6" xfId="15318"/>
    <cellStyle name="Normal 15 8 5 6 2" xfId="34414"/>
    <cellStyle name="Normal 15 8 5 7" xfId="34401"/>
    <cellStyle name="Normal 15 8 6" xfId="15319"/>
    <cellStyle name="Normal 15 8 6 2" xfId="15320"/>
    <cellStyle name="Normal 15 8 6 2 2" xfId="15321"/>
    <cellStyle name="Normal 15 8 6 2 2 2" xfId="15322"/>
    <cellStyle name="Normal 15 8 6 2 2 2 2" xfId="34418"/>
    <cellStyle name="Normal 15 8 6 2 2 3" xfId="15323"/>
    <cellStyle name="Normal 15 8 6 2 2 3 2" xfId="34419"/>
    <cellStyle name="Normal 15 8 6 2 2 4" xfId="34417"/>
    <cellStyle name="Normal 15 8 6 2 3" xfId="15324"/>
    <cellStyle name="Normal 15 8 6 2 3 2" xfId="34420"/>
    <cellStyle name="Normal 15 8 6 2 4" xfId="15325"/>
    <cellStyle name="Normal 15 8 6 2 4 2" xfId="34421"/>
    <cellStyle name="Normal 15 8 6 2 5" xfId="15326"/>
    <cellStyle name="Normal 15 8 6 2 5 2" xfId="34422"/>
    <cellStyle name="Normal 15 8 6 2 6" xfId="34416"/>
    <cellStyle name="Normal 15 8 6 3" xfId="15327"/>
    <cellStyle name="Normal 15 8 6 3 2" xfId="15328"/>
    <cellStyle name="Normal 15 8 6 3 2 2" xfId="34424"/>
    <cellStyle name="Normal 15 8 6 3 3" xfId="15329"/>
    <cellStyle name="Normal 15 8 6 3 3 2" xfId="34425"/>
    <cellStyle name="Normal 15 8 6 3 4" xfId="34423"/>
    <cellStyle name="Normal 15 8 6 4" xfId="15330"/>
    <cellStyle name="Normal 15 8 6 4 2" xfId="34426"/>
    <cellStyle name="Normal 15 8 6 5" xfId="15331"/>
    <cellStyle name="Normal 15 8 6 5 2" xfId="34427"/>
    <cellStyle name="Normal 15 8 6 6" xfId="15332"/>
    <cellStyle name="Normal 15 8 6 6 2" xfId="34428"/>
    <cellStyle name="Normal 15 8 6 7" xfId="34415"/>
    <cellStyle name="Normal 15 8 7" xfId="15333"/>
    <cellStyle name="Normal 15 8 7 2" xfId="15334"/>
    <cellStyle name="Normal 15 8 7 2 2" xfId="15335"/>
    <cellStyle name="Normal 15 8 7 2 2 2" xfId="34431"/>
    <cellStyle name="Normal 15 8 7 2 3" xfId="15336"/>
    <cellStyle name="Normal 15 8 7 2 3 2" xfId="34432"/>
    <cellStyle name="Normal 15 8 7 2 4" xfId="34430"/>
    <cellStyle name="Normal 15 8 7 3" xfId="15337"/>
    <cellStyle name="Normal 15 8 7 3 2" xfId="34433"/>
    <cellStyle name="Normal 15 8 7 4" xfId="15338"/>
    <cellStyle name="Normal 15 8 7 4 2" xfId="34434"/>
    <cellStyle name="Normal 15 8 7 5" xfId="15339"/>
    <cellStyle name="Normal 15 8 7 5 2" xfId="34435"/>
    <cellStyle name="Normal 15 8 7 6" xfId="34429"/>
    <cellStyle name="Normal 15 8 8" xfId="15340"/>
    <cellStyle name="Normal 15 8 8 2" xfId="15341"/>
    <cellStyle name="Normal 15 8 8 2 2" xfId="34437"/>
    <cellStyle name="Normal 15 8 8 3" xfId="15342"/>
    <cellStyle name="Normal 15 8 8 3 2" xfId="34438"/>
    <cellStyle name="Normal 15 8 8 4" xfId="34436"/>
    <cellStyle name="Normal 15 8 9" xfId="15343"/>
    <cellStyle name="Normal 15 8 9 2" xfId="34439"/>
    <cellStyle name="Normal 15 9" xfId="15344"/>
    <cellStyle name="Normal 15 9 10" xfId="15345"/>
    <cellStyle name="Normal 15 9 10 2" xfId="34441"/>
    <cellStyle name="Normal 15 9 11" xfId="15346"/>
    <cellStyle name="Normal 15 9 11 2" xfId="34442"/>
    <cellStyle name="Normal 15 9 12" xfId="34440"/>
    <cellStyle name="Normal 15 9 2" xfId="15347"/>
    <cellStyle name="Normal 15 9 2 2" xfId="15348"/>
    <cellStyle name="Normal 15 9 2 2 2" xfId="15349"/>
    <cellStyle name="Normal 15 9 2 2 2 2" xfId="15350"/>
    <cellStyle name="Normal 15 9 2 2 2 2 2" xfId="15351"/>
    <cellStyle name="Normal 15 9 2 2 2 2 2 2" xfId="34447"/>
    <cellStyle name="Normal 15 9 2 2 2 2 3" xfId="15352"/>
    <cellStyle name="Normal 15 9 2 2 2 2 3 2" xfId="34448"/>
    <cellStyle name="Normal 15 9 2 2 2 2 4" xfId="34446"/>
    <cellStyle name="Normal 15 9 2 2 2 3" xfId="15353"/>
    <cellStyle name="Normal 15 9 2 2 2 3 2" xfId="34449"/>
    <cellStyle name="Normal 15 9 2 2 2 4" xfId="15354"/>
    <cellStyle name="Normal 15 9 2 2 2 4 2" xfId="34450"/>
    <cellStyle name="Normal 15 9 2 2 2 5" xfId="15355"/>
    <cellStyle name="Normal 15 9 2 2 2 5 2" xfId="34451"/>
    <cellStyle name="Normal 15 9 2 2 2 6" xfId="34445"/>
    <cellStyle name="Normal 15 9 2 2 3" xfId="15356"/>
    <cellStyle name="Normal 15 9 2 2 3 2" xfId="15357"/>
    <cellStyle name="Normal 15 9 2 2 3 2 2" xfId="34453"/>
    <cellStyle name="Normal 15 9 2 2 3 3" xfId="15358"/>
    <cellStyle name="Normal 15 9 2 2 3 3 2" xfId="34454"/>
    <cellStyle name="Normal 15 9 2 2 3 4" xfId="34452"/>
    <cellStyle name="Normal 15 9 2 2 4" xfId="15359"/>
    <cellStyle name="Normal 15 9 2 2 4 2" xfId="34455"/>
    <cellStyle name="Normal 15 9 2 2 5" xfId="15360"/>
    <cellStyle name="Normal 15 9 2 2 5 2" xfId="34456"/>
    <cellStyle name="Normal 15 9 2 2 6" xfId="15361"/>
    <cellStyle name="Normal 15 9 2 2 6 2" xfId="34457"/>
    <cellStyle name="Normal 15 9 2 2 7" xfId="34444"/>
    <cellStyle name="Normal 15 9 2 3" xfId="15362"/>
    <cellStyle name="Normal 15 9 2 3 2" xfId="15363"/>
    <cellStyle name="Normal 15 9 2 3 2 2" xfId="15364"/>
    <cellStyle name="Normal 15 9 2 3 2 2 2" xfId="15365"/>
    <cellStyle name="Normal 15 9 2 3 2 2 2 2" xfId="34461"/>
    <cellStyle name="Normal 15 9 2 3 2 2 3" xfId="15366"/>
    <cellStyle name="Normal 15 9 2 3 2 2 3 2" xfId="34462"/>
    <cellStyle name="Normal 15 9 2 3 2 2 4" xfId="34460"/>
    <cellStyle name="Normal 15 9 2 3 2 3" xfId="15367"/>
    <cellStyle name="Normal 15 9 2 3 2 3 2" xfId="34463"/>
    <cellStyle name="Normal 15 9 2 3 2 4" xfId="15368"/>
    <cellStyle name="Normal 15 9 2 3 2 4 2" xfId="34464"/>
    <cellStyle name="Normal 15 9 2 3 2 5" xfId="15369"/>
    <cellStyle name="Normal 15 9 2 3 2 5 2" xfId="34465"/>
    <cellStyle name="Normal 15 9 2 3 2 6" xfId="34459"/>
    <cellStyle name="Normal 15 9 2 3 3" xfId="15370"/>
    <cellStyle name="Normal 15 9 2 3 3 2" xfId="15371"/>
    <cellStyle name="Normal 15 9 2 3 3 2 2" xfId="34467"/>
    <cellStyle name="Normal 15 9 2 3 3 3" xfId="15372"/>
    <cellStyle name="Normal 15 9 2 3 3 3 2" xfId="34468"/>
    <cellStyle name="Normal 15 9 2 3 3 4" xfId="34466"/>
    <cellStyle name="Normal 15 9 2 3 4" xfId="15373"/>
    <cellStyle name="Normal 15 9 2 3 4 2" xfId="34469"/>
    <cellStyle name="Normal 15 9 2 3 5" xfId="15374"/>
    <cellStyle name="Normal 15 9 2 3 5 2" xfId="34470"/>
    <cellStyle name="Normal 15 9 2 3 6" xfId="15375"/>
    <cellStyle name="Normal 15 9 2 3 6 2" xfId="34471"/>
    <cellStyle name="Normal 15 9 2 3 7" xfId="34458"/>
    <cellStyle name="Normal 15 9 2 4" xfId="15376"/>
    <cellStyle name="Normal 15 9 2 4 2" xfId="15377"/>
    <cellStyle name="Normal 15 9 2 4 2 2" xfId="15378"/>
    <cellStyle name="Normal 15 9 2 4 2 2 2" xfId="34474"/>
    <cellStyle name="Normal 15 9 2 4 2 3" xfId="15379"/>
    <cellStyle name="Normal 15 9 2 4 2 3 2" xfId="34475"/>
    <cellStyle name="Normal 15 9 2 4 2 4" xfId="34473"/>
    <cellStyle name="Normal 15 9 2 4 3" xfId="15380"/>
    <cellStyle name="Normal 15 9 2 4 3 2" xfId="34476"/>
    <cellStyle name="Normal 15 9 2 4 4" xfId="15381"/>
    <cellStyle name="Normal 15 9 2 4 4 2" xfId="34477"/>
    <cellStyle name="Normal 15 9 2 4 5" xfId="15382"/>
    <cellStyle name="Normal 15 9 2 4 5 2" xfId="34478"/>
    <cellStyle name="Normal 15 9 2 4 6" xfId="34472"/>
    <cellStyle name="Normal 15 9 2 5" xfId="15383"/>
    <cellStyle name="Normal 15 9 2 5 2" xfId="15384"/>
    <cellStyle name="Normal 15 9 2 5 2 2" xfId="34480"/>
    <cellStyle name="Normal 15 9 2 5 3" xfId="15385"/>
    <cellStyle name="Normal 15 9 2 5 3 2" xfId="34481"/>
    <cellStyle name="Normal 15 9 2 5 4" xfId="34479"/>
    <cellStyle name="Normal 15 9 2 6" xfId="15386"/>
    <cellStyle name="Normal 15 9 2 6 2" xfId="34482"/>
    <cellStyle name="Normal 15 9 2 7" xfId="15387"/>
    <cellStyle name="Normal 15 9 2 7 2" xfId="34483"/>
    <cellStyle name="Normal 15 9 2 8" xfId="15388"/>
    <cellStyle name="Normal 15 9 2 8 2" xfId="34484"/>
    <cellStyle name="Normal 15 9 2 9" xfId="34443"/>
    <cellStyle name="Normal 15 9 3" xfId="15389"/>
    <cellStyle name="Normal 15 9 3 2" xfId="15390"/>
    <cellStyle name="Normal 15 9 3 2 2" xfId="15391"/>
    <cellStyle name="Normal 15 9 3 2 2 2" xfId="15392"/>
    <cellStyle name="Normal 15 9 3 2 2 2 2" xfId="15393"/>
    <cellStyle name="Normal 15 9 3 2 2 2 2 2" xfId="34489"/>
    <cellStyle name="Normal 15 9 3 2 2 2 3" xfId="15394"/>
    <cellStyle name="Normal 15 9 3 2 2 2 3 2" xfId="34490"/>
    <cellStyle name="Normal 15 9 3 2 2 2 4" xfId="34488"/>
    <cellStyle name="Normal 15 9 3 2 2 3" xfId="15395"/>
    <cellStyle name="Normal 15 9 3 2 2 3 2" xfId="34491"/>
    <cellStyle name="Normal 15 9 3 2 2 4" xfId="15396"/>
    <cellStyle name="Normal 15 9 3 2 2 4 2" xfId="34492"/>
    <cellStyle name="Normal 15 9 3 2 2 5" xfId="15397"/>
    <cellStyle name="Normal 15 9 3 2 2 5 2" xfId="34493"/>
    <cellStyle name="Normal 15 9 3 2 2 6" xfId="34487"/>
    <cellStyle name="Normal 15 9 3 2 3" xfId="15398"/>
    <cellStyle name="Normal 15 9 3 2 3 2" xfId="15399"/>
    <cellStyle name="Normal 15 9 3 2 3 2 2" xfId="34495"/>
    <cellStyle name="Normal 15 9 3 2 3 3" xfId="15400"/>
    <cellStyle name="Normal 15 9 3 2 3 3 2" xfId="34496"/>
    <cellStyle name="Normal 15 9 3 2 3 4" xfId="34494"/>
    <cellStyle name="Normal 15 9 3 2 4" xfId="15401"/>
    <cellStyle name="Normal 15 9 3 2 4 2" xfId="34497"/>
    <cellStyle name="Normal 15 9 3 2 5" xfId="15402"/>
    <cellStyle name="Normal 15 9 3 2 5 2" xfId="34498"/>
    <cellStyle name="Normal 15 9 3 2 6" xfId="15403"/>
    <cellStyle name="Normal 15 9 3 2 6 2" xfId="34499"/>
    <cellStyle name="Normal 15 9 3 2 7" xfId="34486"/>
    <cellStyle name="Normal 15 9 3 3" xfId="15404"/>
    <cellStyle name="Normal 15 9 3 3 2" xfId="15405"/>
    <cellStyle name="Normal 15 9 3 3 2 2" xfId="15406"/>
    <cellStyle name="Normal 15 9 3 3 2 2 2" xfId="15407"/>
    <cellStyle name="Normal 15 9 3 3 2 2 2 2" xfId="34503"/>
    <cellStyle name="Normal 15 9 3 3 2 2 3" xfId="15408"/>
    <cellStyle name="Normal 15 9 3 3 2 2 3 2" xfId="34504"/>
    <cellStyle name="Normal 15 9 3 3 2 2 4" xfId="34502"/>
    <cellStyle name="Normal 15 9 3 3 2 3" xfId="15409"/>
    <cellStyle name="Normal 15 9 3 3 2 3 2" xfId="34505"/>
    <cellStyle name="Normal 15 9 3 3 2 4" xfId="15410"/>
    <cellStyle name="Normal 15 9 3 3 2 4 2" xfId="34506"/>
    <cellStyle name="Normal 15 9 3 3 2 5" xfId="15411"/>
    <cellStyle name="Normal 15 9 3 3 2 5 2" xfId="34507"/>
    <cellStyle name="Normal 15 9 3 3 2 6" xfId="34501"/>
    <cellStyle name="Normal 15 9 3 3 3" xfId="15412"/>
    <cellStyle name="Normal 15 9 3 3 3 2" xfId="15413"/>
    <cellStyle name="Normal 15 9 3 3 3 2 2" xfId="34509"/>
    <cellStyle name="Normal 15 9 3 3 3 3" xfId="15414"/>
    <cellStyle name="Normal 15 9 3 3 3 3 2" xfId="34510"/>
    <cellStyle name="Normal 15 9 3 3 3 4" xfId="34508"/>
    <cellStyle name="Normal 15 9 3 3 4" xfId="15415"/>
    <cellStyle name="Normal 15 9 3 3 4 2" xfId="34511"/>
    <cellStyle name="Normal 15 9 3 3 5" xfId="15416"/>
    <cellStyle name="Normal 15 9 3 3 5 2" xfId="34512"/>
    <cellStyle name="Normal 15 9 3 3 6" xfId="15417"/>
    <cellStyle name="Normal 15 9 3 3 6 2" xfId="34513"/>
    <cellStyle name="Normal 15 9 3 3 7" xfId="34500"/>
    <cellStyle name="Normal 15 9 3 4" xfId="15418"/>
    <cellStyle name="Normal 15 9 3 4 2" xfId="15419"/>
    <cellStyle name="Normal 15 9 3 4 2 2" xfId="15420"/>
    <cellStyle name="Normal 15 9 3 4 2 2 2" xfId="34516"/>
    <cellStyle name="Normal 15 9 3 4 2 3" xfId="15421"/>
    <cellStyle name="Normal 15 9 3 4 2 3 2" xfId="34517"/>
    <cellStyle name="Normal 15 9 3 4 2 4" xfId="34515"/>
    <cellStyle name="Normal 15 9 3 4 3" xfId="15422"/>
    <cellStyle name="Normal 15 9 3 4 3 2" xfId="34518"/>
    <cellStyle name="Normal 15 9 3 4 4" xfId="15423"/>
    <cellStyle name="Normal 15 9 3 4 4 2" xfId="34519"/>
    <cellStyle name="Normal 15 9 3 4 5" xfId="15424"/>
    <cellStyle name="Normal 15 9 3 4 5 2" xfId="34520"/>
    <cellStyle name="Normal 15 9 3 4 6" xfId="34514"/>
    <cellStyle name="Normal 15 9 3 5" xfId="15425"/>
    <cellStyle name="Normal 15 9 3 5 2" xfId="15426"/>
    <cellStyle name="Normal 15 9 3 5 2 2" xfId="34522"/>
    <cellStyle name="Normal 15 9 3 5 3" xfId="15427"/>
    <cellStyle name="Normal 15 9 3 5 3 2" xfId="34523"/>
    <cellStyle name="Normal 15 9 3 5 4" xfId="34521"/>
    <cellStyle name="Normal 15 9 3 6" xfId="15428"/>
    <cellStyle name="Normal 15 9 3 6 2" xfId="34524"/>
    <cellStyle name="Normal 15 9 3 7" xfId="15429"/>
    <cellStyle name="Normal 15 9 3 7 2" xfId="34525"/>
    <cellStyle name="Normal 15 9 3 8" xfId="15430"/>
    <cellStyle name="Normal 15 9 3 8 2" xfId="34526"/>
    <cellStyle name="Normal 15 9 3 9" xfId="34485"/>
    <cellStyle name="Normal 15 9 4" xfId="15431"/>
    <cellStyle name="Normal 15 9 4 2" xfId="15432"/>
    <cellStyle name="Normal 15 9 4 2 2" xfId="15433"/>
    <cellStyle name="Normal 15 9 4 2 2 2" xfId="15434"/>
    <cellStyle name="Normal 15 9 4 2 2 2 2" xfId="15435"/>
    <cellStyle name="Normal 15 9 4 2 2 2 2 2" xfId="34531"/>
    <cellStyle name="Normal 15 9 4 2 2 2 3" xfId="15436"/>
    <cellStyle name="Normal 15 9 4 2 2 2 3 2" xfId="34532"/>
    <cellStyle name="Normal 15 9 4 2 2 2 4" xfId="34530"/>
    <cellStyle name="Normal 15 9 4 2 2 3" xfId="15437"/>
    <cellStyle name="Normal 15 9 4 2 2 3 2" xfId="34533"/>
    <cellStyle name="Normal 15 9 4 2 2 4" xfId="15438"/>
    <cellStyle name="Normal 15 9 4 2 2 4 2" xfId="34534"/>
    <cellStyle name="Normal 15 9 4 2 2 5" xfId="15439"/>
    <cellStyle name="Normal 15 9 4 2 2 5 2" xfId="34535"/>
    <cellStyle name="Normal 15 9 4 2 2 6" xfId="34529"/>
    <cellStyle name="Normal 15 9 4 2 3" xfId="15440"/>
    <cellStyle name="Normal 15 9 4 2 3 2" xfId="15441"/>
    <cellStyle name="Normal 15 9 4 2 3 2 2" xfId="34537"/>
    <cellStyle name="Normal 15 9 4 2 3 3" xfId="15442"/>
    <cellStyle name="Normal 15 9 4 2 3 3 2" xfId="34538"/>
    <cellStyle name="Normal 15 9 4 2 3 4" xfId="34536"/>
    <cellStyle name="Normal 15 9 4 2 4" xfId="15443"/>
    <cellStyle name="Normal 15 9 4 2 4 2" xfId="34539"/>
    <cellStyle name="Normal 15 9 4 2 5" xfId="15444"/>
    <cellStyle name="Normal 15 9 4 2 5 2" xfId="34540"/>
    <cellStyle name="Normal 15 9 4 2 6" xfId="15445"/>
    <cellStyle name="Normal 15 9 4 2 6 2" xfId="34541"/>
    <cellStyle name="Normal 15 9 4 2 7" xfId="34528"/>
    <cellStyle name="Normal 15 9 4 3" xfId="15446"/>
    <cellStyle name="Normal 15 9 4 3 2" xfId="15447"/>
    <cellStyle name="Normal 15 9 4 3 2 2" xfId="15448"/>
    <cellStyle name="Normal 15 9 4 3 2 2 2" xfId="15449"/>
    <cellStyle name="Normal 15 9 4 3 2 2 2 2" xfId="34545"/>
    <cellStyle name="Normal 15 9 4 3 2 2 3" xfId="15450"/>
    <cellStyle name="Normal 15 9 4 3 2 2 3 2" xfId="34546"/>
    <cellStyle name="Normal 15 9 4 3 2 2 4" xfId="34544"/>
    <cellStyle name="Normal 15 9 4 3 2 3" xfId="15451"/>
    <cellStyle name="Normal 15 9 4 3 2 3 2" xfId="34547"/>
    <cellStyle name="Normal 15 9 4 3 2 4" xfId="15452"/>
    <cellStyle name="Normal 15 9 4 3 2 4 2" xfId="34548"/>
    <cellStyle name="Normal 15 9 4 3 2 5" xfId="15453"/>
    <cellStyle name="Normal 15 9 4 3 2 5 2" xfId="34549"/>
    <cellStyle name="Normal 15 9 4 3 2 6" xfId="34543"/>
    <cellStyle name="Normal 15 9 4 3 3" xfId="15454"/>
    <cellStyle name="Normal 15 9 4 3 3 2" xfId="15455"/>
    <cellStyle name="Normal 15 9 4 3 3 2 2" xfId="34551"/>
    <cellStyle name="Normal 15 9 4 3 3 3" xfId="15456"/>
    <cellStyle name="Normal 15 9 4 3 3 3 2" xfId="34552"/>
    <cellStyle name="Normal 15 9 4 3 3 4" xfId="34550"/>
    <cellStyle name="Normal 15 9 4 3 4" xfId="15457"/>
    <cellStyle name="Normal 15 9 4 3 4 2" xfId="34553"/>
    <cellStyle name="Normal 15 9 4 3 5" xfId="15458"/>
    <cellStyle name="Normal 15 9 4 3 5 2" xfId="34554"/>
    <cellStyle name="Normal 15 9 4 3 6" xfId="15459"/>
    <cellStyle name="Normal 15 9 4 3 6 2" xfId="34555"/>
    <cellStyle name="Normal 15 9 4 3 7" xfId="34542"/>
    <cellStyle name="Normal 15 9 4 4" xfId="15460"/>
    <cellStyle name="Normal 15 9 4 4 2" xfId="15461"/>
    <cellStyle name="Normal 15 9 4 4 2 2" xfId="15462"/>
    <cellStyle name="Normal 15 9 4 4 2 2 2" xfId="34558"/>
    <cellStyle name="Normal 15 9 4 4 2 3" xfId="15463"/>
    <cellStyle name="Normal 15 9 4 4 2 3 2" xfId="34559"/>
    <cellStyle name="Normal 15 9 4 4 2 4" xfId="34557"/>
    <cellStyle name="Normal 15 9 4 4 3" xfId="15464"/>
    <cellStyle name="Normal 15 9 4 4 3 2" xfId="34560"/>
    <cellStyle name="Normal 15 9 4 4 4" xfId="15465"/>
    <cellStyle name="Normal 15 9 4 4 4 2" xfId="34561"/>
    <cellStyle name="Normal 15 9 4 4 5" xfId="15466"/>
    <cellStyle name="Normal 15 9 4 4 5 2" xfId="34562"/>
    <cellStyle name="Normal 15 9 4 4 6" xfId="34556"/>
    <cellStyle name="Normal 15 9 4 5" xfId="15467"/>
    <cellStyle name="Normal 15 9 4 5 2" xfId="15468"/>
    <cellStyle name="Normal 15 9 4 5 2 2" xfId="34564"/>
    <cellStyle name="Normal 15 9 4 5 3" xfId="15469"/>
    <cellStyle name="Normal 15 9 4 5 3 2" xfId="34565"/>
    <cellStyle name="Normal 15 9 4 5 4" xfId="34563"/>
    <cellStyle name="Normal 15 9 4 6" xfId="15470"/>
    <cellStyle name="Normal 15 9 4 6 2" xfId="34566"/>
    <cellStyle name="Normal 15 9 4 7" xfId="15471"/>
    <cellStyle name="Normal 15 9 4 7 2" xfId="34567"/>
    <cellStyle name="Normal 15 9 4 8" xfId="15472"/>
    <cellStyle name="Normal 15 9 4 8 2" xfId="34568"/>
    <cellStyle name="Normal 15 9 4 9" xfId="34527"/>
    <cellStyle name="Normal 15 9 5" xfId="15473"/>
    <cellStyle name="Normal 15 9 5 2" xfId="15474"/>
    <cellStyle name="Normal 15 9 5 2 2" xfId="15475"/>
    <cellStyle name="Normal 15 9 5 2 2 2" xfId="15476"/>
    <cellStyle name="Normal 15 9 5 2 2 2 2" xfId="34572"/>
    <cellStyle name="Normal 15 9 5 2 2 3" xfId="15477"/>
    <cellStyle name="Normal 15 9 5 2 2 3 2" xfId="34573"/>
    <cellStyle name="Normal 15 9 5 2 2 4" xfId="34571"/>
    <cellStyle name="Normal 15 9 5 2 3" xfId="15478"/>
    <cellStyle name="Normal 15 9 5 2 3 2" xfId="34574"/>
    <cellStyle name="Normal 15 9 5 2 4" xfId="15479"/>
    <cellStyle name="Normal 15 9 5 2 4 2" xfId="34575"/>
    <cellStyle name="Normal 15 9 5 2 5" xfId="15480"/>
    <cellStyle name="Normal 15 9 5 2 5 2" xfId="34576"/>
    <cellStyle name="Normal 15 9 5 2 6" xfId="34570"/>
    <cellStyle name="Normal 15 9 5 3" xfId="15481"/>
    <cellStyle name="Normal 15 9 5 3 2" xfId="15482"/>
    <cellStyle name="Normal 15 9 5 3 2 2" xfId="34578"/>
    <cellStyle name="Normal 15 9 5 3 3" xfId="15483"/>
    <cellStyle name="Normal 15 9 5 3 3 2" xfId="34579"/>
    <cellStyle name="Normal 15 9 5 3 4" xfId="34577"/>
    <cellStyle name="Normal 15 9 5 4" xfId="15484"/>
    <cellStyle name="Normal 15 9 5 4 2" xfId="34580"/>
    <cellStyle name="Normal 15 9 5 5" xfId="15485"/>
    <cellStyle name="Normal 15 9 5 5 2" xfId="34581"/>
    <cellStyle name="Normal 15 9 5 6" xfId="15486"/>
    <cellStyle name="Normal 15 9 5 6 2" xfId="34582"/>
    <cellStyle name="Normal 15 9 5 7" xfId="34569"/>
    <cellStyle name="Normal 15 9 6" xfId="15487"/>
    <cellStyle name="Normal 15 9 6 2" xfId="15488"/>
    <cellStyle name="Normal 15 9 6 2 2" xfId="15489"/>
    <cellStyle name="Normal 15 9 6 2 2 2" xfId="15490"/>
    <cellStyle name="Normal 15 9 6 2 2 2 2" xfId="34586"/>
    <cellStyle name="Normal 15 9 6 2 2 3" xfId="15491"/>
    <cellStyle name="Normal 15 9 6 2 2 3 2" xfId="34587"/>
    <cellStyle name="Normal 15 9 6 2 2 4" xfId="34585"/>
    <cellStyle name="Normal 15 9 6 2 3" xfId="15492"/>
    <cellStyle name="Normal 15 9 6 2 3 2" xfId="34588"/>
    <cellStyle name="Normal 15 9 6 2 4" xfId="15493"/>
    <cellStyle name="Normal 15 9 6 2 4 2" xfId="34589"/>
    <cellStyle name="Normal 15 9 6 2 5" xfId="15494"/>
    <cellStyle name="Normal 15 9 6 2 5 2" xfId="34590"/>
    <cellStyle name="Normal 15 9 6 2 6" xfId="34584"/>
    <cellStyle name="Normal 15 9 6 3" xfId="15495"/>
    <cellStyle name="Normal 15 9 6 3 2" xfId="15496"/>
    <cellStyle name="Normal 15 9 6 3 2 2" xfId="34592"/>
    <cellStyle name="Normal 15 9 6 3 3" xfId="15497"/>
    <cellStyle name="Normal 15 9 6 3 3 2" xfId="34593"/>
    <cellStyle name="Normal 15 9 6 3 4" xfId="34591"/>
    <cellStyle name="Normal 15 9 6 4" xfId="15498"/>
    <cellStyle name="Normal 15 9 6 4 2" xfId="34594"/>
    <cellStyle name="Normal 15 9 6 5" xfId="15499"/>
    <cellStyle name="Normal 15 9 6 5 2" xfId="34595"/>
    <cellStyle name="Normal 15 9 6 6" xfId="15500"/>
    <cellStyle name="Normal 15 9 6 6 2" xfId="34596"/>
    <cellStyle name="Normal 15 9 6 7" xfId="34583"/>
    <cellStyle name="Normal 15 9 7" xfId="15501"/>
    <cellStyle name="Normal 15 9 7 2" xfId="15502"/>
    <cellStyle name="Normal 15 9 7 2 2" xfId="15503"/>
    <cellStyle name="Normal 15 9 7 2 2 2" xfId="34599"/>
    <cellStyle name="Normal 15 9 7 2 3" xfId="15504"/>
    <cellStyle name="Normal 15 9 7 2 3 2" xfId="34600"/>
    <cellStyle name="Normal 15 9 7 2 4" xfId="34598"/>
    <cellStyle name="Normal 15 9 7 3" xfId="15505"/>
    <cellStyle name="Normal 15 9 7 3 2" xfId="34601"/>
    <cellStyle name="Normal 15 9 7 4" xfId="15506"/>
    <cellStyle name="Normal 15 9 7 4 2" xfId="34602"/>
    <cellStyle name="Normal 15 9 7 5" xfId="15507"/>
    <cellStyle name="Normal 15 9 7 5 2" xfId="34603"/>
    <cellStyle name="Normal 15 9 7 6" xfId="34597"/>
    <cellStyle name="Normal 15 9 8" xfId="15508"/>
    <cellStyle name="Normal 15 9 8 2" xfId="15509"/>
    <cellStyle name="Normal 15 9 8 2 2" xfId="34605"/>
    <cellStyle name="Normal 15 9 8 3" xfId="15510"/>
    <cellStyle name="Normal 15 9 8 3 2" xfId="34606"/>
    <cellStyle name="Normal 15 9 8 4" xfId="34604"/>
    <cellStyle name="Normal 15 9 9" xfId="15511"/>
    <cellStyle name="Normal 15 9 9 2" xfId="34607"/>
    <cellStyle name="Normal 150" xfId="502"/>
    <cellStyle name="Normal 1500" xfId="42454"/>
    <cellStyle name="Normal 1501" xfId="42455"/>
    <cellStyle name="Normal 1502" xfId="42456"/>
    <cellStyle name="Normal 1503" xfId="42457"/>
    <cellStyle name="Normal 1504" xfId="42458"/>
    <cellStyle name="Normal 1505" xfId="42459"/>
    <cellStyle name="Normal 1506" xfId="42460"/>
    <cellStyle name="Normal 1507" xfId="42461"/>
    <cellStyle name="Normal 1508" xfId="42462"/>
    <cellStyle name="Normal 1509" xfId="42463"/>
    <cellStyle name="Normal 151" xfId="503"/>
    <cellStyle name="Normal 1510" xfId="42464"/>
    <cellStyle name="Normal 1511" xfId="42465"/>
    <cellStyle name="Normal 1512" xfId="42466"/>
    <cellStyle name="Normal 1513" xfId="42467"/>
    <cellStyle name="Normal 1514" xfId="42468"/>
    <cellStyle name="Normal 1515" xfId="42469"/>
    <cellStyle name="Normal 1516" xfId="42470"/>
    <cellStyle name="Normal 1517" xfId="42471"/>
    <cellStyle name="Normal 1518" xfId="42472"/>
    <cellStyle name="Normal 1519" xfId="42473"/>
    <cellStyle name="Normal 152" xfId="504"/>
    <cellStyle name="Normal 1520" xfId="42474"/>
    <cellStyle name="Normal 1521" xfId="42475"/>
    <cellStyle name="Normal 1522" xfId="42476"/>
    <cellStyle name="Normal 1523" xfId="42477"/>
    <cellStyle name="Normal 1524" xfId="42478"/>
    <cellStyle name="Normal 1525" xfId="42479"/>
    <cellStyle name="Normal 1526" xfId="42480"/>
    <cellStyle name="Normal 1527" xfId="42481"/>
    <cellStyle name="Normal 1528" xfId="42482"/>
    <cellStyle name="Normal 1529" xfId="42483"/>
    <cellStyle name="Normal 153" xfId="507"/>
    <cellStyle name="Normal 1530" xfId="42484"/>
    <cellStyle name="Normal 1531" xfId="42485"/>
    <cellStyle name="Normal 1532" xfId="42486"/>
    <cellStyle name="Normal 1533" xfId="42487"/>
    <cellStyle name="Normal 1534" xfId="42488"/>
    <cellStyle name="Normal 1535" xfId="42489"/>
    <cellStyle name="Normal 1536" xfId="42490"/>
    <cellStyle name="Normal 1537" xfId="42491"/>
    <cellStyle name="Normal 1538" xfId="42492"/>
    <cellStyle name="Normal 1539" xfId="42493"/>
    <cellStyle name="Normal 154" xfId="509"/>
    <cellStyle name="Normal 1540" xfId="42494"/>
    <cellStyle name="Normal 1541" xfId="42495"/>
    <cellStyle name="Normal 1542" xfId="42496"/>
    <cellStyle name="Normal 1543" xfId="42497"/>
    <cellStyle name="Normal 1544" xfId="42498"/>
    <cellStyle name="Normal 1545" xfId="42499"/>
    <cellStyle name="Normal 1546" xfId="42500"/>
    <cellStyle name="Normal 1547" xfId="42501"/>
    <cellStyle name="Normal 1548" xfId="42502"/>
    <cellStyle name="Normal 1549" xfId="42503"/>
    <cellStyle name="Normal 155" xfId="510"/>
    <cellStyle name="Normal 1550" xfId="42504"/>
    <cellStyle name="Normal 1551" xfId="42505"/>
    <cellStyle name="Normal 1552" xfId="42506"/>
    <cellStyle name="Normal 1553" xfId="42507"/>
    <cellStyle name="Normal 1554" xfId="42508"/>
    <cellStyle name="Normal 1555" xfId="42509"/>
    <cellStyle name="Normal 1556" xfId="42510"/>
    <cellStyle name="Normal 1557" xfId="42511"/>
    <cellStyle name="Normal 1558" xfId="42512"/>
    <cellStyle name="Normal 1559" xfId="42513"/>
    <cellStyle name="Normal 156" xfId="511"/>
    <cellStyle name="Normal 1560" xfId="42514"/>
    <cellStyle name="Normal 1561" xfId="42515"/>
    <cellStyle name="Normal 1562" xfId="42516"/>
    <cellStyle name="Normal 1563" xfId="42517"/>
    <cellStyle name="Normal 1564" xfId="42518"/>
    <cellStyle name="Normal 1565" xfId="42519"/>
    <cellStyle name="Normal 1566" xfId="42520"/>
    <cellStyle name="Normal 1567" xfId="42521"/>
    <cellStyle name="Normal 1568" xfId="42522"/>
    <cellStyle name="Normal 1569" xfId="42523"/>
    <cellStyle name="Normal 157" xfId="537"/>
    <cellStyle name="Normal 1570" xfId="42524"/>
    <cellStyle name="Normal 1571" xfId="42525"/>
    <cellStyle name="Normal 1572" xfId="42526"/>
    <cellStyle name="Normal 1573" xfId="42527"/>
    <cellStyle name="Normal 1574" xfId="42528"/>
    <cellStyle name="Normal 1575" xfId="42529"/>
    <cellStyle name="Normal 1576" xfId="42530"/>
    <cellStyle name="Normal 1577" xfId="42531"/>
    <cellStyle name="Normal 1578" xfId="42532"/>
    <cellStyle name="Normal 1579" xfId="42533"/>
    <cellStyle name="Normal 158" xfId="19762"/>
    <cellStyle name="Normal 1580" xfId="42534"/>
    <cellStyle name="Normal 1581" xfId="42535"/>
    <cellStyle name="Normal 1582" xfId="42536"/>
    <cellStyle name="Normal 1583" xfId="42537"/>
    <cellStyle name="Normal 1584" xfId="42538"/>
    <cellStyle name="Normal 1585" xfId="42539"/>
    <cellStyle name="Normal 1586" xfId="42540"/>
    <cellStyle name="Normal 1587" xfId="42541"/>
    <cellStyle name="Normal 1588" xfId="42542"/>
    <cellStyle name="Normal 1589" xfId="42543"/>
    <cellStyle name="Normal 159" xfId="19765"/>
    <cellStyle name="Normal 1590" xfId="42544"/>
    <cellStyle name="Normal 1591" xfId="42545"/>
    <cellStyle name="Normal 1592" xfId="42546"/>
    <cellStyle name="Normal 1593" xfId="42547"/>
    <cellStyle name="Normal 1594" xfId="42548"/>
    <cellStyle name="Normal 1595" xfId="42549"/>
    <cellStyle name="Normal 1596" xfId="42550"/>
    <cellStyle name="Normal 1597" xfId="42551"/>
    <cellStyle name="Normal 1598" xfId="42552"/>
    <cellStyle name="Normal 1599" xfId="42553"/>
    <cellStyle name="Normal 16" xfId="68"/>
    <cellStyle name="Normal 16 10" xfId="15513"/>
    <cellStyle name="Normal 16 10 10" xfId="15514"/>
    <cellStyle name="Normal 16 10 10 2" xfId="34610"/>
    <cellStyle name="Normal 16 10 11" xfId="15515"/>
    <cellStyle name="Normal 16 10 11 2" xfId="34611"/>
    <cellStyle name="Normal 16 10 12" xfId="34609"/>
    <cellStyle name="Normal 16 10 2" xfId="15516"/>
    <cellStyle name="Normal 16 10 2 2" xfId="15517"/>
    <cellStyle name="Normal 16 10 2 2 2" xfId="15518"/>
    <cellStyle name="Normal 16 10 2 2 2 2" xfId="15519"/>
    <cellStyle name="Normal 16 10 2 2 2 2 2" xfId="15520"/>
    <cellStyle name="Normal 16 10 2 2 2 2 2 2" xfId="34616"/>
    <cellStyle name="Normal 16 10 2 2 2 2 3" xfId="15521"/>
    <cellStyle name="Normal 16 10 2 2 2 2 3 2" xfId="34617"/>
    <cellStyle name="Normal 16 10 2 2 2 2 4" xfId="34615"/>
    <cellStyle name="Normal 16 10 2 2 2 3" xfId="15522"/>
    <cellStyle name="Normal 16 10 2 2 2 3 2" xfId="34618"/>
    <cellStyle name="Normal 16 10 2 2 2 4" xfId="15523"/>
    <cellStyle name="Normal 16 10 2 2 2 4 2" xfId="34619"/>
    <cellStyle name="Normal 16 10 2 2 2 5" xfId="15524"/>
    <cellStyle name="Normal 16 10 2 2 2 5 2" xfId="34620"/>
    <cellStyle name="Normal 16 10 2 2 2 6" xfId="34614"/>
    <cellStyle name="Normal 16 10 2 2 3" xfId="15525"/>
    <cellStyle name="Normal 16 10 2 2 3 2" xfId="15526"/>
    <cellStyle name="Normal 16 10 2 2 3 2 2" xfId="34622"/>
    <cellStyle name="Normal 16 10 2 2 3 3" xfId="15527"/>
    <cellStyle name="Normal 16 10 2 2 3 3 2" xfId="34623"/>
    <cellStyle name="Normal 16 10 2 2 3 4" xfId="34621"/>
    <cellStyle name="Normal 16 10 2 2 4" xfId="15528"/>
    <cellStyle name="Normal 16 10 2 2 4 2" xfId="34624"/>
    <cellStyle name="Normal 16 10 2 2 5" xfId="15529"/>
    <cellStyle name="Normal 16 10 2 2 5 2" xfId="34625"/>
    <cellStyle name="Normal 16 10 2 2 6" xfId="15530"/>
    <cellStyle name="Normal 16 10 2 2 6 2" xfId="34626"/>
    <cellStyle name="Normal 16 10 2 2 7" xfId="34613"/>
    <cellStyle name="Normal 16 10 2 3" xfId="15531"/>
    <cellStyle name="Normal 16 10 2 3 2" xfId="15532"/>
    <cellStyle name="Normal 16 10 2 3 2 2" xfId="15533"/>
    <cellStyle name="Normal 16 10 2 3 2 2 2" xfId="15534"/>
    <cellStyle name="Normal 16 10 2 3 2 2 2 2" xfId="34630"/>
    <cellStyle name="Normal 16 10 2 3 2 2 3" xfId="15535"/>
    <cellStyle name="Normal 16 10 2 3 2 2 3 2" xfId="34631"/>
    <cellStyle name="Normal 16 10 2 3 2 2 4" xfId="34629"/>
    <cellStyle name="Normal 16 10 2 3 2 3" xfId="15536"/>
    <cellStyle name="Normal 16 10 2 3 2 3 2" xfId="34632"/>
    <cellStyle name="Normal 16 10 2 3 2 4" xfId="15537"/>
    <cellStyle name="Normal 16 10 2 3 2 4 2" xfId="34633"/>
    <cellStyle name="Normal 16 10 2 3 2 5" xfId="15538"/>
    <cellStyle name="Normal 16 10 2 3 2 5 2" xfId="34634"/>
    <cellStyle name="Normal 16 10 2 3 2 6" xfId="34628"/>
    <cellStyle name="Normal 16 10 2 3 3" xfId="15539"/>
    <cellStyle name="Normal 16 10 2 3 3 2" xfId="15540"/>
    <cellStyle name="Normal 16 10 2 3 3 2 2" xfId="34636"/>
    <cellStyle name="Normal 16 10 2 3 3 3" xfId="15541"/>
    <cellStyle name="Normal 16 10 2 3 3 3 2" xfId="34637"/>
    <cellStyle name="Normal 16 10 2 3 3 4" xfId="34635"/>
    <cellStyle name="Normal 16 10 2 3 4" xfId="15542"/>
    <cellStyle name="Normal 16 10 2 3 4 2" xfId="34638"/>
    <cellStyle name="Normal 16 10 2 3 5" xfId="15543"/>
    <cellStyle name="Normal 16 10 2 3 5 2" xfId="34639"/>
    <cellStyle name="Normal 16 10 2 3 6" xfId="15544"/>
    <cellStyle name="Normal 16 10 2 3 6 2" xfId="34640"/>
    <cellStyle name="Normal 16 10 2 3 7" xfId="34627"/>
    <cellStyle name="Normal 16 10 2 4" xfId="15545"/>
    <cellStyle name="Normal 16 10 2 4 2" xfId="15546"/>
    <cellStyle name="Normal 16 10 2 4 2 2" xfId="15547"/>
    <cellStyle name="Normal 16 10 2 4 2 2 2" xfId="34643"/>
    <cellStyle name="Normal 16 10 2 4 2 3" xfId="15548"/>
    <cellStyle name="Normal 16 10 2 4 2 3 2" xfId="34644"/>
    <cellStyle name="Normal 16 10 2 4 2 4" xfId="34642"/>
    <cellStyle name="Normal 16 10 2 4 3" xfId="15549"/>
    <cellStyle name="Normal 16 10 2 4 3 2" xfId="34645"/>
    <cellStyle name="Normal 16 10 2 4 4" xfId="15550"/>
    <cellStyle name="Normal 16 10 2 4 4 2" xfId="34646"/>
    <cellStyle name="Normal 16 10 2 4 5" xfId="15551"/>
    <cellStyle name="Normal 16 10 2 4 5 2" xfId="34647"/>
    <cellStyle name="Normal 16 10 2 4 6" xfId="34641"/>
    <cellStyle name="Normal 16 10 2 5" xfId="15552"/>
    <cellStyle name="Normal 16 10 2 5 2" xfId="15553"/>
    <cellStyle name="Normal 16 10 2 5 2 2" xfId="34649"/>
    <cellStyle name="Normal 16 10 2 5 3" xfId="15554"/>
    <cellStyle name="Normal 16 10 2 5 3 2" xfId="34650"/>
    <cellStyle name="Normal 16 10 2 5 4" xfId="34648"/>
    <cellStyle name="Normal 16 10 2 6" xfId="15555"/>
    <cellStyle name="Normal 16 10 2 6 2" xfId="34651"/>
    <cellStyle name="Normal 16 10 2 7" xfId="15556"/>
    <cellStyle name="Normal 16 10 2 7 2" xfId="34652"/>
    <cellStyle name="Normal 16 10 2 8" xfId="15557"/>
    <cellStyle name="Normal 16 10 2 8 2" xfId="34653"/>
    <cellStyle name="Normal 16 10 2 9" xfId="34612"/>
    <cellStyle name="Normal 16 10 3" xfId="15558"/>
    <cellStyle name="Normal 16 10 3 2" xfId="15559"/>
    <cellStyle name="Normal 16 10 3 2 2" xfId="15560"/>
    <cellStyle name="Normal 16 10 3 2 2 2" xfId="15561"/>
    <cellStyle name="Normal 16 10 3 2 2 2 2" xfId="15562"/>
    <cellStyle name="Normal 16 10 3 2 2 2 2 2" xfId="34658"/>
    <cellStyle name="Normal 16 10 3 2 2 2 3" xfId="15563"/>
    <cellStyle name="Normal 16 10 3 2 2 2 3 2" xfId="34659"/>
    <cellStyle name="Normal 16 10 3 2 2 2 4" xfId="34657"/>
    <cellStyle name="Normal 16 10 3 2 2 3" xfId="15564"/>
    <cellStyle name="Normal 16 10 3 2 2 3 2" xfId="34660"/>
    <cellStyle name="Normal 16 10 3 2 2 4" xfId="15565"/>
    <cellStyle name="Normal 16 10 3 2 2 4 2" xfId="34661"/>
    <cellStyle name="Normal 16 10 3 2 2 5" xfId="15566"/>
    <cellStyle name="Normal 16 10 3 2 2 5 2" xfId="34662"/>
    <cellStyle name="Normal 16 10 3 2 2 6" xfId="34656"/>
    <cellStyle name="Normal 16 10 3 2 3" xfId="15567"/>
    <cellStyle name="Normal 16 10 3 2 3 2" xfId="15568"/>
    <cellStyle name="Normal 16 10 3 2 3 2 2" xfId="34664"/>
    <cellStyle name="Normal 16 10 3 2 3 3" xfId="15569"/>
    <cellStyle name="Normal 16 10 3 2 3 3 2" xfId="34665"/>
    <cellStyle name="Normal 16 10 3 2 3 4" xfId="34663"/>
    <cellStyle name="Normal 16 10 3 2 4" xfId="15570"/>
    <cellStyle name="Normal 16 10 3 2 4 2" xfId="34666"/>
    <cellStyle name="Normal 16 10 3 2 5" xfId="15571"/>
    <cellStyle name="Normal 16 10 3 2 5 2" xfId="34667"/>
    <cellStyle name="Normal 16 10 3 2 6" xfId="15572"/>
    <cellStyle name="Normal 16 10 3 2 6 2" xfId="34668"/>
    <cellStyle name="Normal 16 10 3 2 7" xfId="34655"/>
    <cellStyle name="Normal 16 10 3 3" xfId="15573"/>
    <cellStyle name="Normal 16 10 3 3 2" xfId="15574"/>
    <cellStyle name="Normal 16 10 3 3 2 2" xfId="15575"/>
    <cellStyle name="Normal 16 10 3 3 2 2 2" xfId="15576"/>
    <cellStyle name="Normal 16 10 3 3 2 2 2 2" xfId="34672"/>
    <cellStyle name="Normal 16 10 3 3 2 2 3" xfId="15577"/>
    <cellStyle name="Normal 16 10 3 3 2 2 3 2" xfId="34673"/>
    <cellStyle name="Normal 16 10 3 3 2 2 4" xfId="34671"/>
    <cellStyle name="Normal 16 10 3 3 2 3" xfId="15578"/>
    <cellStyle name="Normal 16 10 3 3 2 3 2" xfId="34674"/>
    <cellStyle name="Normal 16 10 3 3 2 4" xfId="15579"/>
    <cellStyle name="Normal 16 10 3 3 2 4 2" xfId="34675"/>
    <cellStyle name="Normal 16 10 3 3 2 5" xfId="15580"/>
    <cellStyle name="Normal 16 10 3 3 2 5 2" xfId="34676"/>
    <cellStyle name="Normal 16 10 3 3 2 6" xfId="34670"/>
    <cellStyle name="Normal 16 10 3 3 3" xfId="15581"/>
    <cellStyle name="Normal 16 10 3 3 3 2" xfId="15582"/>
    <cellStyle name="Normal 16 10 3 3 3 2 2" xfId="34678"/>
    <cellStyle name="Normal 16 10 3 3 3 3" xfId="15583"/>
    <cellStyle name="Normal 16 10 3 3 3 3 2" xfId="34679"/>
    <cellStyle name="Normal 16 10 3 3 3 4" xfId="34677"/>
    <cellStyle name="Normal 16 10 3 3 4" xfId="15584"/>
    <cellStyle name="Normal 16 10 3 3 4 2" xfId="34680"/>
    <cellStyle name="Normal 16 10 3 3 5" xfId="15585"/>
    <cellStyle name="Normal 16 10 3 3 5 2" xfId="34681"/>
    <cellStyle name="Normal 16 10 3 3 6" xfId="15586"/>
    <cellStyle name="Normal 16 10 3 3 6 2" xfId="34682"/>
    <cellStyle name="Normal 16 10 3 3 7" xfId="34669"/>
    <cellStyle name="Normal 16 10 3 4" xfId="15587"/>
    <cellStyle name="Normal 16 10 3 4 2" xfId="15588"/>
    <cellStyle name="Normal 16 10 3 4 2 2" xfId="15589"/>
    <cellStyle name="Normal 16 10 3 4 2 2 2" xfId="34685"/>
    <cellStyle name="Normal 16 10 3 4 2 3" xfId="15590"/>
    <cellStyle name="Normal 16 10 3 4 2 3 2" xfId="34686"/>
    <cellStyle name="Normal 16 10 3 4 2 4" xfId="34684"/>
    <cellStyle name="Normal 16 10 3 4 3" xfId="15591"/>
    <cellStyle name="Normal 16 10 3 4 3 2" xfId="34687"/>
    <cellStyle name="Normal 16 10 3 4 4" xfId="15592"/>
    <cellStyle name="Normal 16 10 3 4 4 2" xfId="34688"/>
    <cellStyle name="Normal 16 10 3 4 5" xfId="15593"/>
    <cellStyle name="Normal 16 10 3 4 5 2" xfId="34689"/>
    <cellStyle name="Normal 16 10 3 4 6" xfId="34683"/>
    <cellStyle name="Normal 16 10 3 5" xfId="15594"/>
    <cellStyle name="Normal 16 10 3 5 2" xfId="15595"/>
    <cellStyle name="Normal 16 10 3 5 2 2" xfId="34691"/>
    <cellStyle name="Normal 16 10 3 5 3" xfId="15596"/>
    <cellStyle name="Normal 16 10 3 5 3 2" xfId="34692"/>
    <cellStyle name="Normal 16 10 3 5 4" xfId="34690"/>
    <cellStyle name="Normal 16 10 3 6" xfId="15597"/>
    <cellStyle name="Normal 16 10 3 6 2" xfId="34693"/>
    <cellStyle name="Normal 16 10 3 7" xfId="15598"/>
    <cellStyle name="Normal 16 10 3 7 2" xfId="34694"/>
    <cellStyle name="Normal 16 10 3 8" xfId="15599"/>
    <cellStyle name="Normal 16 10 3 8 2" xfId="34695"/>
    <cellStyle name="Normal 16 10 3 9" xfId="34654"/>
    <cellStyle name="Normal 16 10 4" xfId="15600"/>
    <cellStyle name="Normal 16 10 4 2" xfId="15601"/>
    <cellStyle name="Normal 16 10 4 2 2" xfId="15602"/>
    <cellStyle name="Normal 16 10 4 2 2 2" xfId="15603"/>
    <cellStyle name="Normal 16 10 4 2 2 2 2" xfId="15604"/>
    <cellStyle name="Normal 16 10 4 2 2 2 2 2" xfId="34700"/>
    <cellStyle name="Normal 16 10 4 2 2 2 3" xfId="15605"/>
    <cellStyle name="Normal 16 10 4 2 2 2 3 2" xfId="34701"/>
    <cellStyle name="Normal 16 10 4 2 2 2 4" xfId="34699"/>
    <cellStyle name="Normal 16 10 4 2 2 3" xfId="15606"/>
    <cellStyle name="Normal 16 10 4 2 2 3 2" xfId="34702"/>
    <cellStyle name="Normal 16 10 4 2 2 4" xfId="15607"/>
    <cellStyle name="Normal 16 10 4 2 2 4 2" xfId="34703"/>
    <cellStyle name="Normal 16 10 4 2 2 5" xfId="15608"/>
    <cellStyle name="Normal 16 10 4 2 2 5 2" xfId="34704"/>
    <cellStyle name="Normal 16 10 4 2 2 6" xfId="34698"/>
    <cellStyle name="Normal 16 10 4 2 3" xfId="15609"/>
    <cellStyle name="Normal 16 10 4 2 3 2" xfId="15610"/>
    <cellStyle name="Normal 16 10 4 2 3 2 2" xfId="34706"/>
    <cellStyle name="Normal 16 10 4 2 3 3" xfId="15611"/>
    <cellStyle name="Normal 16 10 4 2 3 3 2" xfId="34707"/>
    <cellStyle name="Normal 16 10 4 2 3 4" xfId="34705"/>
    <cellStyle name="Normal 16 10 4 2 4" xfId="15612"/>
    <cellStyle name="Normal 16 10 4 2 4 2" xfId="34708"/>
    <cellStyle name="Normal 16 10 4 2 5" xfId="15613"/>
    <cellStyle name="Normal 16 10 4 2 5 2" xfId="34709"/>
    <cellStyle name="Normal 16 10 4 2 6" xfId="15614"/>
    <cellStyle name="Normal 16 10 4 2 6 2" xfId="34710"/>
    <cellStyle name="Normal 16 10 4 2 7" xfId="34697"/>
    <cellStyle name="Normal 16 10 4 3" xfId="15615"/>
    <cellStyle name="Normal 16 10 4 3 2" xfId="15616"/>
    <cellStyle name="Normal 16 10 4 3 2 2" xfId="15617"/>
    <cellStyle name="Normal 16 10 4 3 2 2 2" xfId="15618"/>
    <cellStyle name="Normal 16 10 4 3 2 2 2 2" xfId="34714"/>
    <cellStyle name="Normal 16 10 4 3 2 2 3" xfId="15619"/>
    <cellStyle name="Normal 16 10 4 3 2 2 3 2" xfId="34715"/>
    <cellStyle name="Normal 16 10 4 3 2 2 4" xfId="34713"/>
    <cellStyle name="Normal 16 10 4 3 2 3" xfId="15620"/>
    <cellStyle name="Normal 16 10 4 3 2 3 2" xfId="34716"/>
    <cellStyle name="Normal 16 10 4 3 2 4" xfId="15621"/>
    <cellStyle name="Normal 16 10 4 3 2 4 2" xfId="34717"/>
    <cellStyle name="Normal 16 10 4 3 2 5" xfId="15622"/>
    <cellStyle name="Normal 16 10 4 3 2 5 2" xfId="34718"/>
    <cellStyle name="Normal 16 10 4 3 2 6" xfId="34712"/>
    <cellStyle name="Normal 16 10 4 3 3" xfId="15623"/>
    <cellStyle name="Normal 16 10 4 3 3 2" xfId="15624"/>
    <cellStyle name="Normal 16 10 4 3 3 2 2" xfId="34720"/>
    <cellStyle name="Normal 16 10 4 3 3 3" xfId="15625"/>
    <cellStyle name="Normal 16 10 4 3 3 3 2" xfId="34721"/>
    <cellStyle name="Normal 16 10 4 3 3 4" xfId="34719"/>
    <cellStyle name="Normal 16 10 4 3 4" xfId="15626"/>
    <cellStyle name="Normal 16 10 4 3 4 2" xfId="34722"/>
    <cellStyle name="Normal 16 10 4 3 5" xfId="15627"/>
    <cellStyle name="Normal 16 10 4 3 5 2" xfId="34723"/>
    <cellStyle name="Normal 16 10 4 3 6" xfId="15628"/>
    <cellStyle name="Normal 16 10 4 3 6 2" xfId="34724"/>
    <cellStyle name="Normal 16 10 4 3 7" xfId="34711"/>
    <cellStyle name="Normal 16 10 4 4" xfId="15629"/>
    <cellStyle name="Normal 16 10 4 4 2" xfId="15630"/>
    <cellStyle name="Normal 16 10 4 4 2 2" xfId="15631"/>
    <cellStyle name="Normal 16 10 4 4 2 2 2" xfId="34727"/>
    <cellStyle name="Normal 16 10 4 4 2 3" xfId="15632"/>
    <cellStyle name="Normal 16 10 4 4 2 3 2" xfId="34728"/>
    <cellStyle name="Normal 16 10 4 4 2 4" xfId="34726"/>
    <cellStyle name="Normal 16 10 4 4 3" xfId="15633"/>
    <cellStyle name="Normal 16 10 4 4 3 2" xfId="34729"/>
    <cellStyle name="Normal 16 10 4 4 4" xfId="15634"/>
    <cellStyle name="Normal 16 10 4 4 4 2" xfId="34730"/>
    <cellStyle name="Normal 16 10 4 4 5" xfId="15635"/>
    <cellStyle name="Normal 16 10 4 4 5 2" xfId="34731"/>
    <cellStyle name="Normal 16 10 4 4 6" xfId="34725"/>
    <cellStyle name="Normal 16 10 4 5" xfId="15636"/>
    <cellStyle name="Normal 16 10 4 5 2" xfId="15637"/>
    <cellStyle name="Normal 16 10 4 5 2 2" xfId="34733"/>
    <cellStyle name="Normal 16 10 4 5 3" xfId="15638"/>
    <cellStyle name="Normal 16 10 4 5 3 2" xfId="34734"/>
    <cellStyle name="Normal 16 10 4 5 4" xfId="34732"/>
    <cellStyle name="Normal 16 10 4 6" xfId="15639"/>
    <cellStyle name="Normal 16 10 4 6 2" xfId="34735"/>
    <cellStyle name="Normal 16 10 4 7" xfId="15640"/>
    <cellStyle name="Normal 16 10 4 7 2" xfId="34736"/>
    <cellStyle name="Normal 16 10 4 8" xfId="15641"/>
    <cellStyle name="Normal 16 10 4 8 2" xfId="34737"/>
    <cellStyle name="Normal 16 10 4 9" xfId="34696"/>
    <cellStyle name="Normal 16 10 5" xfId="15642"/>
    <cellStyle name="Normal 16 10 5 2" xfId="15643"/>
    <cellStyle name="Normal 16 10 5 2 2" xfId="15644"/>
    <cellStyle name="Normal 16 10 5 2 2 2" xfId="15645"/>
    <cellStyle name="Normal 16 10 5 2 2 2 2" xfId="34741"/>
    <cellStyle name="Normal 16 10 5 2 2 3" xfId="15646"/>
    <cellStyle name="Normal 16 10 5 2 2 3 2" xfId="34742"/>
    <cellStyle name="Normal 16 10 5 2 2 4" xfId="34740"/>
    <cellStyle name="Normal 16 10 5 2 3" xfId="15647"/>
    <cellStyle name="Normal 16 10 5 2 3 2" xfId="34743"/>
    <cellStyle name="Normal 16 10 5 2 4" xfId="15648"/>
    <cellStyle name="Normal 16 10 5 2 4 2" xfId="34744"/>
    <cellStyle name="Normal 16 10 5 2 5" xfId="15649"/>
    <cellStyle name="Normal 16 10 5 2 5 2" xfId="34745"/>
    <cellStyle name="Normal 16 10 5 2 6" xfId="34739"/>
    <cellStyle name="Normal 16 10 5 3" xfId="15650"/>
    <cellStyle name="Normal 16 10 5 3 2" xfId="15651"/>
    <cellStyle name="Normal 16 10 5 3 2 2" xfId="34747"/>
    <cellStyle name="Normal 16 10 5 3 3" xfId="15652"/>
    <cellStyle name="Normal 16 10 5 3 3 2" xfId="34748"/>
    <cellStyle name="Normal 16 10 5 3 4" xfId="34746"/>
    <cellStyle name="Normal 16 10 5 4" xfId="15653"/>
    <cellStyle name="Normal 16 10 5 4 2" xfId="34749"/>
    <cellStyle name="Normal 16 10 5 5" xfId="15654"/>
    <cellStyle name="Normal 16 10 5 5 2" xfId="34750"/>
    <cellStyle name="Normal 16 10 5 6" xfId="15655"/>
    <cellStyle name="Normal 16 10 5 6 2" xfId="34751"/>
    <cellStyle name="Normal 16 10 5 7" xfId="34738"/>
    <cellStyle name="Normal 16 10 6" xfId="15656"/>
    <cellStyle name="Normal 16 10 6 2" xfId="15657"/>
    <cellStyle name="Normal 16 10 6 2 2" xfId="15658"/>
    <cellStyle name="Normal 16 10 6 2 2 2" xfId="15659"/>
    <cellStyle name="Normal 16 10 6 2 2 2 2" xfId="34755"/>
    <cellStyle name="Normal 16 10 6 2 2 3" xfId="15660"/>
    <cellStyle name="Normal 16 10 6 2 2 3 2" xfId="34756"/>
    <cellStyle name="Normal 16 10 6 2 2 4" xfId="34754"/>
    <cellStyle name="Normal 16 10 6 2 3" xfId="15661"/>
    <cellStyle name="Normal 16 10 6 2 3 2" xfId="34757"/>
    <cellStyle name="Normal 16 10 6 2 4" xfId="15662"/>
    <cellStyle name="Normal 16 10 6 2 4 2" xfId="34758"/>
    <cellStyle name="Normal 16 10 6 2 5" xfId="15663"/>
    <cellStyle name="Normal 16 10 6 2 5 2" xfId="34759"/>
    <cellStyle name="Normal 16 10 6 2 6" xfId="34753"/>
    <cellStyle name="Normal 16 10 6 3" xfId="15664"/>
    <cellStyle name="Normal 16 10 6 3 2" xfId="15665"/>
    <cellStyle name="Normal 16 10 6 3 2 2" xfId="34761"/>
    <cellStyle name="Normal 16 10 6 3 3" xfId="15666"/>
    <cellStyle name="Normal 16 10 6 3 3 2" xfId="34762"/>
    <cellStyle name="Normal 16 10 6 3 4" xfId="34760"/>
    <cellStyle name="Normal 16 10 6 4" xfId="15667"/>
    <cellStyle name="Normal 16 10 6 4 2" xfId="34763"/>
    <cellStyle name="Normal 16 10 6 5" xfId="15668"/>
    <cellStyle name="Normal 16 10 6 5 2" xfId="34764"/>
    <cellStyle name="Normal 16 10 6 6" xfId="15669"/>
    <cellStyle name="Normal 16 10 6 6 2" xfId="34765"/>
    <cellStyle name="Normal 16 10 6 7" xfId="34752"/>
    <cellStyle name="Normal 16 10 7" xfId="15670"/>
    <cellStyle name="Normal 16 10 7 2" xfId="15671"/>
    <cellStyle name="Normal 16 10 7 2 2" xfId="15672"/>
    <cellStyle name="Normal 16 10 7 2 2 2" xfId="34768"/>
    <cellStyle name="Normal 16 10 7 2 3" xfId="15673"/>
    <cellStyle name="Normal 16 10 7 2 3 2" xfId="34769"/>
    <cellStyle name="Normal 16 10 7 2 4" xfId="34767"/>
    <cellStyle name="Normal 16 10 7 3" xfId="15674"/>
    <cellStyle name="Normal 16 10 7 3 2" xfId="34770"/>
    <cellStyle name="Normal 16 10 7 4" xfId="15675"/>
    <cellStyle name="Normal 16 10 7 4 2" xfId="34771"/>
    <cellStyle name="Normal 16 10 7 5" xfId="15676"/>
    <cellStyle name="Normal 16 10 7 5 2" xfId="34772"/>
    <cellStyle name="Normal 16 10 7 6" xfId="34766"/>
    <cellStyle name="Normal 16 10 8" xfId="15677"/>
    <cellStyle name="Normal 16 10 8 2" xfId="15678"/>
    <cellStyle name="Normal 16 10 8 2 2" xfId="34774"/>
    <cellStyle name="Normal 16 10 8 3" xfId="15679"/>
    <cellStyle name="Normal 16 10 8 3 2" xfId="34775"/>
    <cellStyle name="Normal 16 10 8 4" xfId="34773"/>
    <cellStyle name="Normal 16 10 9" xfId="15680"/>
    <cellStyle name="Normal 16 10 9 2" xfId="34776"/>
    <cellStyle name="Normal 16 11" xfId="15681"/>
    <cellStyle name="Normal 16 11 10" xfId="15682"/>
    <cellStyle name="Normal 16 11 10 2" xfId="34778"/>
    <cellStyle name="Normal 16 11 11" xfId="15683"/>
    <cellStyle name="Normal 16 11 11 2" xfId="34779"/>
    <cellStyle name="Normal 16 11 12" xfId="34777"/>
    <cellStyle name="Normal 16 11 2" xfId="15684"/>
    <cellStyle name="Normal 16 11 2 2" xfId="15685"/>
    <cellStyle name="Normal 16 11 2 2 2" xfId="15686"/>
    <cellStyle name="Normal 16 11 2 2 2 2" xfId="15687"/>
    <cellStyle name="Normal 16 11 2 2 2 2 2" xfId="15688"/>
    <cellStyle name="Normal 16 11 2 2 2 2 2 2" xfId="34784"/>
    <cellStyle name="Normal 16 11 2 2 2 2 3" xfId="15689"/>
    <cellStyle name="Normal 16 11 2 2 2 2 3 2" xfId="34785"/>
    <cellStyle name="Normal 16 11 2 2 2 2 4" xfId="34783"/>
    <cellStyle name="Normal 16 11 2 2 2 3" xfId="15690"/>
    <cellStyle name="Normal 16 11 2 2 2 3 2" xfId="34786"/>
    <cellStyle name="Normal 16 11 2 2 2 4" xfId="15691"/>
    <cellStyle name="Normal 16 11 2 2 2 4 2" xfId="34787"/>
    <cellStyle name="Normal 16 11 2 2 2 5" xfId="15692"/>
    <cellStyle name="Normal 16 11 2 2 2 5 2" xfId="34788"/>
    <cellStyle name="Normal 16 11 2 2 2 6" xfId="34782"/>
    <cellStyle name="Normal 16 11 2 2 3" xfId="15693"/>
    <cellStyle name="Normal 16 11 2 2 3 2" xfId="15694"/>
    <cellStyle name="Normal 16 11 2 2 3 2 2" xfId="34790"/>
    <cellStyle name="Normal 16 11 2 2 3 3" xfId="15695"/>
    <cellStyle name="Normal 16 11 2 2 3 3 2" xfId="34791"/>
    <cellStyle name="Normal 16 11 2 2 3 4" xfId="34789"/>
    <cellStyle name="Normal 16 11 2 2 4" xfId="15696"/>
    <cellStyle name="Normal 16 11 2 2 4 2" xfId="34792"/>
    <cellStyle name="Normal 16 11 2 2 5" xfId="15697"/>
    <cellStyle name="Normal 16 11 2 2 5 2" xfId="34793"/>
    <cellStyle name="Normal 16 11 2 2 6" xfId="15698"/>
    <cellStyle name="Normal 16 11 2 2 6 2" xfId="34794"/>
    <cellStyle name="Normal 16 11 2 2 7" xfId="34781"/>
    <cellStyle name="Normal 16 11 2 3" xfId="15699"/>
    <cellStyle name="Normal 16 11 2 3 2" xfId="15700"/>
    <cellStyle name="Normal 16 11 2 3 2 2" xfId="15701"/>
    <cellStyle name="Normal 16 11 2 3 2 2 2" xfId="15702"/>
    <cellStyle name="Normal 16 11 2 3 2 2 2 2" xfId="34798"/>
    <cellStyle name="Normal 16 11 2 3 2 2 3" xfId="15703"/>
    <cellStyle name="Normal 16 11 2 3 2 2 3 2" xfId="34799"/>
    <cellStyle name="Normal 16 11 2 3 2 2 4" xfId="34797"/>
    <cellStyle name="Normal 16 11 2 3 2 3" xfId="15704"/>
    <cellStyle name="Normal 16 11 2 3 2 3 2" xfId="34800"/>
    <cellStyle name="Normal 16 11 2 3 2 4" xfId="15705"/>
    <cellStyle name="Normal 16 11 2 3 2 4 2" xfId="34801"/>
    <cellStyle name="Normal 16 11 2 3 2 5" xfId="15706"/>
    <cellStyle name="Normal 16 11 2 3 2 5 2" xfId="34802"/>
    <cellStyle name="Normal 16 11 2 3 2 6" xfId="34796"/>
    <cellStyle name="Normal 16 11 2 3 3" xfId="15707"/>
    <cellStyle name="Normal 16 11 2 3 3 2" xfId="15708"/>
    <cellStyle name="Normal 16 11 2 3 3 2 2" xfId="34804"/>
    <cellStyle name="Normal 16 11 2 3 3 3" xfId="15709"/>
    <cellStyle name="Normal 16 11 2 3 3 3 2" xfId="34805"/>
    <cellStyle name="Normal 16 11 2 3 3 4" xfId="34803"/>
    <cellStyle name="Normal 16 11 2 3 4" xfId="15710"/>
    <cellStyle name="Normal 16 11 2 3 4 2" xfId="34806"/>
    <cellStyle name="Normal 16 11 2 3 5" xfId="15711"/>
    <cellStyle name="Normal 16 11 2 3 5 2" xfId="34807"/>
    <cellStyle name="Normal 16 11 2 3 6" xfId="15712"/>
    <cellStyle name="Normal 16 11 2 3 6 2" xfId="34808"/>
    <cellStyle name="Normal 16 11 2 3 7" xfId="34795"/>
    <cellStyle name="Normal 16 11 2 4" xfId="15713"/>
    <cellStyle name="Normal 16 11 2 4 2" xfId="15714"/>
    <cellStyle name="Normal 16 11 2 4 2 2" xfId="15715"/>
    <cellStyle name="Normal 16 11 2 4 2 2 2" xfId="34811"/>
    <cellStyle name="Normal 16 11 2 4 2 3" xfId="15716"/>
    <cellStyle name="Normal 16 11 2 4 2 3 2" xfId="34812"/>
    <cellStyle name="Normal 16 11 2 4 2 4" xfId="34810"/>
    <cellStyle name="Normal 16 11 2 4 3" xfId="15717"/>
    <cellStyle name="Normal 16 11 2 4 3 2" xfId="34813"/>
    <cellStyle name="Normal 16 11 2 4 4" xfId="15718"/>
    <cellStyle name="Normal 16 11 2 4 4 2" xfId="34814"/>
    <cellStyle name="Normal 16 11 2 4 5" xfId="15719"/>
    <cellStyle name="Normal 16 11 2 4 5 2" xfId="34815"/>
    <cellStyle name="Normal 16 11 2 4 6" xfId="34809"/>
    <cellStyle name="Normal 16 11 2 5" xfId="15720"/>
    <cellStyle name="Normal 16 11 2 5 2" xfId="15721"/>
    <cellStyle name="Normal 16 11 2 5 2 2" xfId="34817"/>
    <cellStyle name="Normal 16 11 2 5 3" xfId="15722"/>
    <cellStyle name="Normal 16 11 2 5 3 2" xfId="34818"/>
    <cellStyle name="Normal 16 11 2 5 4" xfId="34816"/>
    <cellStyle name="Normal 16 11 2 6" xfId="15723"/>
    <cellStyle name="Normal 16 11 2 6 2" xfId="34819"/>
    <cellStyle name="Normal 16 11 2 7" xfId="15724"/>
    <cellStyle name="Normal 16 11 2 7 2" xfId="34820"/>
    <cellStyle name="Normal 16 11 2 8" xfId="15725"/>
    <cellStyle name="Normal 16 11 2 8 2" xfId="34821"/>
    <cellStyle name="Normal 16 11 2 9" xfId="34780"/>
    <cellStyle name="Normal 16 11 3" xfId="15726"/>
    <cellStyle name="Normal 16 11 3 2" xfId="15727"/>
    <cellStyle name="Normal 16 11 3 2 2" xfId="15728"/>
    <cellStyle name="Normal 16 11 3 2 2 2" xfId="15729"/>
    <cellStyle name="Normal 16 11 3 2 2 2 2" xfId="15730"/>
    <cellStyle name="Normal 16 11 3 2 2 2 2 2" xfId="34826"/>
    <cellStyle name="Normal 16 11 3 2 2 2 3" xfId="15731"/>
    <cellStyle name="Normal 16 11 3 2 2 2 3 2" xfId="34827"/>
    <cellStyle name="Normal 16 11 3 2 2 2 4" xfId="34825"/>
    <cellStyle name="Normal 16 11 3 2 2 3" xfId="15732"/>
    <cellStyle name="Normal 16 11 3 2 2 3 2" xfId="34828"/>
    <cellStyle name="Normal 16 11 3 2 2 4" xfId="15733"/>
    <cellStyle name="Normal 16 11 3 2 2 4 2" xfId="34829"/>
    <cellStyle name="Normal 16 11 3 2 2 5" xfId="15734"/>
    <cellStyle name="Normal 16 11 3 2 2 5 2" xfId="34830"/>
    <cellStyle name="Normal 16 11 3 2 2 6" xfId="34824"/>
    <cellStyle name="Normal 16 11 3 2 3" xfId="15735"/>
    <cellStyle name="Normal 16 11 3 2 3 2" xfId="15736"/>
    <cellStyle name="Normal 16 11 3 2 3 2 2" xfId="34832"/>
    <cellStyle name="Normal 16 11 3 2 3 3" xfId="15737"/>
    <cellStyle name="Normal 16 11 3 2 3 3 2" xfId="34833"/>
    <cellStyle name="Normal 16 11 3 2 3 4" xfId="34831"/>
    <cellStyle name="Normal 16 11 3 2 4" xfId="15738"/>
    <cellStyle name="Normal 16 11 3 2 4 2" xfId="34834"/>
    <cellStyle name="Normal 16 11 3 2 5" xfId="15739"/>
    <cellStyle name="Normal 16 11 3 2 5 2" xfId="34835"/>
    <cellStyle name="Normal 16 11 3 2 6" xfId="15740"/>
    <cellStyle name="Normal 16 11 3 2 6 2" xfId="34836"/>
    <cellStyle name="Normal 16 11 3 2 7" xfId="34823"/>
    <cellStyle name="Normal 16 11 3 3" xfId="15741"/>
    <cellStyle name="Normal 16 11 3 3 2" xfId="15742"/>
    <cellStyle name="Normal 16 11 3 3 2 2" xfId="15743"/>
    <cellStyle name="Normal 16 11 3 3 2 2 2" xfId="15744"/>
    <cellStyle name="Normal 16 11 3 3 2 2 2 2" xfId="34840"/>
    <cellStyle name="Normal 16 11 3 3 2 2 3" xfId="15745"/>
    <cellStyle name="Normal 16 11 3 3 2 2 3 2" xfId="34841"/>
    <cellStyle name="Normal 16 11 3 3 2 2 4" xfId="34839"/>
    <cellStyle name="Normal 16 11 3 3 2 3" xfId="15746"/>
    <cellStyle name="Normal 16 11 3 3 2 3 2" xfId="34842"/>
    <cellStyle name="Normal 16 11 3 3 2 4" xfId="15747"/>
    <cellStyle name="Normal 16 11 3 3 2 4 2" xfId="34843"/>
    <cellStyle name="Normal 16 11 3 3 2 5" xfId="15748"/>
    <cellStyle name="Normal 16 11 3 3 2 5 2" xfId="34844"/>
    <cellStyle name="Normal 16 11 3 3 2 6" xfId="34838"/>
    <cellStyle name="Normal 16 11 3 3 3" xfId="15749"/>
    <cellStyle name="Normal 16 11 3 3 3 2" xfId="15750"/>
    <cellStyle name="Normal 16 11 3 3 3 2 2" xfId="34846"/>
    <cellStyle name="Normal 16 11 3 3 3 3" xfId="15751"/>
    <cellStyle name="Normal 16 11 3 3 3 3 2" xfId="34847"/>
    <cellStyle name="Normal 16 11 3 3 3 4" xfId="34845"/>
    <cellStyle name="Normal 16 11 3 3 4" xfId="15752"/>
    <cellStyle name="Normal 16 11 3 3 4 2" xfId="34848"/>
    <cellStyle name="Normal 16 11 3 3 5" xfId="15753"/>
    <cellStyle name="Normal 16 11 3 3 5 2" xfId="34849"/>
    <cellStyle name="Normal 16 11 3 3 6" xfId="15754"/>
    <cellStyle name="Normal 16 11 3 3 6 2" xfId="34850"/>
    <cellStyle name="Normal 16 11 3 3 7" xfId="34837"/>
    <cellStyle name="Normal 16 11 3 4" xfId="15755"/>
    <cellStyle name="Normal 16 11 3 4 2" xfId="15756"/>
    <cellStyle name="Normal 16 11 3 4 2 2" xfId="15757"/>
    <cellStyle name="Normal 16 11 3 4 2 2 2" xfId="34853"/>
    <cellStyle name="Normal 16 11 3 4 2 3" xfId="15758"/>
    <cellStyle name="Normal 16 11 3 4 2 3 2" xfId="34854"/>
    <cellStyle name="Normal 16 11 3 4 2 4" xfId="34852"/>
    <cellStyle name="Normal 16 11 3 4 3" xfId="15759"/>
    <cellStyle name="Normal 16 11 3 4 3 2" xfId="34855"/>
    <cellStyle name="Normal 16 11 3 4 4" xfId="15760"/>
    <cellStyle name="Normal 16 11 3 4 4 2" xfId="34856"/>
    <cellStyle name="Normal 16 11 3 4 5" xfId="15761"/>
    <cellStyle name="Normal 16 11 3 4 5 2" xfId="34857"/>
    <cellStyle name="Normal 16 11 3 4 6" xfId="34851"/>
    <cellStyle name="Normal 16 11 3 5" xfId="15762"/>
    <cellStyle name="Normal 16 11 3 5 2" xfId="15763"/>
    <cellStyle name="Normal 16 11 3 5 2 2" xfId="34859"/>
    <cellStyle name="Normal 16 11 3 5 3" xfId="15764"/>
    <cellStyle name="Normal 16 11 3 5 3 2" xfId="34860"/>
    <cellStyle name="Normal 16 11 3 5 4" xfId="34858"/>
    <cellStyle name="Normal 16 11 3 6" xfId="15765"/>
    <cellStyle name="Normal 16 11 3 6 2" xfId="34861"/>
    <cellStyle name="Normal 16 11 3 7" xfId="15766"/>
    <cellStyle name="Normal 16 11 3 7 2" xfId="34862"/>
    <cellStyle name="Normal 16 11 3 8" xfId="15767"/>
    <cellStyle name="Normal 16 11 3 8 2" xfId="34863"/>
    <cellStyle name="Normal 16 11 3 9" xfId="34822"/>
    <cellStyle name="Normal 16 11 4" xfId="15768"/>
    <cellStyle name="Normal 16 11 4 2" xfId="15769"/>
    <cellStyle name="Normal 16 11 4 2 2" xfId="15770"/>
    <cellStyle name="Normal 16 11 4 2 2 2" xfId="15771"/>
    <cellStyle name="Normal 16 11 4 2 2 2 2" xfId="15772"/>
    <cellStyle name="Normal 16 11 4 2 2 2 2 2" xfId="34868"/>
    <cellStyle name="Normal 16 11 4 2 2 2 3" xfId="15773"/>
    <cellStyle name="Normal 16 11 4 2 2 2 3 2" xfId="34869"/>
    <cellStyle name="Normal 16 11 4 2 2 2 4" xfId="34867"/>
    <cellStyle name="Normal 16 11 4 2 2 3" xfId="15774"/>
    <cellStyle name="Normal 16 11 4 2 2 3 2" xfId="34870"/>
    <cellStyle name="Normal 16 11 4 2 2 4" xfId="15775"/>
    <cellStyle name="Normal 16 11 4 2 2 4 2" xfId="34871"/>
    <cellStyle name="Normal 16 11 4 2 2 5" xfId="15776"/>
    <cellStyle name="Normal 16 11 4 2 2 5 2" xfId="34872"/>
    <cellStyle name="Normal 16 11 4 2 2 6" xfId="34866"/>
    <cellStyle name="Normal 16 11 4 2 3" xfId="15777"/>
    <cellStyle name="Normal 16 11 4 2 3 2" xfId="15778"/>
    <cellStyle name="Normal 16 11 4 2 3 2 2" xfId="34874"/>
    <cellStyle name="Normal 16 11 4 2 3 3" xfId="15779"/>
    <cellStyle name="Normal 16 11 4 2 3 3 2" xfId="34875"/>
    <cellStyle name="Normal 16 11 4 2 3 4" xfId="34873"/>
    <cellStyle name="Normal 16 11 4 2 4" xfId="15780"/>
    <cellStyle name="Normal 16 11 4 2 4 2" xfId="34876"/>
    <cellStyle name="Normal 16 11 4 2 5" xfId="15781"/>
    <cellStyle name="Normal 16 11 4 2 5 2" xfId="34877"/>
    <cellStyle name="Normal 16 11 4 2 6" xfId="15782"/>
    <cellStyle name="Normal 16 11 4 2 6 2" xfId="34878"/>
    <cellStyle name="Normal 16 11 4 2 7" xfId="34865"/>
    <cellStyle name="Normal 16 11 4 3" xfId="15783"/>
    <cellStyle name="Normal 16 11 4 3 2" xfId="15784"/>
    <cellStyle name="Normal 16 11 4 3 2 2" xfId="15785"/>
    <cellStyle name="Normal 16 11 4 3 2 2 2" xfId="15786"/>
    <cellStyle name="Normal 16 11 4 3 2 2 2 2" xfId="34882"/>
    <cellStyle name="Normal 16 11 4 3 2 2 3" xfId="15787"/>
    <cellStyle name="Normal 16 11 4 3 2 2 3 2" xfId="34883"/>
    <cellStyle name="Normal 16 11 4 3 2 2 4" xfId="34881"/>
    <cellStyle name="Normal 16 11 4 3 2 3" xfId="15788"/>
    <cellStyle name="Normal 16 11 4 3 2 3 2" xfId="34884"/>
    <cellStyle name="Normal 16 11 4 3 2 4" xfId="15789"/>
    <cellStyle name="Normal 16 11 4 3 2 4 2" xfId="34885"/>
    <cellStyle name="Normal 16 11 4 3 2 5" xfId="15790"/>
    <cellStyle name="Normal 16 11 4 3 2 5 2" xfId="34886"/>
    <cellStyle name="Normal 16 11 4 3 2 6" xfId="34880"/>
    <cellStyle name="Normal 16 11 4 3 3" xfId="15791"/>
    <cellStyle name="Normal 16 11 4 3 3 2" xfId="15792"/>
    <cellStyle name="Normal 16 11 4 3 3 2 2" xfId="34888"/>
    <cellStyle name="Normal 16 11 4 3 3 3" xfId="15793"/>
    <cellStyle name="Normal 16 11 4 3 3 3 2" xfId="34889"/>
    <cellStyle name="Normal 16 11 4 3 3 4" xfId="34887"/>
    <cellStyle name="Normal 16 11 4 3 4" xfId="15794"/>
    <cellStyle name="Normal 16 11 4 3 4 2" xfId="34890"/>
    <cellStyle name="Normal 16 11 4 3 5" xfId="15795"/>
    <cellStyle name="Normal 16 11 4 3 5 2" xfId="34891"/>
    <cellStyle name="Normal 16 11 4 3 6" xfId="15796"/>
    <cellStyle name="Normal 16 11 4 3 6 2" xfId="34892"/>
    <cellStyle name="Normal 16 11 4 3 7" xfId="34879"/>
    <cellStyle name="Normal 16 11 4 4" xfId="15797"/>
    <cellStyle name="Normal 16 11 4 4 2" xfId="15798"/>
    <cellStyle name="Normal 16 11 4 4 2 2" xfId="15799"/>
    <cellStyle name="Normal 16 11 4 4 2 2 2" xfId="34895"/>
    <cellStyle name="Normal 16 11 4 4 2 3" xfId="15800"/>
    <cellStyle name="Normal 16 11 4 4 2 3 2" xfId="34896"/>
    <cellStyle name="Normal 16 11 4 4 2 4" xfId="34894"/>
    <cellStyle name="Normal 16 11 4 4 3" xfId="15801"/>
    <cellStyle name="Normal 16 11 4 4 3 2" xfId="34897"/>
    <cellStyle name="Normal 16 11 4 4 4" xfId="15802"/>
    <cellStyle name="Normal 16 11 4 4 4 2" xfId="34898"/>
    <cellStyle name="Normal 16 11 4 4 5" xfId="15803"/>
    <cellStyle name="Normal 16 11 4 4 5 2" xfId="34899"/>
    <cellStyle name="Normal 16 11 4 4 6" xfId="34893"/>
    <cellStyle name="Normal 16 11 4 5" xfId="15804"/>
    <cellStyle name="Normal 16 11 4 5 2" xfId="15805"/>
    <cellStyle name="Normal 16 11 4 5 2 2" xfId="34901"/>
    <cellStyle name="Normal 16 11 4 5 3" xfId="15806"/>
    <cellStyle name="Normal 16 11 4 5 3 2" xfId="34902"/>
    <cellStyle name="Normal 16 11 4 5 4" xfId="34900"/>
    <cellStyle name="Normal 16 11 4 6" xfId="15807"/>
    <cellStyle name="Normal 16 11 4 6 2" xfId="34903"/>
    <cellStyle name="Normal 16 11 4 7" xfId="15808"/>
    <cellStyle name="Normal 16 11 4 7 2" xfId="34904"/>
    <cellStyle name="Normal 16 11 4 8" xfId="15809"/>
    <cellStyle name="Normal 16 11 4 8 2" xfId="34905"/>
    <cellStyle name="Normal 16 11 4 9" xfId="34864"/>
    <cellStyle name="Normal 16 11 5" xfId="15810"/>
    <cellStyle name="Normal 16 11 5 2" xfId="15811"/>
    <cellStyle name="Normal 16 11 5 2 2" xfId="15812"/>
    <cellStyle name="Normal 16 11 5 2 2 2" xfId="15813"/>
    <cellStyle name="Normal 16 11 5 2 2 2 2" xfId="34909"/>
    <cellStyle name="Normal 16 11 5 2 2 3" xfId="15814"/>
    <cellStyle name="Normal 16 11 5 2 2 3 2" xfId="34910"/>
    <cellStyle name="Normal 16 11 5 2 2 4" xfId="34908"/>
    <cellStyle name="Normal 16 11 5 2 3" xfId="15815"/>
    <cellStyle name="Normal 16 11 5 2 3 2" xfId="34911"/>
    <cellStyle name="Normal 16 11 5 2 4" xfId="15816"/>
    <cellStyle name="Normal 16 11 5 2 4 2" xfId="34912"/>
    <cellStyle name="Normal 16 11 5 2 5" xfId="15817"/>
    <cellStyle name="Normal 16 11 5 2 5 2" xfId="34913"/>
    <cellStyle name="Normal 16 11 5 2 6" xfId="34907"/>
    <cellStyle name="Normal 16 11 5 3" xfId="15818"/>
    <cellStyle name="Normal 16 11 5 3 2" xfId="15819"/>
    <cellStyle name="Normal 16 11 5 3 2 2" xfId="34915"/>
    <cellStyle name="Normal 16 11 5 3 3" xfId="15820"/>
    <cellStyle name="Normal 16 11 5 3 3 2" xfId="34916"/>
    <cellStyle name="Normal 16 11 5 3 4" xfId="34914"/>
    <cellStyle name="Normal 16 11 5 4" xfId="15821"/>
    <cellStyle name="Normal 16 11 5 4 2" xfId="34917"/>
    <cellStyle name="Normal 16 11 5 5" xfId="15822"/>
    <cellStyle name="Normal 16 11 5 5 2" xfId="34918"/>
    <cellStyle name="Normal 16 11 5 6" xfId="15823"/>
    <cellStyle name="Normal 16 11 5 6 2" xfId="34919"/>
    <cellStyle name="Normal 16 11 5 7" xfId="34906"/>
    <cellStyle name="Normal 16 11 6" xfId="15824"/>
    <cellStyle name="Normal 16 11 6 2" xfId="15825"/>
    <cellStyle name="Normal 16 11 6 2 2" xfId="15826"/>
    <cellStyle name="Normal 16 11 6 2 2 2" xfId="15827"/>
    <cellStyle name="Normal 16 11 6 2 2 2 2" xfId="34923"/>
    <cellStyle name="Normal 16 11 6 2 2 3" xfId="15828"/>
    <cellStyle name="Normal 16 11 6 2 2 3 2" xfId="34924"/>
    <cellStyle name="Normal 16 11 6 2 2 4" xfId="34922"/>
    <cellStyle name="Normal 16 11 6 2 3" xfId="15829"/>
    <cellStyle name="Normal 16 11 6 2 3 2" xfId="34925"/>
    <cellStyle name="Normal 16 11 6 2 4" xfId="15830"/>
    <cellStyle name="Normal 16 11 6 2 4 2" xfId="34926"/>
    <cellStyle name="Normal 16 11 6 2 5" xfId="15831"/>
    <cellStyle name="Normal 16 11 6 2 5 2" xfId="34927"/>
    <cellStyle name="Normal 16 11 6 2 6" xfId="34921"/>
    <cellStyle name="Normal 16 11 6 3" xfId="15832"/>
    <cellStyle name="Normal 16 11 6 3 2" xfId="15833"/>
    <cellStyle name="Normal 16 11 6 3 2 2" xfId="34929"/>
    <cellStyle name="Normal 16 11 6 3 3" xfId="15834"/>
    <cellStyle name="Normal 16 11 6 3 3 2" xfId="34930"/>
    <cellStyle name="Normal 16 11 6 3 4" xfId="34928"/>
    <cellStyle name="Normal 16 11 6 4" xfId="15835"/>
    <cellStyle name="Normal 16 11 6 4 2" xfId="34931"/>
    <cellStyle name="Normal 16 11 6 5" xfId="15836"/>
    <cellStyle name="Normal 16 11 6 5 2" xfId="34932"/>
    <cellStyle name="Normal 16 11 6 6" xfId="15837"/>
    <cellStyle name="Normal 16 11 6 6 2" xfId="34933"/>
    <cellStyle name="Normal 16 11 6 7" xfId="34920"/>
    <cellStyle name="Normal 16 11 7" xfId="15838"/>
    <cellStyle name="Normal 16 11 7 2" xfId="15839"/>
    <cellStyle name="Normal 16 11 7 2 2" xfId="15840"/>
    <cellStyle name="Normal 16 11 7 2 2 2" xfId="34936"/>
    <cellStyle name="Normal 16 11 7 2 3" xfId="15841"/>
    <cellStyle name="Normal 16 11 7 2 3 2" xfId="34937"/>
    <cellStyle name="Normal 16 11 7 2 4" xfId="34935"/>
    <cellStyle name="Normal 16 11 7 3" xfId="15842"/>
    <cellStyle name="Normal 16 11 7 3 2" xfId="34938"/>
    <cellStyle name="Normal 16 11 7 4" xfId="15843"/>
    <cellStyle name="Normal 16 11 7 4 2" xfId="34939"/>
    <cellStyle name="Normal 16 11 7 5" xfId="15844"/>
    <cellStyle name="Normal 16 11 7 5 2" xfId="34940"/>
    <cellStyle name="Normal 16 11 7 6" xfId="34934"/>
    <cellStyle name="Normal 16 11 8" xfId="15845"/>
    <cellStyle name="Normal 16 11 8 2" xfId="15846"/>
    <cellStyle name="Normal 16 11 8 2 2" xfId="34942"/>
    <cellStyle name="Normal 16 11 8 3" xfId="15847"/>
    <cellStyle name="Normal 16 11 8 3 2" xfId="34943"/>
    <cellStyle name="Normal 16 11 8 4" xfId="34941"/>
    <cellStyle name="Normal 16 11 9" xfId="15848"/>
    <cellStyle name="Normal 16 11 9 2" xfId="34944"/>
    <cellStyle name="Normal 16 12" xfId="15849"/>
    <cellStyle name="Normal 16 12 10" xfId="15850"/>
    <cellStyle name="Normal 16 12 10 2" xfId="34946"/>
    <cellStyle name="Normal 16 12 11" xfId="15851"/>
    <cellStyle name="Normal 16 12 11 2" xfId="34947"/>
    <cellStyle name="Normal 16 12 12" xfId="34945"/>
    <cellStyle name="Normal 16 12 2" xfId="15852"/>
    <cellStyle name="Normal 16 12 2 2" xfId="15853"/>
    <cellStyle name="Normal 16 12 2 2 2" xfId="15854"/>
    <cellStyle name="Normal 16 12 2 2 2 2" xfId="15855"/>
    <cellStyle name="Normal 16 12 2 2 2 2 2" xfId="15856"/>
    <cellStyle name="Normal 16 12 2 2 2 2 2 2" xfId="34952"/>
    <cellStyle name="Normal 16 12 2 2 2 2 3" xfId="15857"/>
    <cellStyle name="Normal 16 12 2 2 2 2 3 2" xfId="34953"/>
    <cellStyle name="Normal 16 12 2 2 2 2 4" xfId="34951"/>
    <cellStyle name="Normal 16 12 2 2 2 3" xfId="15858"/>
    <cellStyle name="Normal 16 12 2 2 2 3 2" xfId="34954"/>
    <cellStyle name="Normal 16 12 2 2 2 4" xfId="15859"/>
    <cellStyle name="Normal 16 12 2 2 2 4 2" xfId="34955"/>
    <cellStyle name="Normal 16 12 2 2 2 5" xfId="15860"/>
    <cellStyle name="Normal 16 12 2 2 2 5 2" xfId="34956"/>
    <cellStyle name="Normal 16 12 2 2 2 6" xfId="34950"/>
    <cellStyle name="Normal 16 12 2 2 3" xfId="15861"/>
    <cellStyle name="Normal 16 12 2 2 3 2" xfId="15862"/>
    <cellStyle name="Normal 16 12 2 2 3 2 2" xfId="34958"/>
    <cellStyle name="Normal 16 12 2 2 3 3" xfId="15863"/>
    <cellStyle name="Normal 16 12 2 2 3 3 2" xfId="34959"/>
    <cellStyle name="Normal 16 12 2 2 3 4" xfId="34957"/>
    <cellStyle name="Normal 16 12 2 2 4" xfId="15864"/>
    <cellStyle name="Normal 16 12 2 2 4 2" xfId="34960"/>
    <cellStyle name="Normal 16 12 2 2 5" xfId="15865"/>
    <cellStyle name="Normal 16 12 2 2 5 2" xfId="34961"/>
    <cellStyle name="Normal 16 12 2 2 6" xfId="15866"/>
    <cellStyle name="Normal 16 12 2 2 6 2" xfId="34962"/>
    <cellStyle name="Normal 16 12 2 2 7" xfId="34949"/>
    <cellStyle name="Normal 16 12 2 3" xfId="15867"/>
    <cellStyle name="Normal 16 12 2 3 2" xfId="15868"/>
    <cellStyle name="Normal 16 12 2 3 2 2" xfId="15869"/>
    <cellStyle name="Normal 16 12 2 3 2 2 2" xfId="15870"/>
    <cellStyle name="Normal 16 12 2 3 2 2 2 2" xfId="34966"/>
    <cellStyle name="Normal 16 12 2 3 2 2 3" xfId="15871"/>
    <cellStyle name="Normal 16 12 2 3 2 2 3 2" xfId="34967"/>
    <cellStyle name="Normal 16 12 2 3 2 2 4" xfId="34965"/>
    <cellStyle name="Normal 16 12 2 3 2 3" xfId="15872"/>
    <cellStyle name="Normal 16 12 2 3 2 3 2" xfId="34968"/>
    <cellStyle name="Normal 16 12 2 3 2 4" xfId="15873"/>
    <cellStyle name="Normal 16 12 2 3 2 4 2" xfId="34969"/>
    <cellStyle name="Normal 16 12 2 3 2 5" xfId="15874"/>
    <cellStyle name="Normal 16 12 2 3 2 5 2" xfId="34970"/>
    <cellStyle name="Normal 16 12 2 3 2 6" xfId="34964"/>
    <cellStyle name="Normal 16 12 2 3 3" xfId="15875"/>
    <cellStyle name="Normal 16 12 2 3 3 2" xfId="15876"/>
    <cellStyle name="Normal 16 12 2 3 3 2 2" xfId="34972"/>
    <cellStyle name="Normal 16 12 2 3 3 3" xfId="15877"/>
    <cellStyle name="Normal 16 12 2 3 3 3 2" xfId="34973"/>
    <cellStyle name="Normal 16 12 2 3 3 4" xfId="34971"/>
    <cellStyle name="Normal 16 12 2 3 4" xfId="15878"/>
    <cellStyle name="Normal 16 12 2 3 4 2" xfId="34974"/>
    <cellStyle name="Normal 16 12 2 3 5" xfId="15879"/>
    <cellStyle name="Normal 16 12 2 3 5 2" xfId="34975"/>
    <cellStyle name="Normal 16 12 2 3 6" xfId="15880"/>
    <cellStyle name="Normal 16 12 2 3 6 2" xfId="34976"/>
    <cellStyle name="Normal 16 12 2 3 7" xfId="34963"/>
    <cellStyle name="Normal 16 12 2 4" xfId="15881"/>
    <cellStyle name="Normal 16 12 2 4 2" xfId="15882"/>
    <cellStyle name="Normal 16 12 2 4 2 2" xfId="15883"/>
    <cellStyle name="Normal 16 12 2 4 2 2 2" xfId="34979"/>
    <cellStyle name="Normal 16 12 2 4 2 3" xfId="15884"/>
    <cellStyle name="Normal 16 12 2 4 2 3 2" xfId="34980"/>
    <cellStyle name="Normal 16 12 2 4 2 4" xfId="34978"/>
    <cellStyle name="Normal 16 12 2 4 3" xfId="15885"/>
    <cellStyle name="Normal 16 12 2 4 3 2" xfId="34981"/>
    <cellStyle name="Normal 16 12 2 4 4" xfId="15886"/>
    <cellStyle name="Normal 16 12 2 4 4 2" xfId="34982"/>
    <cellStyle name="Normal 16 12 2 4 5" xfId="15887"/>
    <cellStyle name="Normal 16 12 2 4 5 2" xfId="34983"/>
    <cellStyle name="Normal 16 12 2 4 6" xfId="34977"/>
    <cellStyle name="Normal 16 12 2 5" xfId="15888"/>
    <cellStyle name="Normal 16 12 2 5 2" xfId="15889"/>
    <cellStyle name="Normal 16 12 2 5 2 2" xfId="34985"/>
    <cellStyle name="Normal 16 12 2 5 3" xfId="15890"/>
    <cellStyle name="Normal 16 12 2 5 3 2" xfId="34986"/>
    <cellStyle name="Normal 16 12 2 5 4" xfId="34984"/>
    <cellStyle name="Normal 16 12 2 6" xfId="15891"/>
    <cellStyle name="Normal 16 12 2 6 2" xfId="34987"/>
    <cellStyle name="Normal 16 12 2 7" xfId="15892"/>
    <cellStyle name="Normal 16 12 2 7 2" xfId="34988"/>
    <cellStyle name="Normal 16 12 2 8" xfId="15893"/>
    <cellStyle name="Normal 16 12 2 8 2" xfId="34989"/>
    <cellStyle name="Normal 16 12 2 9" xfId="34948"/>
    <cellStyle name="Normal 16 12 3" xfId="15894"/>
    <cellStyle name="Normal 16 12 3 2" xfId="15895"/>
    <cellStyle name="Normal 16 12 3 2 2" xfId="15896"/>
    <cellStyle name="Normal 16 12 3 2 2 2" xfId="15897"/>
    <cellStyle name="Normal 16 12 3 2 2 2 2" xfId="15898"/>
    <cellStyle name="Normal 16 12 3 2 2 2 2 2" xfId="34994"/>
    <cellStyle name="Normal 16 12 3 2 2 2 3" xfId="15899"/>
    <cellStyle name="Normal 16 12 3 2 2 2 3 2" xfId="34995"/>
    <cellStyle name="Normal 16 12 3 2 2 2 4" xfId="34993"/>
    <cellStyle name="Normal 16 12 3 2 2 3" xfId="15900"/>
    <cellStyle name="Normal 16 12 3 2 2 3 2" xfId="34996"/>
    <cellStyle name="Normal 16 12 3 2 2 4" xfId="15901"/>
    <cellStyle name="Normal 16 12 3 2 2 4 2" xfId="34997"/>
    <cellStyle name="Normal 16 12 3 2 2 5" xfId="15902"/>
    <cellStyle name="Normal 16 12 3 2 2 5 2" xfId="34998"/>
    <cellStyle name="Normal 16 12 3 2 2 6" xfId="34992"/>
    <cellStyle name="Normal 16 12 3 2 3" xfId="15903"/>
    <cellStyle name="Normal 16 12 3 2 3 2" xfId="15904"/>
    <cellStyle name="Normal 16 12 3 2 3 2 2" xfId="35000"/>
    <cellStyle name="Normal 16 12 3 2 3 3" xfId="15905"/>
    <cellStyle name="Normal 16 12 3 2 3 3 2" xfId="35001"/>
    <cellStyle name="Normal 16 12 3 2 3 4" xfId="34999"/>
    <cellStyle name="Normal 16 12 3 2 4" xfId="15906"/>
    <cellStyle name="Normal 16 12 3 2 4 2" xfId="35002"/>
    <cellStyle name="Normal 16 12 3 2 5" xfId="15907"/>
    <cellStyle name="Normal 16 12 3 2 5 2" xfId="35003"/>
    <cellStyle name="Normal 16 12 3 2 6" xfId="15908"/>
    <cellStyle name="Normal 16 12 3 2 6 2" xfId="35004"/>
    <cellStyle name="Normal 16 12 3 2 7" xfId="34991"/>
    <cellStyle name="Normal 16 12 3 3" xfId="15909"/>
    <cellStyle name="Normal 16 12 3 3 2" xfId="15910"/>
    <cellStyle name="Normal 16 12 3 3 2 2" xfId="15911"/>
    <cellStyle name="Normal 16 12 3 3 2 2 2" xfId="15912"/>
    <cellStyle name="Normal 16 12 3 3 2 2 2 2" xfId="35008"/>
    <cellStyle name="Normal 16 12 3 3 2 2 3" xfId="15913"/>
    <cellStyle name="Normal 16 12 3 3 2 2 3 2" xfId="35009"/>
    <cellStyle name="Normal 16 12 3 3 2 2 4" xfId="35007"/>
    <cellStyle name="Normal 16 12 3 3 2 3" xfId="15914"/>
    <cellStyle name="Normal 16 12 3 3 2 3 2" xfId="35010"/>
    <cellStyle name="Normal 16 12 3 3 2 4" xfId="15915"/>
    <cellStyle name="Normal 16 12 3 3 2 4 2" xfId="35011"/>
    <cellStyle name="Normal 16 12 3 3 2 5" xfId="15916"/>
    <cellStyle name="Normal 16 12 3 3 2 5 2" xfId="35012"/>
    <cellStyle name="Normal 16 12 3 3 2 6" xfId="35006"/>
    <cellStyle name="Normal 16 12 3 3 3" xfId="15917"/>
    <cellStyle name="Normal 16 12 3 3 3 2" xfId="15918"/>
    <cellStyle name="Normal 16 12 3 3 3 2 2" xfId="35014"/>
    <cellStyle name="Normal 16 12 3 3 3 3" xfId="15919"/>
    <cellStyle name="Normal 16 12 3 3 3 3 2" xfId="35015"/>
    <cellStyle name="Normal 16 12 3 3 3 4" xfId="35013"/>
    <cellStyle name="Normal 16 12 3 3 4" xfId="15920"/>
    <cellStyle name="Normal 16 12 3 3 4 2" xfId="35016"/>
    <cellStyle name="Normal 16 12 3 3 5" xfId="15921"/>
    <cellStyle name="Normal 16 12 3 3 5 2" xfId="35017"/>
    <cellStyle name="Normal 16 12 3 3 6" xfId="15922"/>
    <cellStyle name="Normal 16 12 3 3 6 2" xfId="35018"/>
    <cellStyle name="Normal 16 12 3 3 7" xfId="35005"/>
    <cellStyle name="Normal 16 12 3 4" xfId="15923"/>
    <cellStyle name="Normal 16 12 3 4 2" xfId="15924"/>
    <cellStyle name="Normal 16 12 3 4 2 2" xfId="15925"/>
    <cellStyle name="Normal 16 12 3 4 2 2 2" xfId="35021"/>
    <cellStyle name="Normal 16 12 3 4 2 3" xfId="15926"/>
    <cellStyle name="Normal 16 12 3 4 2 3 2" xfId="35022"/>
    <cellStyle name="Normal 16 12 3 4 2 4" xfId="35020"/>
    <cellStyle name="Normal 16 12 3 4 3" xfId="15927"/>
    <cellStyle name="Normal 16 12 3 4 3 2" xfId="35023"/>
    <cellStyle name="Normal 16 12 3 4 4" xfId="15928"/>
    <cellStyle name="Normal 16 12 3 4 4 2" xfId="35024"/>
    <cellStyle name="Normal 16 12 3 4 5" xfId="15929"/>
    <cellStyle name="Normal 16 12 3 4 5 2" xfId="35025"/>
    <cellStyle name="Normal 16 12 3 4 6" xfId="35019"/>
    <cellStyle name="Normal 16 12 3 5" xfId="15930"/>
    <cellStyle name="Normal 16 12 3 5 2" xfId="15931"/>
    <cellStyle name="Normal 16 12 3 5 2 2" xfId="35027"/>
    <cellStyle name="Normal 16 12 3 5 3" xfId="15932"/>
    <cellStyle name="Normal 16 12 3 5 3 2" xfId="35028"/>
    <cellStyle name="Normal 16 12 3 5 4" xfId="35026"/>
    <cellStyle name="Normal 16 12 3 6" xfId="15933"/>
    <cellStyle name="Normal 16 12 3 6 2" xfId="35029"/>
    <cellStyle name="Normal 16 12 3 7" xfId="15934"/>
    <cellStyle name="Normal 16 12 3 7 2" xfId="35030"/>
    <cellStyle name="Normal 16 12 3 8" xfId="15935"/>
    <cellStyle name="Normal 16 12 3 8 2" xfId="35031"/>
    <cellStyle name="Normal 16 12 3 9" xfId="34990"/>
    <cellStyle name="Normal 16 12 4" xfId="15936"/>
    <cellStyle name="Normal 16 12 4 2" xfId="15937"/>
    <cellStyle name="Normal 16 12 4 2 2" xfId="15938"/>
    <cellStyle name="Normal 16 12 4 2 2 2" xfId="15939"/>
    <cellStyle name="Normal 16 12 4 2 2 2 2" xfId="15940"/>
    <cellStyle name="Normal 16 12 4 2 2 2 2 2" xfId="35036"/>
    <cellStyle name="Normal 16 12 4 2 2 2 3" xfId="15941"/>
    <cellStyle name="Normal 16 12 4 2 2 2 3 2" xfId="35037"/>
    <cellStyle name="Normal 16 12 4 2 2 2 4" xfId="35035"/>
    <cellStyle name="Normal 16 12 4 2 2 3" xfId="15942"/>
    <cellStyle name="Normal 16 12 4 2 2 3 2" xfId="35038"/>
    <cellStyle name="Normal 16 12 4 2 2 4" xfId="15943"/>
    <cellStyle name="Normal 16 12 4 2 2 4 2" xfId="35039"/>
    <cellStyle name="Normal 16 12 4 2 2 5" xfId="15944"/>
    <cellStyle name="Normal 16 12 4 2 2 5 2" xfId="35040"/>
    <cellStyle name="Normal 16 12 4 2 2 6" xfId="35034"/>
    <cellStyle name="Normal 16 12 4 2 3" xfId="15945"/>
    <cellStyle name="Normal 16 12 4 2 3 2" xfId="15946"/>
    <cellStyle name="Normal 16 12 4 2 3 2 2" xfId="35042"/>
    <cellStyle name="Normal 16 12 4 2 3 3" xfId="15947"/>
    <cellStyle name="Normal 16 12 4 2 3 3 2" xfId="35043"/>
    <cellStyle name="Normal 16 12 4 2 3 4" xfId="35041"/>
    <cellStyle name="Normal 16 12 4 2 4" xfId="15948"/>
    <cellStyle name="Normal 16 12 4 2 4 2" xfId="35044"/>
    <cellStyle name="Normal 16 12 4 2 5" xfId="15949"/>
    <cellStyle name="Normal 16 12 4 2 5 2" xfId="35045"/>
    <cellStyle name="Normal 16 12 4 2 6" xfId="15950"/>
    <cellStyle name="Normal 16 12 4 2 6 2" xfId="35046"/>
    <cellStyle name="Normal 16 12 4 2 7" xfId="35033"/>
    <cellStyle name="Normal 16 12 4 3" xfId="15951"/>
    <cellStyle name="Normal 16 12 4 3 2" xfId="15952"/>
    <cellStyle name="Normal 16 12 4 3 2 2" xfId="15953"/>
    <cellStyle name="Normal 16 12 4 3 2 2 2" xfId="15954"/>
    <cellStyle name="Normal 16 12 4 3 2 2 2 2" xfId="35050"/>
    <cellStyle name="Normal 16 12 4 3 2 2 3" xfId="15955"/>
    <cellStyle name="Normal 16 12 4 3 2 2 3 2" xfId="35051"/>
    <cellStyle name="Normal 16 12 4 3 2 2 4" xfId="35049"/>
    <cellStyle name="Normal 16 12 4 3 2 3" xfId="15956"/>
    <cellStyle name="Normal 16 12 4 3 2 3 2" xfId="35052"/>
    <cellStyle name="Normal 16 12 4 3 2 4" xfId="15957"/>
    <cellStyle name="Normal 16 12 4 3 2 4 2" xfId="35053"/>
    <cellStyle name="Normal 16 12 4 3 2 5" xfId="15958"/>
    <cellStyle name="Normal 16 12 4 3 2 5 2" xfId="35054"/>
    <cellStyle name="Normal 16 12 4 3 2 6" xfId="35048"/>
    <cellStyle name="Normal 16 12 4 3 3" xfId="15959"/>
    <cellStyle name="Normal 16 12 4 3 3 2" xfId="15960"/>
    <cellStyle name="Normal 16 12 4 3 3 2 2" xfId="35056"/>
    <cellStyle name="Normal 16 12 4 3 3 3" xfId="15961"/>
    <cellStyle name="Normal 16 12 4 3 3 3 2" xfId="35057"/>
    <cellStyle name="Normal 16 12 4 3 3 4" xfId="35055"/>
    <cellStyle name="Normal 16 12 4 3 4" xfId="15962"/>
    <cellStyle name="Normal 16 12 4 3 4 2" xfId="35058"/>
    <cellStyle name="Normal 16 12 4 3 5" xfId="15963"/>
    <cellStyle name="Normal 16 12 4 3 5 2" xfId="35059"/>
    <cellStyle name="Normal 16 12 4 3 6" xfId="15964"/>
    <cellStyle name="Normal 16 12 4 3 6 2" xfId="35060"/>
    <cellStyle name="Normal 16 12 4 3 7" xfId="35047"/>
    <cellStyle name="Normal 16 12 4 4" xfId="15965"/>
    <cellStyle name="Normal 16 12 4 4 2" xfId="15966"/>
    <cellStyle name="Normal 16 12 4 4 2 2" xfId="15967"/>
    <cellStyle name="Normal 16 12 4 4 2 2 2" xfId="35063"/>
    <cellStyle name="Normal 16 12 4 4 2 3" xfId="15968"/>
    <cellStyle name="Normal 16 12 4 4 2 3 2" xfId="35064"/>
    <cellStyle name="Normal 16 12 4 4 2 4" xfId="35062"/>
    <cellStyle name="Normal 16 12 4 4 3" xfId="15969"/>
    <cellStyle name="Normal 16 12 4 4 3 2" xfId="35065"/>
    <cellStyle name="Normal 16 12 4 4 4" xfId="15970"/>
    <cellStyle name="Normal 16 12 4 4 4 2" xfId="35066"/>
    <cellStyle name="Normal 16 12 4 4 5" xfId="15971"/>
    <cellStyle name="Normal 16 12 4 4 5 2" xfId="35067"/>
    <cellStyle name="Normal 16 12 4 4 6" xfId="35061"/>
    <cellStyle name="Normal 16 12 4 5" xfId="15972"/>
    <cellStyle name="Normal 16 12 4 5 2" xfId="15973"/>
    <cellStyle name="Normal 16 12 4 5 2 2" xfId="35069"/>
    <cellStyle name="Normal 16 12 4 5 3" xfId="15974"/>
    <cellStyle name="Normal 16 12 4 5 3 2" xfId="35070"/>
    <cellStyle name="Normal 16 12 4 5 4" xfId="35068"/>
    <cellStyle name="Normal 16 12 4 6" xfId="15975"/>
    <cellStyle name="Normal 16 12 4 6 2" xfId="35071"/>
    <cellStyle name="Normal 16 12 4 7" xfId="15976"/>
    <cellStyle name="Normal 16 12 4 7 2" xfId="35072"/>
    <cellStyle name="Normal 16 12 4 8" xfId="15977"/>
    <cellStyle name="Normal 16 12 4 8 2" xfId="35073"/>
    <cellStyle name="Normal 16 12 4 9" xfId="35032"/>
    <cellStyle name="Normal 16 12 5" xfId="15978"/>
    <cellStyle name="Normal 16 12 5 2" xfId="15979"/>
    <cellStyle name="Normal 16 12 5 2 2" xfId="15980"/>
    <cellStyle name="Normal 16 12 5 2 2 2" xfId="15981"/>
    <cellStyle name="Normal 16 12 5 2 2 2 2" xfId="35077"/>
    <cellStyle name="Normal 16 12 5 2 2 3" xfId="15982"/>
    <cellStyle name="Normal 16 12 5 2 2 3 2" xfId="35078"/>
    <cellStyle name="Normal 16 12 5 2 2 4" xfId="35076"/>
    <cellStyle name="Normal 16 12 5 2 3" xfId="15983"/>
    <cellStyle name="Normal 16 12 5 2 3 2" xfId="35079"/>
    <cellStyle name="Normal 16 12 5 2 4" xfId="15984"/>
    <cellStyle name="Normal 16 12 5 2 4 2" xfId="35080"/>
    <cellStyle name="Normal 16 12 5 2 5" xfId="15985"/>
    <cellStyle name="Normal 16 12 5 2 5 2" xfId="35081"/>
    <cellStyle name="Normal 16 12 5 2 6" xfId="35075"/>
    <cellStyle name="Normal 16 12 5 3" xfId="15986"/>
    <cellStyle name="Normal 16 12 5 3 2" xfId="15987"/>
    <cellStyle name="Normal 16 12 5 3 2 2" xfId="35083"/>
    <cellStyle name="Normal 16 12 5 3 3" xfId="15988"/>
    <cellStyle name="Normal 16 12 5 3 3 2" xfId="35084"/>
    <cellStyle name="Normal 16 12 5 3 4" xfId="35082"/>
    <cellStyle name="Normal 16 12 5 4" xfId="15989"/>
    <cellStyle name="Normal 16 12 5 4 2" xfId="35085"/>
    <cellStyle name="Normal 16 12 5 5" xfId="15990"/>
    <cellStyle name="Normal 16 12 5 5 2" xfId="35086"/>
    <cellStyle name="Normal 16 12 5 6" xfId="15991"/>
    <cellStyle name="Normal 16 12 5 6 2" xfId="35087"/>
    <cellStyle name="Normal 16 12 5 7" xfId="35074"/>
    <cellStyle name="Normal 16 12 6" xfId="15992"/>
    <cellStyle name="Normal 16 12 6 2" xfId="15993"/>
    <cellStyle name="Normal 16 12 6 2 2" xfId="15994"/>
    <cellStyle name="Normal 16 12 6 2 2 2" xfId="15995"/>
    <cellStyle name="Normal 16 12 6 2 2 2 2" xfId="35091"/>
    <cellStyle name="Normal 16 12 6 2 2 3" xfId="15996"/>
    <cellStyle name="Normal 16 12 6 2 2 3 2" xfId="35092"/>
    <cellStyle name="Normal 16 12 6 2 2 4" xfId="35090"/>
    <cellStyle name="Normal 16 12 6 2 3" xfId="15997"/>
    <cellStyle name="Normal 16 12 6 2 3 2" xfId="35093"/>
    <cellStyle name="Normal 16 12 6 2 4" xfId="15998"/>
    <cellStyle name="Normal 16 12 6 2 4 2" xfId="35094"/>
    <cellStyle name="Normal 16 12 6 2 5" xfId="15999"/>
    <cellStyle name="Normal 16 12 6 2 5 2" xfId="35095"/>
    <cellStyle name="Normal 16 12 6 2 6" xfId="35089"/>
    <cellStyle name="Normal 16 12 6 3" xfId="16000"/>
    <cellStyle name="Normal 16 12 6 3 2" xfId="16001"/>
    <cellStyle name="Normal 16 12 6 3 2 2" xfId="35097"/>
    <cellStyle name="Normal 16 12 6 3 3" xfId="16002"/>
    <cellStyle name="Normal 16 12 6 3 3 2" xfId="35098"/>
    <cellStyle name="Normal 16 12 6 3 4" xfId="35096"/>
    <cellStyle name="Normal 16 12 6 4" xfId="16003"/>
    <cellStyle name="Normal 16 12 6 4 2" xfId="35099"/>
    <cellStyle name="Normal 16 12 6 5" xfId="16004"/>
    <cellStyle name="Normal 16 12 6 5 2" xfId="35100"/>
    <cellStyle name="Normal 16 12 6 6" xfId="16005"/>
    <cellStyle name="Normal 16 12 6 6 2" xfId="35101"/>
    <cellStyle name="Normal 16 12 6 7" xfId="35088"/>
    <cellStyle name="Normal 16 12 7" xfId="16006"/>
    <cellStyle name="Normal 16 12 7 2" xfId="16007"/>
    <cellStyle name="Normal 16 12 7 2 2" xfId="16008"/>
    <cellStyle name="Normal 16 12 7 2 2 2" xfId="35104"/>
    <cellStyle name="Normal 16 12 7 2 3" xfId="16009"/>
    <cellStyle name="Normal 16 12 7 2 3 2" xfId="35105"/>
    <cellStyle name="Normal 16 12 7 2 4" xfId="35103"/>
    <cellStyle name="Normal 16 12 7 3" xfId="16010"/>
    <cellStyle name="Normal 16 12 7 3 2" xfId="35106"/>
    <cellStyle name="Normal 16 12 7 4" xfId="16011"/>
    <cellStyle name="Normal 16 12 7 4 2" xfId="35107"/>
    <cellStyle name="Normal 16 12 7 5" xfId="16012"/>
    <cellStyle name="Normal 16 12 7 5 2" xfId="35108"/>
    <cellStyle name="Normal 16 12 7 6" xfId="35102"/>
    <cellStyle name="Normal 16 12 8" xfId="16013"/>
    <cellStyle name="Normal 16 12 8 2" xfId="16014"/>
    <cellStyle name="Normal 16 12 8 2 2" xfId="35110"/>
    <cellStyle name="Normal 16 12 8 3" xfId="16015"/>
    <cellStyle name="Normal 16 12 8 3 2" xfId="35111"/>
    <cellStyle name="Normal 16 12 8 4" xfId="35109"/>
    <cellStyle name="Normal 16 12 9" xfId="16016"/>
    <cellStyle name="Normal 16 12 9 2" xfId="35112"/>
    <cellStyle name="Normal 16 13" xfId="16017"/>
    <cellStyle name="Normal 16 13 10" xfId="16018"/>
    <cellStyle name="Normal 16 13 10 2" xfId="35114"/>
    <cellStyle name="Normal 16 13 11" xfId="16019"/>
    <cellStyle name="Normal 16 13 11 2" xfId="35115"/>
    <cellStyle name="Normal 16 13 12" xfId="35113"/>
    <cellStyle name="Normal 16 13 2" xfId="16020"/>
    <cellStyle name="Normal 16 13 2 2" xfId="16021"/>
    <cellStyle name="Normal 16 13 2 2 2" xfId="16022"/>
    <cellStyle name="Normal 16 13 2 2 2 2" xfId="16023"/>
    <cellStyle name="Normal 16 13 2 2 2 2 2" xfId="16024"/>
    <cellStyle name="Normal 16 13 2 2 2 2 2 2" xfId="35120"/>
    <cellStyle name="Normal 16 13 2 2 2 2 3" xfId="16025"/>
    <cellStyle name="Normal 16 13 2 2 2 2 3 2" xfId="35121"/>
    <cellStyle name="Normal 16 13 2 2 2 2 4" xfId="35119"/>
    <cellStyle name="Normal 16 13 2 2 2 3" xfId="16026"/>
    <cellStyle name="Normal 16 13 2 2 2 3 2" xfId="35122"/>
    <cellStyle name="Normal 16 13 2 2 2 4" xfId="16027"/>
    <cellStyle name="Normal 16 13 2 2 2 4 2" xfId="35123"/>
    <cellStyle name="Normal 16 13 2 2 2 5" xfId="16028"/>
    <cellStyle name="Normal 16 13 2 2 2 5 2" xfId="35124"/>
    <cellStyle name="Normal 16 13 2 2 2 6" xfId="35118"/>
    <cellStyle name="Normal 16 13 2 2 3" xfId="16029"/>
    <cellStyle name="Normal 16 13 2 2 3 2" xfId="16030"/>
    <cellStyle name="Normal 16 13 2 2 3 2 2" xfId="35126"/>
    <cellStyle name="Normal 16 13 2 2 3 3" xfId="16031"/>
    <cellStyle name="Normal 16 13 2 2 3 3 2" xfId="35127"/>
    <cellStyle name="Normal 16 13 2 2 3 4" xfId="35125"/>
    <cellStyle name="Normal 16 13 2 2 4" xfId="16032"/>
    <cellStyle name="Normal 16 13 2 2 4 2" xfId="35128"/>
    <cellStyle name="Normal 16 13 2 2 5" xfId="16033"/>
    <cellStyle name="Normal 16 13 2 2 5 2" xfId="35129"/>
    <cellStyle name="Normal 16 13 2 2 6" xfId="16034"/>
    <cellStyle name="Normal 16 13 2 2 6 2" xfId="35130"/>
    <cellStyle name="Normal 16 13 2 2 7" xfId="35117"/>
    <cellStyle name="Normal 16 13 2 3" xfId="16035"/>
    <cellStyle name="Normal 16 13 2 3 2" xfId="16036"/>
    <cellStyle name="Normal 16 13 2 3 2 2" xfId="16037"/>
    <cellStyle name="Normal 16 13 2 3 2 2 2" xfId="16038"/>
    <cellStyle name="Normal 16 13 2 3 2 2 2 2" xfId="35134"/>
    <cellStyle name="Normal 16 13 2 3 2 2 3" xfId="16039"/>
    <cellStyle name="Normal 16 13 2 3 2 2 3 2" xfId="35135"/>
    <cellStyle name="Normal 16 13 2 3 2 2 4" xfId="35133"/>
    <cellStyle name="Normal 16 13 2 3 2 3" xfId="16040"/>
    <cellStyle name="Normal 16 13 2 3 2 3 2" xfId="35136"/>
    <cellStyle name="Normal 16 13 2 3 2 4" xfId="16041"/>
    <cellStyle name="Normal 16 13 2 3 2 4 2" xfId="35137"/>
    <cellStyle name="Normal 16 13 2 3 2 5" xfId="16042"/>
    <cellStyle name="Normal 16 13 2 3 2 5 2" xfId="35138"/>
    <cellStyle name="Normal 16 13 2 3 2 6" xfId="35132"/>
    <cellStyle name="Normal 16 13 2 3 3" xfId="16043"/>
    <cellStyle name="Normal 16 13 2 3 3 2" xfId="16044"/>
    <cellStyle name="Normal 16 13 2 3 3 2 2" xfId="35140"/>
    <cellStyle name="Normal 16 13 2 3 3 3" xfId="16045"/>
    <cellStyle name="Normal 16 13 2 3 3 3 2" xfId="35141"/>
    <cellStyle name="Normal 16 13 2 3 3 4" xfId="35139"/>
    <cellStyle name="Normal 16 13 2 3 4" xfId="16046"/>
    <cellStyle name="Normal 16 13 2 3 4 2" xfId="35142"/>
    <cellStyle name="Normal 16 13 2 3 5" xfId="16047"/>
    <cellStyle name="Normal 16 13 2 3 5 2" xfId="35143"/>
    <cellStyle name="Normal 16 13 2 3 6" xfId="16048"/>
    <cellStyle name="Normal 16 13 2 3 6 2" xfId="35144"/>
    <cellStyle name="Normal 16 13 2 3 7" xfId="35131"/>
    <cellStyle name="Normal 16 13 2 4" xfId="16049"/>
    <cellStyle name="Normal 16 13 2 4 2" xfId="16050"/>
    <cellStyle name="Normal 16 13 2 4 2 2" xfId="16051"/>
    <cellStyle name="Normal 16 13 2 4 2 2 2" xfId="35147"/>
    <cellStyle name="Normal 16 13 2 4 2 3" xfId="16052"/>
    <cellStyle name="Normal 16 13 2 4 2 3 2" xfId="35148"/>
    <cellStyle name="Normal 16 13 2 4 2 4" xfId="35146"/>
    <cellStyle name="Normal 16 13 2 4 3" xfId="16053"/>
    <cellStyle name="Normal 16 13 2 4 3 2" xfId="35149"/>
    <cellStyle name="Normal 16 13 2 4 4" xfId="16054"/>
    <cellStyle name="Normal 16 13 2 4 4 2" xfId="35150"/>
    <cellStyle name="Normal 16 13 2 4 5" xfId="16055"/>
    <cellStyle name="Normal 16 13 2 4 5 2" xfId="35151"/>
    <cellStyle name="Normal 16 13 2 4 6" xfId="35145"/>
    <cellStyle name="Normal 16 13 2 5" xfId="16056"/>
    <cellStyle name="Normal 16 13 2 5 2" xfId="16057"/>
    <cellStyle name="Normal 16 13 2 5 2 2" xfId="35153"/>
    <cellStyle name="Normal 16 13 2 5 3" xfId="16058"/>
    <cellStyle name="Normal 16 13 2 5 3 2" xfId="35154"/>
    <cellStyle name="Normal 16 13 2 5 4" xfId="35152"/>
    <cellStyle name="Normal 16 13 2 6" xfId="16059"/>
    <cellStyle name="Normal 16 13 2 6 2" xfId="35155"/>
    <cellStyle name="Normal 16 13 2 7" xfId="16060"/>
    <cellStyle name="Normal 16 13 2 7 2" xfId="35156"/>
    <cellStyle name="Normal 16 13 2 8" xfId="16061"/>
    <cellStyle name="Normal 16 13 2 8 2" xfId="35157"/>
    <cellStyle name="Normal 16 13 2 9" xfId="35116"/>
    <cellStyle name="Normal 16 13 3" xfId="16062"/>
    <cellStyle name="Normal 16 13 3 2" xfId="16063"/>
    <cellStyle name="Normal 16 13 3 2 2" xfId="16064"/>
    <cellStyle name="Normal 16 13 3 2 2 2" xfId="16065"/>
    <cellStyle name="Normal 16 13 3 2 2 2 2" xfId="16066"/>
    <cellStyle name="Normal 16 13 3 2 2 2 2 2" xfId="35162"/>
    <cellStyle name="Normal 16 13 3 2 2 2 3" xfId="16067"/>
    <cellStyle name="Normal 16 13 3 2 2 2 3 2" xfId="35163"/>
    <cellStyle name="Normal 16 13 3 2 2 2 4" xfId="35161"/>
    <cellStyle name="Normal 16 13 3 2 2 3" xfId="16068"/>
    <cellStyle name="Normal 16 13 3 2 2 3 2" xfId="35164"/>
    <cellStyle name="Normal 16 13 3 2 2 4" xfId="16069"/>
    <cellStyle name="Normal 16 13 3 2 2 4 2" xfId="35165"/>
    <cellStyle name="Normal 16 13 3 2 2 5" xfId="16070"/>
    <cellStyle name="Normal 16 13 3 2 2 5 2" xfId="35166"/>
    <cellStyle name="Normal 16 13 3 2 2 6" xfId="35160"/>
    <cellStyle name="Normal 16 13 3 2 3" xfId="16071"/>
    <cellStyle name="Normal 16 13 3 2 3 2" xfId="16072"/>
    <cellStyle name="Normal 16 13 3 2 3 2 2" xfId="35168"/>
    <cellStyle name="Normal 16 13 3 2 3 3" xfId="16073"/>
    <cellStyle name="Normal 16 13 3 2 3 3 2" xfId="35169"/>
    <cellStyle name="Normal 16 13 3 2 3 4" xfId="35167"/>
    <cellStyle name="Normal 16 13 3 2 4" xfId="16074"/>
    <cellStyle name="Normal 16 13 3 2 4 2" xfId="35170"/>
    <cellStyle name="Normal 16 13 3 2 5" xfId="16075"/>
    <cellStyle name="Normal 16 13 3 2 5 2" xfId="35171"/>
    <cellStyle name="Normal 16 13 3 2 6" xfId="16076"/>
    <cellStyle name="Normal 16 13 3 2 6 2" xfId="35172"/>
    <cellStyle name="Normal 16 13 3 2 7" xfId="35159"/>
    <cellStyle name="Normal 16 13 3 3" xfId="16077"/>
    <cellStyle name="Normal 16 13 3 3 2" xfId="16078"/>
    <cellStyle name="Normal 16 13 3 3 2 2" xfId="16079"/>
    <cellStyle name="Normal 16 13 3 3 2 2 2" xfId="16080"/>
    <cellStyle name="Normal 16 13 3 3 2 2 2 2" xfId="35176"/>
    <cellStyle name="Normal 16 13 3 3 2 2 3" xfId="16081"/>
    <cellStyle name="Normal 16 13 3 3 2 2 3 2" xfId="35177"/>
    <cellStyle name="Normal 16 13 3 3 2 2 4" xfId="35175"/>
    <cellStyle name="Normal 16 13 3 3 2 3" xfId="16082"/>
    <cellStyle name="Normal 16 13 3 3 2 3 2" xfId="35178"/>
    <cellStyle name="Normal 16 13 3 3 2 4" xfId="16083"/>
    <cellStyle name="Normal 16 13 3 3 2 4 2" xfId="35179"/>
    <cellStyle name="Normal 16 13 3 3 2 5" xfId="16084"/>
    <cellStyle name="Normal 16 13 3 3 2 5 2" xfId="35180"/>
    <cellStyle name="Normal 16 13 3 3 2 6" xfId="35174"/>
    <cellStyle name="Normal 16 13 3 3 3" xfId="16085"/>
    <cellStyle name="Normal 16 13 3 3 3 2" xfId="16086"/>
    <cellStyle name="Normal 16 13 3 3 3 2 2" xfId="35182"/>
    <cellStyle name="Normal 16 13 3 3 3 3" xfId="16087"/>
    <cellStyle name="Normal 16 13 3 3 3 3 2" xfId="35183"/>
    <cellStyle name="Normal 16 13 3 3 3 4" xfId="35181"/>
    <cellStyle name="Normal 16 13 3 3 4" xfId="16088"/>
    <cellStyle name="Normal 16 13 3 3 4 2" xfId="35184"/>
    <cellStyle name="Normal 16 13 3 3 5" xfId="16089"/>
    <cellStyle name="Normal 16 13 3 3 5 2" xfId="35185"/>
    <cellStyle name="Normal 16 13 3 3 6" xfId="16090"/>
    <cellStyle name="Normal 16 13 3 3 6 2" xfId="35186"/>
    <cellStyle name="Normal 16 13 3 3 7" xfId="35173"/>
    <cellStyle name="Normal 16 13 3 4" xfId="16091"/>
    <cellStyle name="Normal 16 13 3 4 2" xfId="16092"/>
    <cellStyle name="Normal 16 13 3 4 2 2" xfId="16093"/>
    <cellStyle name="Normal 16 13 3 4 2 2 2" xfId="35189"/>
    <cellStyle name="Normal 16 13 3 4 2 3" xfId="16094"/>
    <cellStyle name="Normal 16 13 3 4 2 3 2" xfId="35190"/>
    <cellStyle name="Normal 16 13 3 4 2 4" xfId="35188"/>
    <cellStyle name="Normal 16 13 3 4 3" xfId="16095"/>
    <cellStyle name="Normal 16 13 3 4 3 2" xfId="35191"/>
    <cellStyle name="Normal 16 13 3 4 4" xfId="16096"/>
    <cellStyle name="Normal 16 13 3 4 4 2" xfId="35192"/>
    <cellStyle name="Normal 16 13 3 4 5" xfId="16097"/>
    <cellStyle name="Normal 16 13 3 4 5 2" xfId="35193"/>
    <cellStyle name="Normal 16 13 3 4 6" xfId="35187"/>
    <cellStyle name="Normal 16 13 3 5" xfId="16098"/>
    <cellStyle name="Normal 16 13 3 5 2" xfId="16099"/>
    <cellStyle name="Normal 16 13 3 5 2 2" xfId="35195"/>
    <cellStyle name="Normal 16 13 3 5 3" xfId="16100"/>
    <cellStyle name="Normal 16 13 3 5 3 2" xfId="35196"/>
    <cellStyle name="Normal 16 13 3 5 4" xfId="35194"/>
    <cellStyle name="Normal 16 13 3 6" xfId="16101"/>
    <cellStyle name="Normal 16 13 3 6 2" xfId="35197"/>
    <cellStyle name="Normal 16 13 3 7" xfId="16102"/>
    <cellStyle name="Normal 16 13 3 7 2" xfId="35198"/>
    <cellStyle name="Normal 16 13 3 8" xfId="16103"/>
    <cellStyle name="Normal 16 13 3 8 2" xfId="35199"/>
    <cellStyle name="Normal 16 13 3 9" xfId="35158"/>
    <cellStyle name="Normal 16 13 4" xfId="16104"/>
    <cellStyle name="Normal 16 13 4 2" xfId="16105"/>
    <cellStyle name="Normal 16 13 4 2 2" xfId="16106"/>
    <cellStyle name="Normal 16 13 4 2 2 2" xfId="16107"/>
    <cellStyle name="Normal 16 13 4 2 2 2 2" xfId="16108"/>
    <cellStyle name="Normal 16 13 4 2 2 2 2 2" xfId="35204"/>
    <cellStyle name="Normal 16 13 4 2 2 2 3" xfId="16109"/>
    <cellStyle name="Normal 16 13 4 2 2 2 3 2" xfId="35205"/>
    <cellStyle name="Normal 16 13 4 2 2 2 4" xfId="35203"/>
    <cellStyle name="Normal 16 13 4 2 2 3" xfId="16110"/>
    <cellStyle name="Normal 16 13 4 2 2 3 2" xfId="35206"/>
    <cellStyle name="Normal 16 13 4 2 2 4" xfId="16111"/>
    <cellStyle name="Normal 16 13 4 2 2 4 2" xfId="35207"/>
    <cellStyle name="Normal 16 13 4 2 2 5" xfId="16112"/>
    <cellStyle name="Normal 16 13 4 2 2 5 2" xfId="35208"/>
    <cellStyle name="Normal 16 13 4 2 2 6" xfId="35202"/>
    <cellStyle name="Normal 16 13 4 2 3" xfId="16113"/>
    <cellStyle name="Normal 16 13 4 2 3 2" xfId="16114"/>
    <cellStyle name="Normal 16 13 4 2 3 2 2" xfId="35210"/>
    <cellStyle name="Normal 16 13 4 2 3 3" xfId="16115"/>
    <cellStyle name="Normal 16 13 4 2 3 3 2" xfId="35211"/>
    <cellStyle name="Normal 16 13 4 2 3 4" xfId="35209"/>
    <cellStyle name="Normal 16 13 4 2 4" xfId="16116"/>
    <cellStyle name="Normal 16 13 4 2 4 2" xfId="35212"/>
    <cellStyle name="Normal 16 13 4 2 5" xfId="16117"/>
    <cellStyle name="Normal 16 13 4 2 5 2" xfId="35213"/>
    <cellStyle name="Normal 16 13 4 2 6" xfId="16118"/>
    <cellStyle name="Normal 16 13 4 2 6 2" xfId="35214"/>
    <cellStyle name="Normal 16 13 4 2 7" xfId="35201"/>
    <cellStyle name="Normal 16 13 4 3" xfId="16119"/>
    <cellStyle name="Normal 16 13 4 3 2" xfId="16120"/>
    <cellStyle name="Normal 16 13 4 3 2 2" xfId="16121"/>
    <cellStyle name="Normal 16 13 4 3 2 2 2" xfId="16122"/>
    <cellStyle name="Normal 16 13 4 3 2 2 2 2" xfId="35218"/>
    <cellStyle name="Normal 16 13 4 3 2 2 3" xfId="16123"/>
    <cellStyle name="Normal 16 13 4 3 2 2 3 2" xfId="35219"/>
    <cellStyle name="Normal 16 13 4 3 2 2 4" xfId="35217"/>
    <cellStyle name="Normal 16 13 4 3 2 3" xfId="16124"/>
    <cellStyle name="Normal 16 13 4 3 2 3 2" xfId="35220"/>
    <cellStyle name="Normal 16 13 4 3 2 4" xfId="16125"/>
    <cellStyle name="Normal 16 13 4 3 2 4 2" xfId="35221"/>
    <cellStyle name="Normal 16 13 4 3 2 5" xfId="16126"/>
    <cellStyle name="Normal 16 13 4 3 2 5 2" xfId="35222"/>
    <cellStyle name="Normal 16 13 4 3 2 6" xfId="35216"/>
    <cellStyle name="Normal 16 13 4 3 3" xfId="16127"/>
    <cellStyle name="Normal 16 13 4 3 3 2" xfId="16128"/>
    <cellStyle name="Normal 16 13 4 3 3 2 2" xfId="35224"/>
    <cellStyle name="Normal 16 13 4 3 3 3" xfId="16129"/>
    <cellStyle name="Normal 16 13 4 3 3 3 2" xfId="35225"/>
    <cellStyle name="Normal 16 13 4 3 3 4" xfId="35223"/>
    <cellStyle name="Normal 16 13 4 3 4" xfId="16130"/>
    <cellStyle name="Normal 16 13 4 3 4 2" xfId="35226"/>
    <cellStyle name="Normal 16 13 4 3 5" xfId="16131"/>
    <cellStyle name="Normal 16 13 4 3 5 2" xfId="35227"/>
    <cellStyle name="Normal 16 13 4 3 6" xfId="16132"/>
    <cellStyle name="Normal 16 13 4 3 6 2" xfId="35228"/>
    <cellStyle name="Normal 16 13 4 3 7" xfId="35215"/>
    <cellStyle name="Normal 16 13 4 4" xfId="16133"/>
    <cellStyle name="Normal 16 13 4 4 2" xfId="16134"/>
    <cellStyle name="Normal 16 13 4 4 2 2" xfId="16135"/>
    <cellStyle name="Normal 16 13 4 4 2 2 2" xfId="35231"/>
    <cellStyle name="Normal 16 13 4 4 2 3" xfId="16136"/>
    <cellStyle name="Normal 16 13 4 4 2 3 2" xfId="35232"/>
    <cellStyle name="Normal 16 13 4 4 2 4" xfId="35230"/>
    <cellStyle name="Normal 16 13 4 4 3" xfId="16137"/>
    <cellStyle name="Normal 16 13 4 4 3 2" xfId="35233"/>
    <cellStyle name="Normal 16 13 4 4 4" xfId="16138"/>
    <cellStyle name="Normal 16 13 4 4 4 2" xfId="35234"/>
    <cellStyle name="Normal 16 13 4 4 5" xfId="16139"/>
    <cellStyle name="Normal 16 13 4 4 5 2" xfId="35235"/>
    <cellStyle name="Normal 16 13 4 4 6" xfId="35229"/>
    <cellStyle name="Normal 16 13 4 5" xfId="16140"/>
    <cellStyle name="Normal 16 13 4 5 2" xfId="16141"/>
    <cellStyle name="Normal 16 13 4 5 2 2" xfId="35237"/>
    <cellStyle name="Normal 16 13 4 5 3" xfId="16142"/>
    <cellStyle name="Normal 16 13 4 5 3 2" xfId="35238"/>
    <cellStyle name="Normal 16 13 4 5 4" xfId="35236"/>
    <cellStyle name="Normal 16 13 4 6" xfId="16143"/>
    <cellStyle name="Normal 16 13 4 6 2" xfId="35239"/>
    <cellStyle name="Normal 16 13 4 7" xfId="16144"/>
    <cellStyle name="Normal 16 13 4 7 2" xfId="35240"/>
    <cellStyle name="Normal 16 13 4 8" xfId="16145"/>
    <cellStyle name="Normal 16 13 4 8 2" xfId="35241"/>
    <cellStyle name="Normal 16 13 4 9" xfId="35200"/>
    <cellStyle name="Normal 16 13 5" xfId="16146"/>
    <cellStyle name="Normal 16 13 5 2" xfId="16147"/>
    <cellStyle name="Normal 16 13 5 2 2" xfId="16148"/>
    <cellStyle name="Normal 16 13 5 2 2 2" xfId="16149"/>
    <cellStyle name="Normal 16 13 5 2 2 2 2" xfId="35245"/>
    <cellStyle name="Normal 16 13 5 2 2 3" xfId="16150"/>
    <cellStyle name="Normal 16 13 5 2 2 3 2" xfId="35246"/>
    <cellStyle name="Normal 16 13 5 2 2 4" xfId="35244"/>
    <cellStyle name="Normal 16 13 5 2 3" xfId="16151"/>
    <cellStyle name="Normal 16 13 5 2 3 2" xfId="35247"/>
    <cellStyle name="Normal 16 13 5 2 4" xfId="16152"/>
    <cellStyle name="Normal 16 13 5 2 4 2" xfId="35248"/>
    <cellStyle name="Normal 16 13 5 2 5" xfId="16153"/>
    <cellStyle name="Normal 16 13 5 2 5 2" xfId="35249"/>
    <cellStyle name="Normal 16 13 5 2 6" xfId="35243"/>
    <cellStyle name="Normal 16 13 5 3" xfId="16154"/>
    <cellStyle name="Normal 16 13 5 3 2" xfId="16155"/>
    <cellStyle name="Normal 16 13 5 3 2 2" xfId="35251"/>
    <cellStyle name="Normal 16 13 5 3 3" xfId="16156"/>
    <cellStyle name="Normal 16 13 5 3 3 2" xfId="35252"/>
    <cellStyle name="Normal 16 13 5 3 4" xfId="35250"/>
    <cellStyle name="Normal 16 13 5 4" xfId="16157"/>
    <cellStyle name="Normal 16 13 5 4 2" xfId="35253"/>
    <cellStyle name="Normal 16 13 5 5" xfId="16158"/>
    <cellStyle name="Normal 16 13 5 5 2" xfId="35254"/>
    <cellStyle name="Normal 16 13 5 6" xfId="16159"/>
    <cellStyle name="Normal 16 13 5 6 2" xfId="35255"/>
    <cellStyle name="Normal 16 13 5 7" xfId="35242"/>
    <cellStyle name="Normal 16 13 6" xfId="16160"/>
    <cellStyle name="Normal 16 13 6 2" xfId="16161"/>
    <cellStyle name="Normal 16 13 6 2 2" xfId="16162"/>
    <cellStyle name="Normal 16 13 6 2 2 2" xfId="16163"/>
    <cellStyle name="Normal 16 13 6 2 2 2 2" xfId="35259"/>
    <cellStyle name="Normal 16 13 6 2 2 3" xfId="16164"/>
    <cellStyle name="Normal 16 13 6 2 2 3 2" xfId="35260"/>
    <cellStyle name="Normal 16 13 6 2 2 4" xfId="35258"/>
    <cellStyle name="Normal 16 13 6 2 3" xfId="16165"/>
    <cellStyle name="Normal 16 13 6 2 3 2" xfId="35261"/>
    <cellStyle name="Normal 16 13 6 2 4" xfId="16166"/>
    <cellStyle name="Normal 16 13 6 2 4 2" xfId="35262"/>
    <cellStyle name="Normal 16 13 6 2 5" xfId="16167"/>
    <cellStyle name="Normal 16 13 6 2 5 2" xfId="35263"/>
    <cellStyle name="Normal 16 13 6 2 6" xfId="35257"/>
    <cellStyle name="Normal 16 13 6 3" xfId="16168"/>
    <cellStyle name="Normal 16 13 6 3 2" xfId="16169"/>
    <cellStyle name="Normal 16 13 6 3 2 2" xfId="35265"/>
    <cellStyle name="Normal 16 13 6 3 3" xfId="16170"/>
    <cellStyle name="Normal 16 13 6 3 3 2" xfId="35266"/>
    <cellStyle name="Normal 16 13 6 3 4" xfId="35264"/>
    <cellStyle name="Normal 16 13 6 4" xfId="16171"/>
    <cellStyle name="Normal 16 13 6 4 2" xfId="35267"/>
    <cellStyle name="Normal 16 13 6 5" xfId="16172"/>
    <cellStyle name="Normal 16 13 6 5 2" xfId="35268"/>
    <cellStyle name="Normal 16 13 6 6" xfId="16173"/>
    <cellStyle name="Normal 16 13 6 6 2" xfId="35269"/>
    <cellStyle name="Normal 16 13 6 7" xfId="35256"/>
    <cellStyle name="Normal 16 13 7" xfId="16174"/>
    <cellStyle name="Normal 16 13 7 2" xfId="16175"/>
    <cellStyle name="Normal 16 13 7 2 2" xfId="16176"/>
    <cellStyle name="Normal 16 13 7 2 2 2" xfId="35272"/>
    <cellStyle name="Normal 16 13 7 2 3" xfId="16177"/>
    <cellStyle name="Normal 16 13 7 2 3 2" xfId="35273"/>
    <cellStyle name="Normal 16 13 7 2 4" xfId="35271"/>
    <cellStyle name="Normal 16 13 7 3" xfId="16178"/>
    <cellStyle name="Normal 16 13 7 3 2" xfId="35274"/>
    <cellStyle name="Normal 16 13 7 4" xfId="16179"/>
    <cellStyle name="Normal 16 13 7 4 2" xfId="35275"/>
    <cellStyle name="Normal 16 13 7 5" xfId="16180"/>
    <cellStyle name="Normal 16 13 7 5 2" xfId="35276"/>
    <cellStyle name="Normal 16 13 7 6" xfId="35270"/>
    <cellStyle name="Normal 16 13 8" xfId="16181"/>
    <cellStyle name="Normal 16 13 8 2" xfId="16182"/>
    <cellStyle name="Normal 16 13 8 2 2" xfId="35278"/>
    <cellStyle name="Normal 16 13 8 3" xfId="16183"/>
    <cellStyle name="Normal 16 13 8 3 2" xfId="35279"/>
    <cellStyle name="Normal 16 13 8 4" xfId="35277"/>
    <cellStyle name="Normal 16 13 9" xfId="16184"/>
    <cellStyle name="Normal 16 13 9 2" xfId="35280"/>
    <cellStyle name="Normal 16 14" xfId="16185"/>
    <cellStyle name="Normal 16 14 2" xfId="16186"/>
    <cellStyle name="Normal 16 14 2 2" xfId="16187"/>
    <cellStyle name="Normal 16 14 2 2 2" xfId="35283"/>
    <cellStyle name="Normal 16 14 2 3" xfId="16188"/>
    <cellStyle name="Normal 16 14 2 3 2" xfId="35284"/>
    <cellStyle name="Normal 16 14 2 4" xfId="35282"/>
    <cellStyle name="Normal 16 14 3" xfId="16189"/>
    <cellStyle name="Normal 16 14 3 2" xfId="35285"/>
    <cellStyle name="Normal 16 14 4" xfId="16190"/>
    <cellStyle name="Normal 16 14 4 2" xfId="35286"/>
    <cellStyle name="Normal 16 14 5" xfId="16191"/>
    <cellStyle name="Normal 16 14 5 2" xfId="35287"/>
    <cellStyle name="Normal 16 14 6" xfId="35281"/>
    <cellStyle name="Normal 16 15" xfId="16192"/>
    <cellStyle name="Normal 16 15 2" xfId="16193"/>
    <cellStyle name="Normal 16 15 2 2" xfId="35289"/>
    <cellStyle name="Normal 16 15 3" xfId="16194"/>
    <cellStyle name="Normal 16 15 3 2" xfId="35290"/>
    <cellStyle name="Normal 16 15 4" xfId="35288"/>
    <cellStyle name="Normal 16 16" xfId="16195"/>
    <cellStyle name="Normal 16 16 2" xfId="35291"/>
    <cellStyle name="Normal 16 17" xfId="16196"/>
    <cellStyle name="Normal 16 17 2" xfId="35292"/>
    <cellStyle name="Normal 16 18" xfId="16197"/>
    <cellStyle name="Normal 16 18 2" xfId="35293"/>
    <cellStyle name="Normal 16 19" xfId="16198"/>
    <cellStyle name="Normal 16 2" xfId="254"/>
    <cellStyle name="Normal 16 2 10" xfId="16200"/>
    <cellStyle name="Normal 16 2 10 2" xfId="35295"/>
    <cellStyle name="Normal 16 2 11" xfId="16201"/>
    <cellStyle name="Normal 16 2 11 2" xfId="35296"/>
    <cellStyle name="Normal 16 2 12" xfId="16199"/>
    <cellStyle name="Normal 16 2 13" xfId="35294"/>
    <cellStyle name="Normal 16 2 2" xfId="16202"/>
    <cellStyle name="Normal 16 2 2 2" xfId="16203"/>
    <cellStyle name="Normal 16 2 2 2 2" xfId="16204"/>
    <cellStyle name="Normal 16 2 2 2 2 2" xfId="16205"/>
    <cellStyle name="Normal 16 2 2 2 2 2 2" xfId="16206"/>
    <cellStyle name="Normal 16 2 2 2 2 2 2 2" xfId="35301"/>
    <cellStyle name="Normal 16 2 2 2 2 2 3" xfId="16207"/>
    <cellStyle name="Normal 16 2 2 2 2 2 3 2" xfId="35302"/>
    <cellStyle name="Normal 16 2 2 2 2 2 4" xfId="35300"/>
    <cellStyle name="Normal 16 2 2 2 2 3" xfId="16208"/>
    <cellStyle name="Normal 16 2 2 2 2 3 2" xfId="35303"/>
    <cellStyle name="Normal 16 2 2 2 2 4" xfId="16209"/>
    <cellStyle name="Normal 16 2 2 2 2 4 2" xfId="35304"/>
    <cellStyle name="Normal 16 2 2 2 2 5" xfId="16210"/>
    <cellStyle name="Normal 16 2 2 2 2 5 2" xfId="35305"/>
    <cellStyle name="Normal 16 2 2 2 2 6" xfId="35299"/>
    <cellStyle name="Normal 16 2 2 2 3" xfId="16211"/>
    <cellStyle name="Normal 16 2 2 2 3 2" xfId="16212"/>
    <cellStyle name="Normal 16 2 2 2 3 2 2" xfId="35307"/>
    <cellStyle name="Normal 16 2 2 2 3 3" xfId="16213"/>
    <cellStyle name="Normal 16 2 2 2 3 3 2" xfId="35308"/>
    <cellStyle name="Normal 16 2 2 2 3 4" xfId="35306"/>
    <cellStyle name="Normal 16 2 2 2 4" xfId="16214"/>
    <cellStyle name="Normal 16 2 2 2 4 2" xfId="35309"/>
    <cellStyle name="Normal 16 2 2 2 5" xfId="16215"/>
    <cellStyle name="Normal 16 2 2 2 5 2" xfId="35310"/>
    <cellStyle name="Normal 16 2 2 2 6" xfId="16216"/>
    <cellStyle name="Normal 16 2 2 2 6 2" xfId="35311"/>
    <cellStyle name="Normal 16 2 2 2 7" xfId="35298"/>
    <cellStyle name="Normal 16 2 2 3" xfId="16217"/>
    <cellStyle name="Normal 16 2 2 3 2" xfId="16218"/>
    <cellStyle name="Normal 16 2 2 3 2 2" xfId="16219"/>
    <cellStyle name="Normal 16 2 2 3 2 2 2" xfId="16220"/>
    <cellStyle name="Normal 16 2 2 3 2 2 2 2" xfId="35315"/>
    <cellStyle name="Normal 16 2 2 3 2 2 3" xfId="16221"/>
    <cellStyle name="Normal 16 2 2 3 2 2 3 2" xfId="35316"/>
    <cellStyle name="Normal 16 2 2 3 2 2 4" xfId="35314"/>
    <cellStyle name="Normal 16 2 2 3 2 3" xfId="16222"/>
    <cellStyle name="Normal 16 2 2 3 2 3 2" xfId="35317"/>
    <cellStyle name="Normal 16 2 2 3 2 4" xfId="16223"/>
    <cellStyle name="Normal 16 2 2 3 2 4 2" xfId="35318"/>
    <cellStyle name="Normal 16 2 2 3 2 5" xfId="16224"/>
    <cellStyle name="Normal 16 2 2 3 2 5 2" xfId="35319"/>
    <cellStyle name="Normal 16 2 2 3 2 6" xfId="35313"/>
    <cellStyle name="Normal 16 2 2 3 3" xfId="16225"/>
    <cellStyle name="Normal 16 2 2 3 3 2" xfId="16226"/>
    <cellStyle name="Normal 16 2 2 3 3 2 2" xfId="35321"/>
    <cellStyle name="Normal 16 2 2 3 3 3" xfId="16227"/>
    <cellStyle name="Normal 16 2 2 3 3 3 2" xfId="35322"/>
    <cellStyle name="Normal 16 2 2 3 3 4" xfId="35320"/>
    <cellStyle name="Normal 16 2 2 3 4" xfId="16228"/>
    <cellStyle name="Normal 16 2 2 3 4 2" xfId="35323"/>
    <cellStyle name="Normal 16 2 2 3 5" xfId="16229"/>
    <cellStyle name="Normal 16 2 2 3 5 2" xfId="35324"/>
    <cellStyle name="Normal 16 2 2 3 6" xfId="16230"/>
    <cellStyle name="Normal 16 2 2 3 6 2" xfId="35325"/>
    <cellStyle name="Normal 16 2 2 3 7" xfId="35312"/>
    <cellStyle name="Normal 16 2 2 4" xfId="16231"/>
    <cellStyle name="Normal 16 2 2 4 2" xfId="16232"/>
    <cellStyle name="Normal 16 2 2 4 2 2" xfId="16233"/>
    <cellStyle name="Normal 16 2 2 4 2 2 2" xfId="35328"/>
    <cellStyle name="Normal 16 2 2 4 2 3" xfId="16234"/>
    <cellStyle name="Normal 16 2 2 4 2 3 2" xfId="35329"/>
    <cellStyle name="Normal 16 2 2 4 2 4" xfId="35327"/>
    <cellStyle name="Normal 16 2 2 4 3" xfId="16235"/>
    <cellStyle name="Normal 16 2 2 4 3 2" xfId="35330"/>
    <cellStyle name="Normal 16 2 2 4 4" xfId="16236"/>
    <cellStyle name="Normal 16 2 2 4 4 2" xfId="35331"/>
    <cellStyle name="Normal 16 2 2 4 5" xfId="16237"/>
    <cellStyle name="Normal 16 2 2 4 5 2" xfId="35332"/>
    <cellStyle name="Normal 16 2 2 4 6" xfId="35326"/>
    <cellStyle name="Normal 16 2 2 5" xfId="16238"/>
    <cellStyle name="Normal 16 2 2 5 2" xfId="16239"/>
    <cellStyle name="Normal 16 2 2 5 2 2" xfId="35334"/>
    <cellStyle name="Normal 16 2 2 5 3" xfId="16240"/>
    <cellStyle name="Normal 16 2 2 5 3 2" xfId="35335"/>
    <cellStyle name="Normal 16 2 2 5 4" xfId="35333"/>
    <cellStyle name="Normal 16 2 2 6" xfId="16241"/>
    <cellStyle name="Normal 16 2 2 6 2" xfId="35336"/>
    <cellStyle name="Normal 16 2 2 7" xfId="16242"/>
    <cellStyle name="Normal 16 2 2 7 2" xfId="35337"/>
    <cellStyle name="Normal 16 2 2 8" xfId="16243"/>
    <cellStyle name="Normal 16 2 2 8 2" xfId="35338"/>
    <cellStyle name="Normal 16 2 2 9" xfId="35297"/>
    <cellStyle name="Normal 16 2 3" xfId="16244"/>
    <cellStyle name="Normal 16 2 3 2" xfId="16245"/>
    <cellStyle name="Normal 16 2 3 2 2" xfId="16246"/>
    <cellStyle name="Normal 16 2 3 2 2 2" xfId="16247"/>
    <cellStyle name="Normal 16 2 3 2 2 2 2" xfId="16248"/>
    <cellStyle name="Normal 16 2 3 2 2 2 2 2" xfId="35343"/>
    <cellStyle name="Normal 16 2 3 2 2 2 3" xfId="16249"/>
    <cellStyle name="Normal 16 2 3 2 2 2 3 2" xfId="35344"/>
    <cellStyle name="Normal 16 2 3 2 2 2 4" xfId="35342"/>
    <cellStyle name="Normal 16 2 3 2 2 3" xfId="16250"/>
    <cellStyle name="Normal 16 2 3 2 2 3 2" xfId="35345"/>
    <cellStyle name="Normal 16 2 3 2 2 4" xfId="16251"/>
    <cellStyle name="Normal 16 2 3 2 2 4 2" xfId="35346"/>
    <cellStyle name="Normal 16 2 3 2 2 5" xfId="16252"/>
    <cellStyle name="Normal 16 2 3 2 2 5 2" xfId="35347"/>
    <cellStyle name="Normal 16 2 3 2 2 6" xfId="35341"/>
    <cellStyle name="Normal 16 2 3 2 3" xfId="16253"/>
    <cellStyle name="Normal 16 2 3 2 3 2" xfId="16254"/>
    <cellStyle name="Normal 16 2 3 2 3 2 2" xfId="35349"/>
    <cellStyle name="Normal 16 2 3 2 3 3" xfId="16255"/>
    <cellStyle name="Normal 16 2 3 2 3 3 2" xfId="35350"/>
    <cellStyle name="Normal 16 2 3 2 3 4" xfId="35348"/>
    <cellStyle name="Normal 16 2 3 2 4" xfId="16256"/>
    <cellStyle name="Normal 16 2 3 2 4 2" xfId="35351"/>
    <cellStyle name="Normal 16 2 3 2 5" xfId="16257"/>
    <cellStyle name="Normal 16 2 3 2 5 2" xfId="35352"/>
    <cellStyle name="Normal 16 2 3 2 6" xfId="16258"/>
    <cellStyle name="Normal 16 2 3 2 6 2" xfId="35353"/>
    <cellStyle name="Normal 16 2 3 2 7" xfId="35340"/>
    <cellStyle name="Normal 16 2 3 3" xfId="16259"/>
    <cellStyle name="Normal 16 2 3 3 2" xfId="16260"/>
    <cellStyle name="Normal 16 2 3 3 2 2" xfId="16261"/>
    <cellStyle name="Normal 16 2 3 3 2 2 2" xfId="16262"/>
    <cellStyle name="Normal 16 2 3 3 2 2 2 2" xfId="35357"/>
    <cellStyle name="Normal 16 2 3 3 2 2 3" xfId="16263"/>
    <cellStyle name="Normal 16 2 3 3 2 2 3 2" xfId="35358"/>
    <cellStyle name="Normal 16 2 3 3 2 2 4" xfId="35356"/>
    <cellStyle name="Normal 16 2 3 3 2 3" xfId="16264"/>
    <cellStyle name="Normal 16 2 3 3 2 3 2" xfId="35359"/>
    <cellStyle name="Normal 16 2 3 3 2 4" xfId="16265"/>
    <cellStyle name="Normal 16 2 3 3 2 4 2" xfId="35360"/>
    <cellStyle name="Normal 16 2 3 3 2 5" xfId="16266"/>
    <cellStyle name="Normal 16 2 3 3 2 5 2" xfId="35361"/>
    <cellStyle name="Normal 16 2 3 3 2 6" xfId="35355"/>
    <cellStyle name="Normal 16 2 3 3 3" xfId="16267"/>
    <cellStyle name="Normal 16 2 3 3 3 2" xfId="16268"/>
    <cellStyle name="Normal 16 2 3 3 3 2 2" xfId="35363"/>
    <cellStyle name="Normal 16 2 3 3 3 3" xfId="16269"/>
    <cellStyle name="Normal 16 2 3 3 3 3 2" xfId="35364"/>
    <cellStyle name="Normal 16 2 3 3 3 4" xfId="35362"/>
    <cellStyle name="Normal 16 2 3 3 4" xfId="16270"/>
    <cellStyle name="Normal 16 2 3 3 4 2" xfId="35365"/>
    <cellStyle name="Normal 16 2 3 3 5" xfId="16271"/>
    <cellStyle name="Normal 16 2 3 3 5 2" xfId="35366"/>
    <cellStyle name="Normal 16 2 3 3 6" xfId="16272"/>
    <cellStyle name="Normal 16 2 3 3 6 2" xfId="35367"/>
    <cellStyle name="Normal 16 2 3 3 7" xfId="35354"/>
    <cellStyle name="Normal 16 2 3 4" xfId="16273"/>
    <cellStyle name="Normal 16 2 3 4 2" xfId="16274"/>
    <cellStyle name="Normal 16 2 3 4 2 2" xfId="16275"/>
    <cellStyle name="Normal 16 2 3 4 2 2 2" xfId="35370"/>
    <cellStyle name="Normal 16 2 3 4 2 3" xfId="16276"/>
    <cellStyle name="Normal 16 2 3 4 2 3 2" xfId="35371"/>
    <cellStyle name="Normal 16 2 3 4 2 4" xfId="35369"/>
    <cellStyle name="Normal 16 2 3 4 3" xfId="16277"/>
    <cellStyle name="Normal 16 2 3 4 3 2" xfId="35372"/>
    <cellStyle name="Normal 16 2 3 4 4" xfId="16278"/>
    <cellStyle name="Normal 16 2 3 4 4 2" xfId="35373"/>
    <cellStyle name="Normal 16 2 3 4 5" xfId="16279"/>
    <cellStyle name="Normal 16 2 3 4 5 2" xfId="35374"/>
    <cellStyle name="Normal 16 2 3 4 6" xfId="35368"/>
    <cellStyle name="Normal 16 2 3 5" xfId="16280"/>
    <cellStyle name="Normal 16 2 3 5 2" xfId="16281"/>
    <cellStyle name="Normal 16 2 3 5 2 2" xfId="35376"/>
    <cellStyle name="Normal 16 2 3 5 3" xfId="16282"/>
    <cellStyle name="Normal 16 2 3 5 3 2" xfId="35377"/>
    <cellStyle name="Normal 16 2 3 5 4" xfId="35375"/>
    <cellStyle name="Normal 16 2 3 6" xfId="16283"/>
    <cellStyle name="Normal 16 2 3 6 2" xfId="35378"/>
    <cellStyle name="Normal 16 2 3 7" xfId="16284"/>
    <cellStyle name="Normal 16 2 3 7 2" xfId="35379"/>
    <cellStyle name="Normal 16 2 3 8" xfId="16285"/>
    <cellStyle name="Normal 16 2 3 8 2" xfId="35380"/>
    <cellStyle name="Normal 16 2 3 9" xfId="35339"/>
    <cellStyle name="Normal 16 2 4" xfId="16286"/>
    <cellStyle name="Normal 16 2 4 2" xfId="16287"/>
    <cellStyle name="Normal 16 2 4 2 2" xfId="16288"/>
    <cellStyle name="Normal 16 2 4 2 2 2" xfId="16289"/>
    <cellStyle name="Normal 16 2 4 2 2 2 2" xfId="16290"/>
    <cellStyle name="Normal 16 2 4 2 2 2 2 2" xfId="35385"/>
    <cellStyle name="Normal 16 2 4 2 2 2 3" xfId="16291"/>
    <cellStyle name="Normal 16 2 4 2 2 2 3 2" xfId="35386"/>
    <cellStyle name="Normal 16 2 4 2 2 2 4" xfId="35384"/>
    <cellStyle name="Normal 16 2 4 2 2 3" xfId="16292"/>
    <cellStyle name="Normal 16 2 4 2 2 3 2" xfId="35387"/>
    <cellStyle name="Normal 16 2 4 2 2 4" xfId="16293"/>
    <cellStyle name="Normal 16 2 4 2 2 4 2" xfId="35388"/>
    <cellStyle name="Normal 16 2 4 2 2 5" xfId="16294"/>
    <cellStyle name="Normal 16 2 4 2 2 5 2" xfId="35389"/>
    <cellStyle name="Normal 16 2 4 2 2 6" xfId="35383"/>
    <cellStyle name="Normal 16 2 4 2 3" xfId="16295"/>
    <cellStyle name="Normal 16 2 4 2 3 2" xfId="16296"/>
    <cellStyle name="Normal 16 2 4 2 3 2 2" xfId="35391"/>
    <cellStyle name="Normal 16 2 4 2 3 3" xfId="16297"/>
    <cellStyle name="Normal 16 2 4 2 3 3 2" xfId="35392"/>
    <cellStyle name="Normal 16 2 4 2 3 4" xfId="35390"/>
    <cellStyle name="Normal 16 2 4 2 4" xfId="16298"/>
    <cellStyle name="Normal 16 2 4 2 4 2" xfId="35393"/>
    <cellStyle name="Normal 16 2 4 2 5" xfId="16299"/>
    <cellStyle name="Normal 16 2 4 2 5 2" xfId="35394"/>
    <cellStyle name="Normal 16 2 4 2 6" xfId="16300"/>
    <cellStyle name="Normal 16 2 4 2 6 2" xfId="35395"/>
    <cellStyle name="Normal 16 2 4 2 7" xfId="35382"/>
    <cellStyle name="Normal 16 2 4 3" xfId="16301"/>
    <cellStyle name="Normal 16 2 4 3 2" xfId="16302"/>
    <cellStyle name="Normal 16 2 4 3 2 2" xfId="16303"/>
    <cellStyle name="Normal 16 2 4 3 2 2 2" xfId="16304"/>
    <cellStyle name="Normal 16 2 4 3 2 2 2 2" xfId="35399"/>
    <cellStyle name="Normal 16 2 4 3 2 2 3" xfId="16305"/>
    <cellStyle name="Normal 16 2 4 3 2 2 3 2" xfId="35400"/>
    <cellStyle name="Normal 16 2 4 3 2 2 4" xfId="35398"/>
    <cellStyle name="Normal 16 2 4 3 2 3" xfId="16306"/>
    <cellStyle name="Normal 16 2 4 3 2 3 2" xfId="35401"/>
    <cellStyle name="Normal 16 2 4 3 2 4" xfId="16307"/>
    <cellStyle name="Normal 16 2 4 3 2 4 2" xfId="35402"/>
    <cellStyle name="Normal 16 2 4 3 2 5" xfId="16308"/>
    <cellStyle name="Normal 16 2 4 3 2 5 2" xfId="35403"/>
    <cellStyle name="Normal 16 2 4 3 2 6" xfId="35397"/>
    <cellStyle name="Normal 16 2 4 3 3" xfId="16309"/>
    <cellStyle name="Normal 16 2 4 3 3 2" xfId="16310"/>
    <cellStyle name="Normal 16 2 4 3 3 2 2" xfId="35405"/>
    <cellStyle name="Normal 16 2 4 3 3 3" xfId="16311"/>
    <cellStyle name="Normal 16 2 4 3 3 3 2" xfId="35406"/>
    <cellStyle name="Normal 16 2 4 3 3 4" xfId="35404"/>
    <cellStyle name="Normal 16 2 4 3 4" xfId="16312"/>
    <cellStyle name="Normal 16 2 4 3 4 2" xfId="35407"/>
    <cellStyle name="Normal 16 2 4 3 5" xfId="16313"/>
    <cellStyle name="Normal 16 2 4 3 5 2" xfId="35408"/>
    <cellStyle name="Normal 16 2 4 3 6" xfId="16314"/>
    <cellStyle name="Normal 16 2 4 3 6 2" xfId="35409"/>
    <cellStyle name="Normal 16 2 4 3 7" xfId="35396"/>
    <cellStyle name="Normal 16 2 4 4" xfId="16315"/>
    <cellStyle name="Normal 16 2 4 4 2" xfId="16316"/>
    <cellStyle name="Normal 16 2 4 4 2 2" xfId="16317"/>
    <cellStyle name="Normal 16 2 4 4 2 2 2" xfId="35412"/>
    <cellStyle name="Normal 16 2 4 4 2 3" xfId="16318"/>
    <cellStyle name="Normal 16 2 4 4 2 3 2" xfId="35413"/>
    <cellStyle name="Normal 16 2 4 4 2 4" xfId="35411"/>
    <cellStyle name="Normal 16 2 4 4 3" xfId="16319"/>
    <cellStyle name="Normal 16 2 4 4 3 2" xfId="35414"/>
    <cellStyle name="Normal 16 2 4 4 4" xfId="16320"/>
    <cellStyle name="Normal 16 2 4 4 4 2" xfId="35415"/>
    <cellStyle name="Normal 16 2 4 4 5" xfId="16321"/>
    <cellStyle name="Normal 16 2 4 4 5 2" xfId="35416"/>
    <cellStyle name="Normal 16 2 4 4 6" xfId="35410"/>
    <cellStyle name="Normal 16 2 4 5" xfId="16322"/>
    <cellStyle name="Normal 16 2 4 5 2" xfId="16323"/>
    <cellStyle name="Normal 16 2 4 5 2 2" xfId="35418"/>
    <cellStyle name="Normal 16 2 4 5 3" xfId="16324"/>
    <cellStyle name="Normal 16 2 4 5 3 2" xfId="35419"/>
    <cellStyle name="Normal 16 2 4 5 4" xfId="35417"/>
    <cellStyle name="Normal 16 2 4 6" xfId="16325"/>
    <cellStyle name="Normal 16 2 4 6 2" xfId="35420"/>
    <cellStyle name="Normal 16 2 4 7" xfId="16326"/>
    <cellStyle name="Normal 16 2 4 7 2" xfId="35421"/>
    <cellStyle name="Normal 16 2 4 8" xfId="16327"/>
    <cellStyle name="Normal 16 2 4 8 2" xfId="35422"/>
    <cellStyle name="Normal 16 2 4 9" xfId="35381"/>
    <cellStyle name="Normal 16 2 5" xfId="16328"/>
    <cellStyle name="Normal 16 2 5 2" xfId="16329"/>
    <cellStyle name="Normal 16 2 5 2 2" xfId="16330"/>
    <cellStyle name="Normal 16 2 5 2 2 2" xfId="16331"/>
    <cellStyle name="Normal 16 2 5 2 2 2 2" xfId="35426"/>
    <cellStyle name="Normal 16 2 5 2 2 3" xfId="16332"/>
    <cellStyle name="Normal 16 2 5 2 2 3 2" xfId="35427"/>
    <cellStyle name="Normal 16 2 5 2 2 4" xfId="35425"/>
    <cellStyle name="Normal 16 2 5 2 3" xfId="16333"/>
    <cellStyle name="Normal 16 2 5 2 3 2" xfId="35428"/>
    <cellStyle name="Normal 16 2 5 2 4" xfId="16334"/>
    <cellStyle name="Normal 16 2 5 2 4 2" xfId="35429"/>
    <cellStyle name="Normal 16 2 5 2 5" xfId="16335"/>
    <cellStyle name="Normal 16 2 5 2 5 2" xfId="35430"/>
    <cellStyle name="Normal 16 2 5 2 6" xfId="35424"/>
    <cellStyle name="Normal 16 2 5 3" xfId="16336"/>
    <cellStyle name="Normal 16 2 5 3 2" xfId="16337"/>
    <cellStyle name="Normal 16 2 5 3 2 2" xfId="35432"/>
    <cellStyle name="Normal 16 2 5 3 3" xfId="16338"/>
    <cellStyle name="Normal 16 2 5 3 3 2" xfId="35433"/>
    <cellStyle name="Normal 16 2 5 3 4" xfId="35431"/>
    <cellStyle name="Normal 16 2 5 4" xfId="16339"/>
    <cellStyle name="Normal 16 2 5 4 2" xfId="35434"/>
    <cellStyle name="Normal 16 2 5 5" xfId="16340"/>
    <cellStyle name="Normal 16 2 5 5 2" xfId="35435"/>
    <cellStyle name="Normal 16 2 5 6" xfId="16341"/>
    <cellStyle name="Normal 16 2 5 6 2" xfId="35436"/>
    <cellStyle name="Normal 16 2 5 7" xfId="35423"/>
    <cellStyle name="Normal 16 2 6" xfId="16342"/>
    <cellStyle name="Normal 16 2 6 2" xfId="16343"/>
    <cellStyle name="Normal 16 2 6 2 2" xfId="16344"/>
    <cellStyle name="Normal 16 2 6 2 2 2" xfId="16345"/>
    <cellStyle name="Normal 16 2 6 2 2 2 2" xfId="35440"/>
    <cellStyle name="Normal 16 2 6 2 2 3" xfId="16346"/>
    <cellStyle name="Normal 16 2 6 2 2 3 2" xfId="35441"/>
    <cellStyle name="Normal 16 2 6 2 2 4" xfId="35439"/>
    <cellStyle name="Normal 16 2 6 2 3" xfId="16347"/>
    <cellStyle name="Normal 16 2 6 2 3 2" xfId="35442"/>
    <cellStyle name="Normal 16 2 6 2 4" xfId="16348"/>
    <cellStyle name="Normal 16 2 6 2 4 2" xfId="35443"/>
    <cellStyle name="Normal 16 2 6 2 5" xfId="16349"/>
    <cellStyle name="Normal 16 2 6 2 5 2" xfId="35444"/>
    <cellStyle name="Normal 16 2 6 2 6" xfId="35438"/>
    <cellStyle name="Normal 16 2 6 3" xfId="16350"/>
    <cellStyle name="Normal 16 2 6 3 2" xfId="16351"/>
    <cellStyle name="Normal 16 2 6 3 2 2" xfId="35446"/>
    <cellStyle name="Normal 16 2 6 3 3" xfId="16352"/>
    <cellStyle name="Normal 16 2 6 3 3 2" xfId="35447"/>
    <cellStyle name="Normal 16 2 6 3 4" xfId="35445"/>
    <cellStyle name="Normal 16 2 6 4" xfId="16353"/>
    <cellStyle name="Normal 16 2 6 4 2" xfId="35448"/>
    <cellStyle name="Normal 16 2 6 5" xfId="16354"/>
    <cellStyle name="Normal 16 2 6 5 2" xfId="35449"/>
    <cellStyle name="Normal 16 2 6 6" xfId="16355"/>
    <cellStyle name="Normal 16 2 6 6 2" xfId="35450"/>
    <cellStyle name="Normal 16 2 6 7" xfId="35437"/>
    <cellStyle name="Normal 16 2 7" xfId="16356"/>
    <cellStyle name="Normal 16 2 7 2" xfId="16357"/>
    <cellStyle name="Normal 16 2 7 2 2" xfId="16358"/>
    <cellStyle name="Normal 16 2 7 2 2 2" xfId="35453"/>
    <cellStyle name="Normal 16 2 7 2 3" xfId="16359"/>
    <cellStyle name="Normal 16 2 7 2 3 2" xfId="35454"/>
    <cellStyle name="Normal 16 2 7 2 4" xfId="35452"/>
    <cellStyle name="Normal 16 2 7 3" xfId="16360"/>
    <cellStyle name="Normal 16 2 7 3 2" xfId="35455"/>
    <cellStyle name="Normal 16 2 7 4" xfId="16361"/>
    <cellStyle name="Normal 16 2 7 4 2" xfId="35456"/>
    <cellStyle name="Normal 16 2 7 5" xfId="16362"/>
    <cellStyle name="Normal 16 2 7 5 2" xfId="35457"/>
    <cellStyle name="Normal 16 2 7 6" xfId="35451"/>
    <cellStyle name="Normal 16 2 8" xfId="16363"/>
    <cellStyle name="Normal 16 2 8 2" xfId="16364"/>
    <cellStyle name="Normal 16 2 8 2 2" xfId="35459"/>
    <cellStyle name="Normal 16 2 8 3" xfId="16365"/>
    <cellStyle name="Normal 16 2 8 3 2" xfId="35460"/>
    <cellStyle name="Normal 16 2 8 4" xfId="35458"/>
    <cellStyle name="Normal 16 2 9" xfId="16366"/>
    <cellStyle name="Normal 16 2 9 2" xfId="35461"/>
    <cellStyle name="Normal 16 20" xfId="16367"/>
    <cellStyle name="Normal 16 21" xfId="15512"/>
    <cellStyle name="Normal 16 22" xfId="34608"/>
    <cellStyle name="Normal 16 23" xfId="39375"/>
    <cellStyle name="Normal 16 3" xfId="16368"/>
    <cellStyle name="Normal 16 3 10" xfId="16369"/>
    <cellStyle name="Normal 16 3 10 2" xfId="35463"/>
    <cellStyle name="Normal 16 3 11" xfId="16370"/>
    <cellStyle name="Normal 16 3 11 2" xfId="35464"/>
    <cellStyle name="Normal 16 3 12" xfId="35462"/>
    <cellStyle name="Normal 16 3 13" xfId="41555"/>
    <cellStyle name="Normal 16 3 2" xfId="16371"/>
    <cellStyle name="Normal 16 3 2 2" xfId="16372"/>
    <cellStyle name="Normal 16 3 2 2 2" xfId="16373"/>
    <cellStyle name="Normal 16 3 2 2 2 2" xfId="16374"/>
    <cellStyle name="Normal 16 3 2 2 2 2 2" xfId="16375"/>
    <cellStyle name="Normal 16 3 2 2 2 2 2 2" xfId="35469"/>
    <cellStyle name="Normal 16 3 2 2 2 2 3" xfId="16376"/>
    <cellStyle name="Normal 16 3 2 2 2 2 3 2" xfId="35470"/>
    <cellStyle name="Normal 16 3 2 2 2 2 4" xfId="35468"/>
    <cellStyle name="Normal 16 3 2 2 2 3" xfId="16377"/>
    <cellStyle name="Normal 16 3 2 2 2 3 2" xfId="35471"/>
    <cellStyle name="Normal 16 3 2 2 2 4" xfId="16378"/>
    <cellStyle name="Normal 16 3 2 2 2 4 2" xfId="35472"/>
    <cellStyle name="Normal 16 3 2 2 2 5" xfId="16379"/>
    <cellStyle name="Normal 16 3 2 2 2 5 2" xfId="35473"/>
    <cellStyle name="Normal 16 3 2 2 2 6" xfId="35467"/>
    <cellStyle name="Normal 16 3 2 2 3" xfId="16380"/>
    <cellStyle name="Normal 16 3 2 2 3 2" xfId="16381"/>
    <cellStyle name="Normal 16 3 2 2 3 2 2" xfId="35475"/>
    <cellStyle name="Normal 16 3 2 2 3 3" xfId="16382"/>
    <cellStyle name="Normal 16 3 2 2 3 3 2" xfId="35476"/>
    <cellStyle name="Normal 16 3 2 2 3 4" xfId="35474"/>
    <cellStyle name="Normal 16 3 2 2 4" xfId="16383"/>
    <cellStyle name="Normal 16 3 2 2 4 2" xfId="35477"/>
    <cellStyle name="Normal 16 3 2 2 5" xfId="16384"/>
    <cellStyle name="Normal 16 3 2 2 5 2" xfId="35478"/>
    <cellStyle name="Normal 16 3 2 2 6" xfId="16385"/>
    <cellStyle name="Normal 16 3 2 2 6 2" xfId="35479"/>
    <cellStyle name="Normal 16 3 2 2 7" xfId="35466"/>
    <cellStyle name="Normal 16 3 2 3" xfId="16386"/>
    <cellStyle name="Normal 16 3 2 3 2" xfId="16387"/>
    <cellStyle name="Normal 16 3 2 3 2 2" xfId="16388"/>
    <cellStyle name="Normal 16 3 2 3 2 2 2" xfId="16389"/>
    <cellStyle name="Normal 16 3 2 3 2 2 2 2" xfId="35483"/>
    <cellStyle name="Normal 16 3 2 3 2 2 3" xfId="16390"/>
    <cellStyle name="Normal 16 3 2 3 2 2 3 2" xfId="35484"/>
    <cellStyle name="Normal 16 3 2 3 2 2 4" xfId="35482"/>
    <cellStyle name="Normal 16 3 2 3 2 3" xfId="16391"/>
    <cellStyle name="Normal 16 3 2 3 2 3 2" xfId="35485"/>
    <cellStyle name="Normal 16 3 2 3 2 4" xfId="16392"/>
    <cellStyle name="Normal 16 3 2 3 2 4 2" xfId="35486"/>
    <cellStyle name="Normal 16 3 2 3 2 5" xfId="16393"/>
    <cellStyle name="Normal 16 3 2 3 2 5 2" xfId="35487"/>
    <cellStyle name="Normal 16 3 2 3 2 6" xfId="35481"/>
    <cellStyle name="Normal 16 3 2 3 3" xfId="16394"/>
    <cellStyle name="Normal 16 3 2 3 3 2" xfId="16395"/>
    <cellStyle name="Normal 16 3 2 3 3 2 2" xfId="35489"/>
    <cellStyle name="Normal 16 3 2 3 3 3" xfId="16396"/>
    <cellStyle name="Normal 16 3 2 3 3 3 2" xfId="35490"/>
    <cellStyle name="Normal 16 3 2 3 3 4" xfId="35488"/>
    <cellStyle name="Normal 16 3 2 3 4" xfId="16397"/>
    <cellStyle name="Normal 16 3 2 3 4 2" xfId="35491"/>
    <cellStyle name="Normal 16 3 2 3 5" xfId="16398"/>
    <cellStyle name="Normal 16 3 2 3 5 2" xfId="35492"/>
    <cellStyle name="Normal 16 3 2 3 6" xfId="16399"/>
    <cellStyle name="Normal 16 3 2 3 6 2" xfId="35493"/>
    <cellStyle name="Normal 16 3 2 3 7" xfId="35480"/>
    <cellStyle name="Normal 16 3 2 4" xfId="16400"/>
    <cellStyle name="Normal 16 3 2 4 2" xfId="16401"/>
    <cellStyle name="Normal 16 3 2 4 2 2" xfId="16402"/>
    <cellStyle name="Normal 16 3 2 4 2 2 2" xfId="35496"/>
    <cellStyle name="Normal 16 3 2 4 2 3" xfId="16403"/>
    <cellStyle name="Normal 16 3 2 4 2 3 2" xfId="35497"/>
    <cellStyle name="Normal 16 3 2 4 2 4" xfId="35495"/>
    <cellStyle name="Normal 16 3 2 4 3" xfId="16404"/>
    <cellStyle name="Normal 16 3 2 4 3 2" xfId="35498"/>
    <cellStyle name="Normal 16 3 2 4 4" xfId="16405"/>
    <cellStyle name="Normal 16 3 2 4 4 2" xfId="35499"/>
    <cellStyle name="Normal 16 3 2 4 5" xfId="16406"/>
    <cellStyle name="Normal 16 3 2 4 5 2" xfId="35500"/>
    <cellStyle name="Normal 16 3 2 4 6" xfId="35494"/>
    <cellStyle name="Normal 16 3 2 5" xfId="16407"/>
    <cellStyle name="Normal 16 3 2 5 2" xfId="16408"/>
    <cellStyle name="Normal 16 3 2 5 2 2" xfId="35502"/>
    <cellStyle name="Normal 16 3 2 5 3" xfId="16409"/>
    <cellStyle name="Normal 16 3 2 5 3 2" xfId="35503"/>
    <cellStyle name="Normal 16 3 2 5 4" xfId="35501"/>
    <cellStyle name="Normal 16 3 2 6" xfId="16410"/>
    <cellStyle name="Normal 16 3 2 6 2" xfId="35504"/>
    <cellStyle name="Normal 16 3 2 7" xfId="16411"/>
    <cellStyle name="Normal 16 3 2 7 2" xfId="35505"/>
    <cellStyle name="Normal 16 3 2 8" xfId="16412"/>
    <cellStyle name="Normal 16 3 2 8 2" xfId="35506"/>
    <cellStyle name="Normal 16 3 2 9" xfId="35465"/>
    <cellStyle name="Normal 16 3 3" xfId="16413"/>
    <cellStyle name="Normal 16 3 3 2" xfId="16414"/>
    <cellStyle name="Normal 16 3 3 2 2" xfId="16415"/>
    <cellStyle name="Normal 16 3 3 2 2 2" xfId="16416"/>
    <cellStyle name="Normal 16 3 3 2 2 2 2" xfId="16417"/>
    <cellStyle name="Normal 16 3 3 2 2 2 2 2" xfId="35511"/>
    <cellStyle name="Normal 16 3 3 2 2 2 3" xfId="16418"/>
    <cellStyle name="Normal 16 3 3 2 2 2 3 2" xfId="35512"/>
    <cellStyle name="Normal 16 3 3 2 2 2 4" xfId="35510"/>
    <cellStyle name="Normal 16 3 3 2 2 3" xfId="16419"/>
    <cellStyle name="Normal 16 3 3 2 2 3 2" xfId="35513"/>
    <cellStyle name="Normal 16 3 3 2 2 4" xfId="16420"/>
    <cellStyle name="Normal 16 3 3 2 2 4 2" xfId="35514"/>
    <cellStyle name="Normal 16 3 3 2 2 5" xfId="16421"/>
    <cellStyle name="Normal 16 3 3 2 2 5 2" xfId="35515"/>
    <cellStyle name="Normal 16 3 3 2 2 6" xfId="35509"/>
    <cellStyle name="Normal 16 3 3 2 3" xfId="16422"/>
    <cellStyle name="Normal 16 3 3 2 3 2" xfId="16423"/>
    <cellStyle name="Normal 16 3 3 2 3 2 2" xfId="35517"/>
    <cellStyle name="Normal 16 3 3 2 3 3" xfId="16424"/>
    <cellStyle name="Normal 16 3 3 2 3 3 2" xfId="35518"/>
    <cellStyle name="Normal 16 3 3 2 3 4" xfId="35516"/>
    <cellStyle name="Normal 16 3 3 2 4" xfId="16425"/>
    <cellStyle name="Normal 16 3 3 2 4 2" xfId="35519"/>
    <cellStyle name="Normal 16 3 3 2 5" xfId="16426"/>
    <cellStyle name="Normal 16 3 3 2 5 2" xfId="35520"/>
    <cellStyle name="Normal 16 3 3 2 6" xfId="16427"/>
    <cellStyle name="Normal 16 3 3 2 6 2" xfId="35521"/>
    <cellStyle name="Normal 16 3 3 2 7" xfId="35508"/>
    <cellStyle name="Normal 16 3 3 3" xfId="16428"/>
    <cellStyle name="Normal 16 3 3 3 2" xfId="16429"/>
    <cellStyle name="Normal 16 3 3 3 2 2" xfId="16430"/>
    <cellStyle name="Normal 16 3 3 3 2 2 2" xfId="16431"/>
    <cellStyle name="Normal 16 3 3 3 2 2 2 2" xfId="35525"/>
    <cellStyle name="Normal 16 3 3 3 2 2 3" xfId="16432"/>
    <cellStyle name="Normal 16 3 3 3 2 2 3 2" xfId="35526"/>
    <cellStyle name="Normal 16 3 3 3 2 2 4" xfId="35524"/>
    <cellStyle name="Normal 16 3 3 3 2 3" xfId="16433"/>
    <cellStyle name="Normal 16 3 3 3 2 3 2" xfId="35527"/>
    <cellStyle name="Normal 16 3 3 3 2 4" xfId="16434"/>
    <cellStyle name="Normal 16 3 3 3 2 4 2" xfId="35528"/>
    <cellStyle name="Normal 16 3 3 3 2 5" xfId="16435"/>
    <cellStyle name="Normal 16 3 3 3 2 5 2" xfId="35529"/>
    <cellStyle name="Normal 16 3 3 3 2 6" xfId="35523"/>
    <cellStyle name="Normal 16 3 3 3 3" xfId="16436"/>
    <cellStyle name="Normal 16 3 3 3 3 2" xfId="16437"/>
    <cellStyle name="Normal 16 3 3 3 3 2 2" xfId="35531"/>
    <cellStyle name="Normal 16 3 3 3 3 3" xfId="16438"/>
    <cellStyle name="Normal 16 3 3 3 3 3 2" xfId="35532"/>
    <cellStyle name="Normal 16 3 3 3 3 4" xfId="35530"/>
    <cellStyle name="Normal 16 3 3 3 4" xfId="16439"/>
    <cellStyle name="Normal 16 3 3 3 4 2" xfId="35533"/>
    <cellStyle name="Normal 16 3 3 3 5" xfId="16440"/>
    <cellStyle name="Normal 16 3 3 3 5 2" xfId="35534"/>
    <cellStyle name="Normal 16 3 3 3 6" xfId="16441"/>
    <cellStyle name="Normal 16 3 3 3 6 2" xfId="35535"/>
    <cellStyle name="Normal 16 3 3 3 7" xfId="35522"/>
    <cellStyle name="Normal 16 3 3 4" xfId="16442"/>
    <cellStyle name="Normal 16 3 3 4 2" xfId="16443"/>
    <cellStyle name="Normal 16 3 3 4 2 2" xfId="16444"/>
    <cellStyle name="Normal 16 3 3 4 2 2 2" xfId="35538"/>
    <cellStyle name="Normal 16 3 3 4 2 3" xfId="16445"/>
    <cellStyle name="Normal 16 3 3 4 2 3 2" xfId="35539"/>
    <cellStyle name="Normal 16 3 3 4 2 4" xfId="35537"/>
    <cellStyle name="Normal 16 3 3 4 3" xfId="16446"/>
    <cellStyle name="Normal 16 3 3 4 3 2" xfId="35540"/>
    <cellStyle name="Normal 16 3 3 4 4" xfId="16447"/>
    <cellStyle name="Normal 16 3 3 4 4 2" xfId="35541"/>
    <cellStyle name="Normal 16 3 3 4 5" xfId="16448"/>
    <cellStyle name="Normal 16 3 3 4 5 2" xfId="35542"/>
    <cellStyle name="Normal 16 3 3 4 6" xfId="35536"/>
    <cellStyle name="Normal 16 3 3 5" xfId="16449"/>
    <cellStyle name="Normal 16 3 3 5 2" xfId="16450"/>
    <cellStyle name="Normal 16 3 3 5 2 2" xfId="35544"/>
    <cellStyle name="Normal 16 3 3 5 3" xfId="16451"/>
    <cellStyle name="Normal 16 3 3 5 3 2" xfId="35545"/>
    <cellStyle name="Normal 16 3 3 5 4" xfId="35543"/>
    <cellStyle name="Normal 16 3 3 6" xfId="16452"/>
    <cellStyle name="Normal 16 3 3 6 2" xfId="35546"/>
    <cellStyle name="Normal 16 3 3 7" xfId="16453"/>
    <cellStyle name="Normal 16 3 3 7 2" xfId="35547"/>
    <cellStyle name="Normal 16 3 3 8" xfId="16454"/>
    <cellStyle name="Normal 16 3 3 8 2" xfId="35548"/>
    <cellStyle name="Normal 16 3 3 9" xfId="35507"/>
    <cellStyle name="Normal 16 3 4" xfId="16455"/>
    <cellStyle name="Normal 16 3 4 2" xfId="16456"/>
    <cellStyle name="Normal 16 3 4 2 2" xfId="16457"/>
    <cellStyle name="Normal 16 3 4 2 2 2" xfId="16458"/>
    <cellStyle name="Normal 16 3 4 2 2 2 2" xfId="16459"/>
    <cellStyle name="Normal 16 3 4 2 2 2 2 2" xfId="35553"/>
    <cellStyle name="Normal 16 3 4 2 2 2 3" xfId="16460"/>
    <cellStyle name="Normal 16 3 4 2 2 2 3 2" xfId="35554"/>
    <cellStyle name="Normal 16 3 4 2 2 2 4" xfId="35552"/>
    <cellStyle name="Normal 16 3 4 2 2 3" xfId="16461"/>
    <cellStyle name="Normal 16 3 4 2 2 3 2" xfId="35555"/>
    <cellStyle name="Normal 16 3 4 2 2 4" xfId="16462"/>
    <cellStyle name="Normal 16 3 4 2 2 4 2" xfId="35556"/>
    <cellStyle name="Normal 16 3 4 2 2 5" xfId="16463"/>
    <cellStyle name="Normal 16 3 4 2 2 5 2" xfId="35557"/>
    <cellStyle name="Normal 16 3 4 2 2 6" xfId="35551"/>
    <cellStyle name="Normal 16 3 4 2 3" xfId="16464"/>
    <cellStyle name="Normal 16 3 4 2 3 2" xfId="16465"/>
    <cellStyle name="Normal 16 3 4 2 3 2 2" xfId="35559"/>
    <cellStyle name="Normal 16 3 4 2 3 3" xfId="16466"/>
    <cellStyle name="Normal 16 3 4 2 3 3 2" xfId="35560"/>
    <cellStyle name="Normal 16 3 4 2 3 4" xfId="35558"/>
    <cellStyle name="Normal 16 3 4 2 4" xfId="16467"/>
    <cellStyle name="Normal 16 3 4 2 4 2" xfId="35561"/>
    <cellStyle name="Normal 16 3 4 2 5" xfId="16468"/>
    <cellStyle name="Normal 16 3 4 2 5 2" xfId="35562"/>
    <cellStyle name="Normal 16 3 4 2 6" xfId="16469"/>
    <cellStyle name="Normal 16 3 4 2 6 2" xfId="35563"/>
    <cellStyle name="Normal 16 3 4 2 7" xfId="35550"/>
    <cellStyle name="Normal 16 3 4 3" xfId="16470"/>
    <cellStyle name="Normal 16 3 4 3 2" xfId="16471"/>
    <cellStyle name="Normal 16 3 4 3 2 2" xfId="16472"/>
    <cellStyle name="Normal 16 3 4 3 2 2 2" xfId="16473"/>
    <cellStyle name="Normal 16 3 4 3 2 2 2 2" xfId="35567"/>
    <cellStyle name="Normal 16 3 4 3 2 2 3" xfId="16474"/>
    <cellStyle name="Normal 16 3 4 3 2 2 3 2" xfId="35568"/>
    <cellStyle name="Normal 16 3 4 3 2 2 4" xfId="35566"/>
    <cellStyle name="Normal 16 3 4 3 2 3" xfId="16475"/>
    <cellStyle name="Normal 16 3 4 3 2 3 2" xfId="35569"/>
    <cellStyle name="Normal 16 3 4 3 2 4" xfId="16476"/>
    <cellStyle name="Normal 16 3 4 3 2 4 2" xfId="35570"/>
    <cellStyle name="Normal 16 3 4 3 2 5" xfId="16477"/>
    <cellStyle name="Normal 16 3 4 3 2 5 2" xfId="35571"/>
    <cellStyle name="Normal 16 3 4 3 2 6" xfId="35565"/>
    <cellStyle name="Normal 16 3 4 3 3" xfId="16478"/>
    <cellStyle name="Normal 16 3 4 3 3 2" xfId="16479"/>
    <cellStyle name="Normal 16 3 4 3 3 2 2" xfId="35573"/>
    <cellStyle name="Normal 16 3 4 3 3 3" xfId="16480"/>
    <cellStyle name="Normal 16 3 4 3 3 3 2" xfId="35574"/>
    <cellStyle name="Normal 16 3 4 3 3 4" xfId="35572"/>
    <cellStyle name="Normal 16 3 4 3 4" xfId="16481"/>
    <cellStyle name="Normal 16 3 4 3 4 2" xfId="35575"/>
    <cellStyle name="Normal 16 3 4 3 5" xfId="16482"/>
    <cellStyle name="Normal 16 3 4 3 5 2" xfId="35576"/>
    <cellStyle name="Normal 16 3 4 3 6" xfId="16483"/>
    <cellStyle name="Normal 16 3 4 3 6 2" xfId="35577"/>
    <cellStyle name="Normal 16 3 4 3 7" xfId="35564"/>
    <cellStyle name="Normal 16 3 4 4" xfId="16484"/>
    <cellStyle name="Normal 16 3 4 4 2" xfId="16485"/>
    <cellStyle name="Normal 16 3 4 4 2 2" xfId="16486"/>
    <cellStyle name="Normal 16 3 4 4 2 2 2" xfId="35580"/>
    <cellStyle name="Normal 16 3 4 4 2 3" xfId="16487"/>
    <cellStyle name="Normal 16 3 4 4 2 3 2" xfId="35581"/>
    <cellStyle name="Normal 16 3 4 4 2 4" xfId="35579"/>
    <cellStyle name="Normal 16 3 4 4 3" xfId="16488"/>
    <cellStyle name="Normal 16 3 4 4 3 2" xfId="35582"/>
    <cellStyle name="Normal 16 3 4 4 4" xfId="16489"/>
    <cellStyle name="Normal 16 3 4 4 4 2" xfId="35583"/>
    <cellStyle name="Normal 16 3 4 4 5" xfId="16490"/>
    <cellStyle name="Normal 16 3 4 4 5 2" xfId="35584"/>
    <cellStyle name="Normal 16 3 4 4 6" xfId="35578"/>
    <cellStyle name="Normal 16 3 4 5" xfId="16491"/>
    <cellStyle name="Normal 16 3 4 5 2" xfId="16492"/>
    <cellStyle name="Normal 16 3 4 5 2 2" xfId="35586"/>
    <cellStyle name="Normal 16 3 4 5 3" xfId="16493"/>
    <cellStyle name="Normal 16 3 4 5 3 2" xfId="35587"/>
    <cellStyle name="Normal 16 3 4 5 4" xfId="35585"/>
    <cellStyle name="Normal 16 3 4 6" xfId="16494"/>
    <cellStyle name="Normal 16 3 4 6 2" xfId="35588"/>
    <cellStyle name="Normal 16 3 4 7" xfId="16495"/>
    <cellStyle name="Normal 16 3 4 7 2" xfId="35589"/>
    <cellStyle name="Normal 16 3 4 8" xfId="16496"/>
    <cellStyle name="Normal 16 3 4 8 2" xfId="35590"/>
    <cellStyle name="Normal 16 3 4 9" xfId="35549"/>
    <cellStyle name="Normal 16 3 5" xfId="16497"/>
    <cellStyle name="Normal 16 3 5 2" xfId="16498"/>
    <cellStyle name="Normal 16 3 5 2 2" xfId="16499"/>
    <cellStyle name="Normal 16 3 5 2 2 2" xfId="16500"/>
    <cellStyle name="Normal 16 3 5 2 2 2 2" xfId="35594"/>
    <cellStyle name="Normal 16 3 5 2 2 3" xfId="16501"/>
    <cellStyle name="Normal 16 3 5 2 2 3 2" xfId="35595"/>
    <cellStyle name="Normal 16 3 5 2 2 4" xfId="35593"/>
    <cellStyle name="Normal 16 3 5 2 3" xfId="16502"/>
    <cellStyle name="Normal 16 3 5 2 3 2" xfId="35596"/>
    <cellStyle name="Normal 16 3 5 2 4" xfId="16503"/>
    <cellStyle name="Normal 16 3 5 2 4 2" xfId="35597"/>
    <cellStyle name="Normal 16 3 5 2 5" xfId="16504"/>
    <cellStyle name="Normal 16 3 5 2 5 2" xfId="35598"/>
    <cellStyle name="Normal 16 3 5 2 6" xfId="35592"/>
    <cellStyle name="Normal 16 3 5 3" xfId="16505"/>
    <cellStyle name="Normal 16 3 5 3 2" xfId="16506"/>
    <cellStyle name="Normal 16 3 5 3 2 2" xfId="35600"/>
    <cellStyle name="Normal 16 3 5 3 3" xfId="16507"/>
    <cellStyle name="Normal 16 3 5 3 3 2" xfId="35601"/>
    <cellStyle name="Normal 16 3 5 3 4" xfId="35599"/>
    <cellStyle name="Normal 16 3 5 4" xfId="16508"/>
    <cellStyle name="Normal 16 3 5 4 2" xfId="35602"/>
    <cellStyle name="Normal 16 3 5 5" xfId="16509"/>
    <cellStyle name="Normal 16 3 5 5 2" xfId="35603"/>
    <cellStyle name="Normal 16 3 5 6" xfId="16510"/>
    <cellStyle name="Normal 16 3 5 6 2" xfId="35604"/>
    <cellStyle name="Normal 16 3 5 7" xfId="35591"/>
    <cellStyle name="Normal 16 3 6" xfId="16511"/>
    <cellStyle name="Normal 16 3 6 2" xfId="16512"/>
    <cellStyle name="Normal 16 3 6 2 2" xfId="16513"/>
    <cellStyle name="Normal 16 3 6 2 2 2" xfId="16514"/>
    <cellStyle name="Normal 16 3 6 2 2 2 2" xfId="35608"/>
    <cellStyle name="Normal 16 3 6 2 2 3" xfId="16515"/>
    <cellStyle name="Normal 16 3 6 2 2 3 2" xfId="35609"/>
    <cellStyle name="Normal 16 3 6 2 2 4" xfId="35607"/>
    <cellStyle name="Normal 16 3 6 2 3" xfId="16516"/>
    <cellStyle name="Normal 16 3 6 2 3 2" xfId="35610"/>
    <cellStyle name="Normal 16 3 6 2 4" xfId="16517"/>
    <cellStyle name="Normal 16 3 6 2 4 2" xfId="35611"/>
    <cellStyle name="Normal 16 3 6 2 5" xfId="16518"/>
    <cellStyle name="Normal 16 3 6 2 5 2" xfId="35612"/>
    <cellStyle name="Normal 16 3 6 2 6" xfId="35606"/>
    <cellStyle name="Normal 16 3 6 3" xfId="16519"/>
    <cellStyle name="Normal 16 3 6 3 2" xfId="16520"/>
    <cellStyle name="Normal 16 3 6 3 2 2" xfId="35614"/>
    <cellStyle name="Normal 16 3 6 3 3" xfId="16521"/>
    <cellStyle name="Normal 16 3 6 3 3 2" xfId="35615"/>
    <cellStyle name="Normal 16 3 6 3 4" xfId="35613"/>
    <cellStyle name="Normal 16 3 6 4" xfId="16522"/>
    <cellStyle name="Normal 16 3 6 4 2" xfId="35616"/>
    <cellStyle name="Normal 16 3 6 5" xfId="16523"/>
    <cellStyle name="Normal 16 3 6 5 2" xfId="35617"/>
    <cellStyle name="Normal 16 3 6 6" xfId="16524"/>
    <cellStyle name="Normal 16 3 6 6 2" xfId="35618"/>
    <cellStyle name="Normal 16 3 6 7" xfId="35605"/>
    <cellStyle name="Normal 16 3 7" xfId="16525"/>
    <cellStyle name="Normal 16 3 7 2" xfId="16526"/>
    <cellStyle name="Normal 16 3 7 2 2" xfId="16527"/>
    <cellStyle name="Normal 16 3 7 2 2 2" xfId="35621"/>
    <cellStyle name="Normal 16 3 7 2 3" xfId="16528"/>
    <cellStyle name="Normal 16 3 7 2 3 2" xfId="35622"/>
    <cellStyle name="Normal 16 3 7 2 4" xfId="35620"/>
    <cellStyle name="Normal 16 3 7 3" xfId="16529"/>
    <cellStyle name="Normal 16 3 7 3 2" xfId="35623"/>
    <cellStyle name="Normal 16 3 7 4" xfId="16530"/>
    <cellStyle name="Normal 16 3 7 4 2" xfId="35624"/>
    <cellStyle name="Normal 16 3 7 5" xfId="16531"/>
    <cellStyle name="Normal 16 3 7 5 2" xfId="35625"/>
    <cellStyle name="Normal 16 3 7 6" xfId="35619"/>
    <cellStyle name="Normal 16 3 8" xfId="16532"/>
    <cellStyle name="Normal 16 3 8 2" xfId="16533"/>
    <cellStyle name="Normal 16 3 8 2 2" xfId="35627"/>
    <cellStyle name="Normal 16 3 8 3" xfId="16534"/>
    <cellStyle name="Normal 16 3 8 3 2" xfId="35628"/>
    <cellStyle name="Normal 16 3 8 4" xfId="35626"/>
    <cellStyle name="Normal 16 3 9" xfId="16535"/>
    <cellStyle name="Normal 16 3 9 2" xfId="35629"/>
    <cellStyle name="Normal 16 4" xfId="16536"/>
    <cellStyle name="Normal 16 4 10" xfId="16537"/>
    <cellStyle name="Normal 16 4 10 2" xfId="35631"/>
    <cellStyle name="Normal 16 4 11" xfId="16538"/>
    <cellStyle name="Normal 16 4 11 2" xfId="35632"/>
    <cellStyle name="Normal 16 4 12" xfId="35630"/>
    <cellStyle name="Normal 16 4 13" xfId="41556"/>
    <cellStyle name="Normal 16 4 2" xfId="16539"/>
    <cellStyle name="Normal 16 4 2 2" xfId="16540"/>
    <cellStyle name="Normal 16 4 2 2 2" xfId="16541"/>
    <cellStyle name="Normal 16 4 2 2 2 2" xfId="16542"/>
    <cellStyle name="Normal 16 4 2 2 2 2 2" xfId="16543"/>
    <cellStyle name="Normal 16 4 2 2 2 2 2 2" xfId="35637"/>
    <cellStyle name="Normal 16 4 2 2 2 2 3" xfId="16544"/>
    <cellStyle name="Normal 16 4 2 2 2 2 3 2" xfId="35638"/>
    <cellStyle name="Normal 16 4 2 2 2 2 4" xfId="35636"/>
    <cellStyle name="Normal 16 4 2 2 2 3" xfId="16545"/>
    <cellStyle name="Normal 16 4 2 2 2 3 2" xfId="35639"/>
    <cellStyle name="Normal 16 4 2 2 2 4" xfId="16546"/>
    <cellStyle name="Normal 16 4 2 2 2 4 2" xfId="35640"/>
    <cellStyle name="Normal 16 4 2 2 2 5" xfId="16547"/>
    <cellStyle name="Normal 16 4 2 2 2 5 2" xfId="35641"/>
    <cellStyle name="Normal 16 4 2 2 2 6" xfId="35635"/>
    <cellStyle name="Normal 16 4 2 2 3" xfId="16548"/>
    <cellStyle name="Normal 16 4 2 2 3 2" xfId="16549"/>
    <cellStyle name="Normal 16 4 2 2 3 2 2" xfId="35643"/>
    <cellStyle name="Normal 16 4 2 2 3 3" xfId="16550"/>
    <cellStyle name="Normal 16 4 2 2 3 3 2" xfId="35644"/>
    <cellStyle name="Normal 16 4 2 2 3 4" xfId="35642"/>
    <cellStyle name="Normal 16 4 2 2 4" xfId="16551"/>
    <cellStyle name="Normal 16 4 2 2 4 2" xfId="35645"/>
    <cellStyle name="Normal 16 4 2 2 5" xfId="16552"/>
    <cellStyle name="Normal 16 4 2 2 5 2" xfId="35646"/>
    <cellStyle name="Normal 16 4 2 2 6" xfId="16553"/>
    <cellStyle name="Normal 16 4 2 2 6 2" xfId="35647"/>
    <cellStyle name="Normal 16 4 2 2 7" xfId="35634"/>
    <cellStyle name="Normal 16 4 2 3" xfId="16554"/>
    <cellStyle name="Normal 16 4 2 3 2" xfId="16555"/>
    <cellStyle name="Normal 16 4 2 3 2 2" xfId="16556"/>
    <cellStyle name="Normal 16 4 2 3 2 2 2" xfId="16557"/>
    <cellStyle name="Normal 16 4 2 3 2 2 2 2" xfId="35651"/>
    <cellStyle name="Normal 16 4 2 3 2 2 3" xfId="16558"/>
    <cellStyle name="Normal 16 4 2 3 2 2 3 2" xfId="35652"/>
    <cellStyle name="Normal 16 4 2 3 2 2 4" xfId="35650"/>
    <cellStyle name="Normal 16 4 2 3 2 3" xfId="16559"/>
    <cellStyle name="Normal 16 4 2 3 2 3 2" xfId="35653"/>
    <cellStyle name="Normal 16 4 2 3 2 4" xfId="16560"/>
    <cellStyle name="Normal 16 4 2 3 2 4 2" xfId="35654"/>
    <cellStyle name="Normal 16 4 2 3 2 5" xfId="16561"/>
    <cellStyle name="Normal 16 4 2 3 2 5 2" xfId="35655"/>
    <cellStyle name="Normal 16 4 2 3 2 6" xfId="35649"/>
    <cellStyle name="Normal 16 4 2 3 3" xfId="16562"/>
    <cellStyle name="Normal 16 4 2 3 3 2" xfId="16563"/>
    <cellStyle name="Normal 16 4 2 3 3 2 2" xfId="35657"/>
    <cellStyle name="Normal 16 4 2 3 3 3" xfId="16564"/>
    <cellStyle name="Normal 16 4 2 3 3 3 2" xfId="35658"/>
    <cellStyle name="Normal 16 4 2 3 3 4" xfId="35656"/>
    <cellStyle name="Normal 16 4 2 3 4" xfId="16565"/>
    <cellStyle name="Normal 16 4 2 3 4 2" xfId="35659"/>
    <cellStyle name="Normal 16 4 2 3 5" xfId="16566"/>
    <cellStyle name="Normal 16 4 2 3 5 2" xfId="35660"/>
    <cellStyle name="Normal 16 4 2 3 6" xfId="16567"/>
    <cellStyle name="Normal 16 4 2 3 6 2" xfId="35661"/>
    <cellStyle name="Normal 16 4 2 3 7" xfId="35648"/>
    <cellStyle name="Normal 16 4 2 4" xfId="16568"/>
    <cellStyle name="Normal 16 4 2 4 2" xfId="16569"/>
    <cellStyle name="Normal 16 4 2 4 2 2" xfId="16570"/>
    <cellStyle name="Normal 16 4 2 4 2 2 2" xfId="35664"/>
    <cellStyle name="Normal 16 4 2 4 2 3" xfId="16571"/>
    <cellStyle name="Normal 16 4 2 4 2 3 2" xfId="35665"/>
    <cellStyle name="Normal 16 4 2 4 2 4" xfId="35663"/>
    <cellStyle name="Normal 16 4 2 4 3" xfId="16572"/>
    <cellStyle name="Normal 16 4 2 4 3 2" xfId="35666"/>
    <cellStyle name="Normal 16 4 2 4 4" xfId="16573"/>
    <cellStyle name="Normal 16 4 2 4 4 2" xfId="35667"/>
    <cellStyle name="Normal 16 4 2 4 5" xfId="16574"/>
    <cellStyle name="Normal 16 4 2 4 5 2" xfId="35668"/>
    <cellStyle name="Normal 16 4 2 4 6" xfId="35662"/>
    <cellStyle name="Normal 16 4 2 5" xfId="16575"/>
    <cellStyle name="Normal 16 4 2 5 2" xfId="16576"/>
    <cellStyle name="Normal 16 4 2 5 2 2" xfId="35670"/>
    <cellStyle name="Normal 16 4 2 5 3" xfId="16577"/>
    <cellStyle name="Normal 16 4 2 5 3 2" xfId="35671"/>
    <cellStyle name="Normal 16 4 2 5 4" xfId="35669"/>
    <cellStyle name="Normal 16 4 2 6" xfId="16578"/>
    <cellStyle name="Normal 16 4 2 6 2" xfId="35672"/>
    <cellStyle name="Normal 16 4 2 7" xfId="16579"/>
    <cellStyle name="Normal 16 4 2 7 2" xfId="35673"/>
    <cellStyle name="Normal 16 4 2 8" xfId="16580"/>
    <cellStyle name="Normal 16 4 2 8 2" xfId="35674"/>
    <cellStyle name="Normal 16 4 2 9" xfId="35633"/>
    <cellStyle name="Normal 16 4 3" xfId="16581"/>
    <cellStyle name="Normal 16 4 3 2" xfId="16582"/>
    <cellStyle name="Normal 16 4 3 2 2" xfId="16583"/>
    <cellStyle name="Normal 16 4 3 2 2 2" xfId="16584"/>
    <cellStyle name="Normal 16 4 3 2 2 2 2" xfId="16585"/>
    <cellStyle name="Normal 16 4 3 2 2 2 2 2" xfId="35679"/>
    <cellStyle name="Normal 16 4 3 2 2 2 3" xfId="16586"/>
    <cellStyle name="Normal 16 4 3 2 2 2 3 2" xfId="35680"/>
    <cellStyle name="Normal 16 4 3 2 2 2 4" xfId="35678"/>
    <cellStyle name="Normal 16 4 3 2 2 3" xfId="16587"/>
    <cellStyle name="Normal 16 4 3 2 2 3 2" xfId="35681"/>
    <cellStyle name="Normal 16 4 3 2 2 4" xfId="16588"/>
    <cellStyle name="Normal 16 4 3 2 2 4 2" xfId="35682"/>
    <cellStyle name="Normal 16 4 3 2 2 5" xfId="16589"/>
    <cellStyle name="Normal 16 4 3 2 2 5 2" xfId="35683"/>
    <cellStyle name="Normal 16 4 3 2 2 6" xfId="35677"/>
    <cellStyle name="Normal 16 4 3 2 3" xfId="16590"/>
    <cellStyle name="Normal 16 4 3 2 3 2" xfId="16591"/>
    <cellStyle name="Normal 16 4 3 2 3 2 2" xfId="35685"/>
    <cellStyle name="Normal 16 4 3 2 3 3" xfId="16592"/>
    <cellStyle name="Normal 16 4 3 2 3 3 2" xfId="35686"/>
    <cellStyle name="Normal 16 4 3 2 3 4" xfId="35684"/>
    <cellStyle name="Normal 16 4 3 2 4" xfId="16593"/>
    <cellStyle name="Normal 16 4 3 2 4 2" xfId="35687"/>
    <cellStyle name="Normal 16 4 3 2 5" xfId="16594"/>
    <cellStyle name="Normal 16 4 3 2 5 2" xfId="35688"/>
    <cellStyle name="Normal 16 4 3 2 6" xfId="16595"/>
    <cellStyle name="Normal 16 4 3 2 6 2" xfId="35689"/>
    <cellStyle name="Normal 16 4 3 2 7" xfId="35676"/>
    <cellStyle name="Normal 16 4 3 3" xfId="16596"/>
    <cellStyle name="Normal 16 4 3 3 2" xfId="16597"/>
    <cellStyle name="Normal 16 4 3 3 2 2" xfId="16598"/>
    <cellStyle name="Normal 16 4 3 3 2 2 2" xfId="16599"/>
    <cellStyle name="Normal 16 4 3 3 2 2 2 2" xfId="35693"/>
    <cellStyle name="Normal 16 4 3 3 2 2 3" xfId="16600"/>
    <cellStyle name="Normal 16 4 3 3 2 2 3 2" xfId="35694"/>
    <cellStyle name="Normal 16 4 3 3 2 2 4" xfId="35692"/>
    <cellStyle name="Normal 16 4 3 3 2 3" xfId="16601"/>
    <cellStyle name="Normal 16 4 3 3 2 3 2" xfId="35695"/>
    <cellStyle name="Normal 16 4 3 3 2 4" xfId="16602"/>
    <cellStyle name="Normal 16 4 3 3 2 4 2" xfId="35696"/>
    <cellStyle name="Normal 16 4 3 3 2 5" xfId="16603"/>
    <cellStyle name="Normal 16 4 3 3 2 5 2" xfId="35697"/>
    <cellStyle name="Normal 16 4 3 3 2 6" xfId="35691"/>
    <cellStyle name="Normal 16 4 3 3 3" xfId="16604"/>
    <cellStyle name="Normal 16 4 3 3 3 2" xfId="16605"/>
    <cellStyle name="Normal 16 4 3 3 3 2 2" xfId="35699"/>
    <cellStyle name="Normal 16 4 3 3 3 3" xfId="16606"/>
    <cellStyle name="Normal 16 4 3 3 3 3 2" xfId="35700"/>
    <cellStyle name="Normal 16 4 3 3 3 4" xfId="35698"/>
    <cellStyle name="Normal 16 4 3 3 4" xfId="16607"/>
    <cellStyle name="Normal 16 4 3 3 4 2" xfId="35701"/>
    <cellStyle name="Normal 16 4 3 3 5" xfId="16608"/>
    <cellStyle name="Normal 16 4 3 3 5 2" xfId="35702"/>
    <cellStyle name="Normal 16 4 3 3 6" xfId="16609"/>
    <cellStyle name="Normal 16 4 3 3 6 2" xfId="35703"/>
    <cellStyle name="Normal 16 4 3 3 7" xfId="35690"/>
    <cellStyle name="Normal 16 4 3 4" xfId="16610"/>
    <cellStyle name="Normal 16 4 3 4 2" xfId="16611"/>
    <cellStyle name="Normal 16 4 3 4 2 2" xfId="16612"/>
    <cellStyle name="Normal 16 4 3 4 2 2 2" xfId="35706"/>
    <cellStyle name="Normal 16 4 3 4 2 3" xfId="16613"/>
    <cellStyle name="Normal 16 4 3 4 2 3 2" xfId="35707"/>
    <cellStyle name="Normal 16 4 3 4 2 4" xfId="35705"/>
    <cellStyle name="Normal 16 4 3 4 3" xfId="16614"/>
    <cellStyle name="Normal 16 4 3 4 3 2" xfId="35708"/>
    <cellStyle name="Normal 16 4 3 4 4" xfId="16615"/>
    <cellStyle name="Normal 16 4 3 4 4 2" xfId="35709"/>
    <cellStyle name="Normal 16 4 3 4 5" xfId="16616"/>
    <cellStyle name="Normal 16 4 3 4 5 2" xfId="35710"/>
    <cellStyle name="Normal 16 4 3 4 6" xfId="35704"/>
    <cellStyle name="Normal 16 4 3 5" xfId="16617"/>
    <cellStyle name="Normal 16 4 3 5 2" xfId="16618"/>
    <cellStyle name="Normal 16 4 3 5 2 2" xfId="35712"/>
    <cellStyle name="Normal 16 4 3 5 3" xfId="16619"/>
    <cellStyle name="Normal 16 4 3 5 3 2" xfId="35713"/>
    <cellStyle name="Normal 16 4 3 5 4" xfId="35711"/>
    <cellStyle name="Normal 16 4 3 6" xfId="16620"/>
    <cellStyle name="Normal 16 4 3 6 2" xfId="35714"/>
    <cellStyle name="Normal 16 4 3 7" xfId="16621"/>
    <cellStyle name="Normal 16 4 3 7 2" xfId="35715"/>
    <cellStyle name="Normal 16 4 3 8" xfId="16622"/>
    <cellStyle name="Normal 16 4 3 8 2" xfId="35716"/>
    <cellStyle name="Normal 16 4 3 9" xfId="35675"/>
    <cellStyle name="Normal 16 4 4" xfId="16623"/>
    <cellStyle name="Normal 16 4 4 2" xfId="16624"/>
    <cellStyle name="Normal 16 4 4 2 2" xfId="16625"/>
    <cellStyle name="Normal 16 4 4 2 2 2" xfId="16626"/>
    <cellStyle name="Normal 16 4 4 2 2 2 2" xfId="16627"/>
    <cellStyle name="Normal 16 4 4 2 2 2 2 2" xfId="35721"/>
    <cellStyle name="Normal 16 4 4 2 2 2 3" xfId="16628"/>
    <cellStyle name="Normal 16 4 4 2 2 2 3 2" xfId="35722"/>
    <cellStyle name="Normal 16 4 4 2 2 2 4" xfId="35720"/>
    <cellStyle name="Normal 16 4 4 2 2 3" xfId="16629"/>
    <cellStyle name="Normal 16 4 4 2 2 3 2" xfId="35723"/>
    <cellStyle name="Normal 16 4 4 2 2 4" xfId="16630"/>
    <cellStyle name="Normal 16 4 4 2 2 4 2" xfId="35724"/>
    <cellStyle name="Normal 16 4 4 2 2 5" xfId="16631"/>
    <cellStyle name="Normal 16 4 4 2 2 5 2" xfId="35725"/>
    <cellStyle name="Normal 16 4 4 2 2 6" xfId="35719"/>
    <cellStyle name="Normal 16 4 4 2 3" xfId="16632"/>
    <cellStyle name="Normal 16 4 4 2 3 2" xfId="16633"/>
    <cellStyle name="Normal 16 4 4 2 3 2 2" xfId="35727"/>
    <cellStyle name="Normal 16 4 4 2 3 3" xfId="16634"/>
    <cellStyle name="Normal 16 4 4 2 3 3 2" xfId="35728"/>
    <cellStyle name="Normal 16 4 4 2 3 4" xfId="35726"/>
    <cellStyle name="Normal 16 4 4 2 4" xfId="16635"/>
    <cellStyle name="Normal 16 4 4 2 4 2" xfId="35729"/>
    <cellStyle name="Normal 16 4 4 2 5" xfId="16636"/>
    <cellStyle name="Normal 16 4 4 2 5 2" xfId="35730"/>
    <cellStyle name="Normal 16 4 4 2 6" xfId="16637"/>
    <cellStyle name="Normal 16 4 4 2 6 2" xfId="35731"/>
    <cellStyle name="Normal 16 4 4 2 7" xfId="35718"/>
    <cellStyle name="Normal 16 4 4 3" xfId="16638"/>
    <cellStyle name="Normal 16 4 4 3 2" xfId="16639"/>
    <cellStyle name="Normal 16 4 4 3 2 2" xfId="16640"/>
    <cellStyle name="Normal 16 4 4 3 2 2 2" xfId="16641"/>
    <cellStyle name="Normal 16 4 4 3 2 2 2 2" xfId="35735"/>
    <cellStyle name="Normal 16 4 4 3 2 2 3" xfId="16642"/>
    <cellStyle name="Normal 16 4 4 3 2 2 3 2" xfId="35736"/>
    <cellStyle name="Normal 16 4 4 3 2 2 4" xfId="35734"/>
    <cellStyle name="Normal 16 4 4 3 2 3" xfId="16643"/>
    <cellStyle name="Normal 16 4 4 3 2 3 2" xfId="35737"/>
    <cellStyle name="Normal 16 4 4 3 2 4" xfId="16644"/>
    <cellStyle name="Normal 16 4 4 3 2 4 2" xfId="35738"/>
    <cellStyle name="Normal 16 4 4 3 2 5" xfId="16645"/>
    <cellStyle name="Normal 16 4 4 3 2 5 2" xfId="35739"/>
    <cellStyle name="Normal 16 4 4 3 2 6" xfId="35733"/>
    <cellStyle name="Normal 16 4 4 3 3" xfId="16646"/>
    <cellStyle name="Normal 16 4 4 3 3 2" xfId="16647"/>
    <cellStyle name="Normal 16 4 4 3 3 2 2" xfId="35741"/>
    <cellStyle name="Normal 16 4 4 3 3 3" xfId="16648"/>
    <cellStyle name="Normal 16 4 4 3 3 3 2" xfId="35742"/>
    <cellStyle name="Normal 16 4 4 3 3 4" xfId="35740"/>
    <cellStyle name="Normal 16 4 4 3 4" xfId="16649"/>
    <cellStyle name="Normal 16 4 4 3 4 2" xfId="35743"/>
    <cellStyle name="Normal 16 4 4 3 5" xfId="16650"/>
    <cellStyle name="Normal 16 4 4 3 5 2" xfId="35744"/>
    <cellStyle name="Normal 16 4 4 3 6" xfId="16651"/>
    <cellStyle name="Normal 16 4 4 3 6 2" xfId="35745"/>
    <cellStyle name="Normal 16 4 4 3 7" xfId="35732"/>
    <cellStyle name="Normal 16 4 4 4" xfId="16652"/>
    <cellStyle name="Normal 16 4 4 4 2" xfId="16653"/>
    <cellStyle name="Normal 16 4 4 4 2 2" xfId="16654"/>
    <cellStyle name="Normal 16 4 4 4 2 2 2" xfId="35748"/>
    <cellStyle name="Normal 16 4 4 4 2 3" xfId="16655"/>
    <cellStyle name="Normal 16 4 4 4 2 3 2" xfId="35749"/>
    <cellStyle name="Normal 16 4 4 4 2 4" xfId="35747"/>
    <cellStyle name="Normal 16 4 4 4 3" xfId="16656"/>
    <cellStyle name="Normal 16 4 4 4 3 2" xfId="35750"/>
    <cellStyle name="Normal 16 4 4 4 4" xfId="16657"/>
    <cellStyle name="Normal 16 4 4 4 4 2" xfId="35751"/>
    <cellStyle name="Normal 16 4 4 4 5" xfId="16658"/>
    <cellStyle name="Normal 16 4 4 4 5 2" xfId="35752"/>
    <cellStyle name="Normal 16 4 4 4 6" xfId="35746"/>
    <cellStyle name="Normal 16 4 4 5" xfId="16659"/>
    <cellStyle name="Normal 16 4 4 5 2" xfId="16660"/>
    <cellStyle name="Normal 16 4 4 5 2 2" xfId="35754"/>
    <cellStyle name="Normal 16 4 4 5 3" xfId="16661"/>
    <cellStyle name="Normal 16 4 4 5 3 2" xfId="35755"/>
    <cellStyle name="Normal 16 4 4 5 4" xfId="35753"/>
    <cellStyle name="Normal 16 4 4 6" xfId="16662"/>
    <cellStyle name="Normal 16 4 4 6 2" xfId="35756"/>
    <cellStyle name="Normal 16 4 4 7" xfId="16663"/>
    <cellStyle name="Normal 16 4 4 7 2" xfId="35757"/>
    <cellStyle name="Normal 16 4 4 8" xfId="16664"/>
    <cellStyle name="Normal 16 4 4 8 2" xfId="35758"/>
    <cellStyle name="Normal 16 4 4 9" xfId="35717"/>
    <cellStyle name="Normal 16 4 5" xfId="16665"/>
    <cellStyle name="Normal 16 4 5 2" xfId="16666"/>
    <cellStyle name="Normal 16 4 5 2 2" xfId="16667"/>
    <cellStyle name="Normal 16 4 5 2 2 2" xfId="16668"/>
    <cellStyle name="Normal 16 4 5 2 2 2 2" xfId="35762"/>
    <cellStyle name="Normal 16 4 5 2 2 3" xfId="16669"/>
    <cellStyle name="Normal 16 4 5 2 2 3 2" xfId="35763"/>
    <cellStyle name="Normal 16 4 5 2 2 4" xfId="35761"/>
    <cellStyle name="Normal 16 4 5 2 3" xfId="16670"/>
    <cellStyle name="Normal 16 4 5 2 3 2" xfId="35764"/>
    <cellStyle name="Normal 16 4 5 2 4" xfId="16671"/>
    <cellStyle name="Normal 16 4 5 2 4 2" xfId="35765"/>
    <cellStyle name="Normal 16 4 5 2 5" xfId="16672"/>
    <cellStyle name="Normal 16 4 5 2 5 2" xfId="35766"/>
    <cellStyle name="Normal 16 4 5 2 6" xfId="35760"/>
    <cellStyle name="Normal 16 4 5 3" xfId="16673"/>
    <cellStyle name="Normal 16 4 5 3 2" xfId="16674"/>
    <cellStyle name="Normal 16 4 5 3 2 2" xfId="35768"/>
    <cellStyle name="Normal 16 4 5 3 3" xfId="16675"/>
    <cellStyle name="Normal 16 4 5 3 3 2" xfId="35769"/>
    <cellStyle name="Normal 16 4 5 3 4" xfId="35767"/>
    <cellStyle name="Normal 16 4 5 4" xfId="16676"/>
    <cellStyle name="Normal 16 4 5 4 2" xfId="35770"/>
    <cellStyle name="Normal 16 4 5 5" xfId="16677"/>
    <cellStyle name="Normal 16 4 5 5 2" xfId="35771"/>
    <cellStyle name="Normal 16 4 5 6" xfId="16678"/>
    <cellStyle name="Normal 16 4 5 6 2" xfId="35772"/>
    <cellStyle name="Normal 16 4 5 7" xfId="35759"/>
    <cellStyle name="Normal 16 4 6" xfId="16679"/>
    <cellStyle name="Normal 16 4 6 2" xfId="16680"/>
    <cellStyle name="Normal 16 4 6 2 2" xfId="16681"/>
    <cellStyle name="Normal 16 4 6 2 2 2" xfId="16682"/>
    <cellStyle name="Normal 16 4 6 2 2 2 2" xfId="35776"/>
    <cellStyle name="Normal 16 4 6 2 2 3" xfId="16683"/>
    <cellStyle name="Normal 16 4 6 2 2 3 2" xfId="35777"/>
    <cellStyle name="Normal 16 4 6 2 2 4" xfId="35775"/>
    <cellStyle name="Normal 16 4 6 2 3" xfId="16684"/>
    <cellStyle name="Normal 16 4 6 2 3 2" xfId="35778"/>
    <cellStyle name="Normal 16 4 6 2 4" xfId="16685"/>
    <cellStyle name="Normal 16 4 6 2 4 2" xfId="35779"/>
    <cellStyle name="Normal 16 4 6 2 5" xfId="16686"/>
    <cellStyle name="Normal 16 4 6 2 5 2" xfId="35780"/>
    <cellStyle name="Normal 16 4 6 2 6" xfId="35774"/>
    <cellStyle name="Normal 16 4 6 3" xfId="16687"/>
    <cellStyle name="Normal 16 4 6 3 2" xfId="16688"/>
    <cellStyle name="Normal 16 4 6 3 2 2" xfId="35782"/>
    <cellStyle name="Normal 16 4 6 3 3" xfId="16689"/>
    <cellStyle name="Normal 16 4 6 3 3 2" xfId="35783"/>
    <cellStyle name="Normal 16 4 6 3 4" xfId="35781"/>
    <cellStyle name="Normal 16 4 6 4" xfId="16690"/>
    <cellStyle name="Normal 16 4 6 4 2" xfId="35784"/>
    <cellStyle name="Normal 16 4 6 5" xfId="16691"/>
    <cellStyle name="Normal 16 4 6 5 2" xfId="35785"/>
    <cellStyle name="Normal 16 4 6 6" xfId="16692"/>
    <cellStyle name="Normal 16 4 6 6 2" xfId="35786"/>
    <cellStyle name="Normal 16 4 6 7" xfId="35773"/>
    <cellStyle name="Normal 16 4 7" xfId="16693"/>
    <cellStyle name="Normal 16 4 7 2" xfId="16694"/>
    <cellStyle name="Normal 16 4 7 2 2" xfId="16695"/>
    <cellStyle name="Normal 16 4 7 2 2 2" xfId="35789"/>
    <cellStyle name="Normal 16 4 7 2 3" xfId="16696"/>
    <cellStyle name="Normal 16 4 7 2 3 2" xfId="35790"/>
    <cellStyle name="Normal 16 4 7 2 4" xfId="35788"/>
    <cellStyle name="Normal 16 4 7 3" xfId="16697"/>
    <cellStyle name="Normal 16 4 7 3 2" xfId="35791"/>
    <cellStyle name="Normal 16 4 7 4" xfId="16698"/>
    <cellStyle name="Normal 16 4 7 4 2" xfId="35792"/>
    <cellStyle name="Normal 16 4 7 5" xfId="16699"/>
    <cellStyle name="Normal 16 4 7 5 2" xfId="35793"/>
    <cellStyle name="Normal 16 4 7 6" xfId="35787"/>
    <cellStyle name="Normal 16 4 8" xfId="16700"/>
    <cellStyle name="Normal 16 4 8 2" xfId="16701"/>
    <cellStyle name="Normal 16 4 8 2 2" xfId="35795"/>
    <cellStyle name="Normal 16 4 8 3" xfId="16702"/>
    <cellStyle name="Normal 16 4 8 3 2" xfId="35796"/>
    <cellStyle name="Normal 16 4 8 4" xfId="35794"/>
    <cellStyle name="Normal 16 4 9" xfId="16703"/>
    <cellStyle name="Normal 16 4 9 2" xfId="35797"/>
    <cellStyle name="Normal 16 5" xfId="16704"/>
    <cellStyle name="Normal 16 5 10" xfId="16705"/>
    <cellStyle name="Normal 16 5 10 2" xfId="35799"/>
    <cellStyle name="Normal 16 5 11" xfId="16706"/>
    <cellStyle name="Normal 16 5 11 2" xfId="35800"/>
    <cellStyle name="Normal 16 5 12" xfId="35798"/>
    <cellStyle name="Normal 16 5 13" xfId="41557"/>
    <cellStyle name="Normal 16 5 2" xfId="16707"/>
    <cellStyle name="Normal 16 5 2 2" xfId="16708"/>
    <cellStyle name="Normal 16 5 2 2 2" xfId="16709"/>
    <cellStyle name="Normal 16 5 2 2 2 2" xfId="16710"/>
    <cellStyle name="Normal 16 5 2 2 2 2 2" xfId="16711"/>
    <cellStyle name="Normal 16 5 2 2 2 2 2 2" xfId="35805"/>
    <cellStyle name="Normal 16 5 2 2 2 2 3" xfId="16712"/>
    <cellStyle name="Normal 16 5 2 2 2 2 3 2" xfId="35806"/>
    <cellStyle name="Normal 16 5 2 2 2 2 4" xfId="35804"/>
    <cellStyle name="Normal 16 5 2 2 2 3" xfId="16713"/>
    <cellStyle name="Normal 16 5 2 2 2 3 2" xfId="35807"/>
    <cellStyle name="Normal 16 5 2 2 2 4" xfId="16714"/>
    <cellStyle name="Normal 16 5 2 2 2 4 2" xfId="35808"/>
    <cellStyle name="Normal 16 5 2 2 2 5" xfId="16715"/>
    <cellStyle name="Normal 16 5 2 2 2 5 2" xfId="35809"/>
    <cellStyle name="Normal 16 5 2 2 2 6" xfId="35803"/>
    <cellStyle name="Normal 16 5 2 2 3" xfId="16716"/>
    <cellStyle name="Normal 16 5 2 2 3 2" xfId="16717"/>
    <cellStyle name="Normal 16 5 2 2 3 2 2" xfId="35811"/>
    <cellStyle name="Normal 16 5 2 2 3 3" xfId="16718"/>
    <cellStyle name="Normal 16 5 2 2 3 3 2" xfId="35812"/>
    <cellStyle name="Normal 16 5 2 2 3 4" xfId="35810"/>
    <cellStyle name="Normal 16 5 2 2 4" xfId="16719"/>
    <cellStyle name="Normal 16 5 2 2 4 2" xfId="35813"/>
    <cellStyle name="Normal 16 5 2 2 5" xfId="16720"/>
    <cellStyle name="Normal 16 5 2 2 5 2" xfId="35814"/>
    <cellStyle name="Normal 16 5 2 2 6" xfId="16721"/>
    <cellStyle name="Normal 16 5 2 2 6 2" xfId="35815"/>
    <cellStyle name="Normal 16 5 2 2 7" xfId="35802"/>
    <cellStyle name="Normal 16 5 2 3" xfId="16722"/>
    <cellStyle name="Normal 16 5 2 3 2" xfId="16723"/>
    <cellStyle name="Normal 16 5 2 3 2 2" xfId="16724"/>
    <cellStyle name="Normal 16 5 2 3 2 2 2" xfId="16725"/>
    <cellStyle name="Normal 16 5 2 3 2 2 2 2" xfId="35819"/>
    <cellStyle name="Normal 16 5 2 3 2 2 3" xfId="16726"/>
    <cellStyle name="Normal 16 5 2 3 2 2 3 2" xfId="35820"/>
    <cellStyle name="Normal 16 5 2 3 2 2 4" xfId="35818"/>
    <cellStyle name="Normal 16 5 2 3 2 3" xfId="16727"/>
    <cellStyle name="Normal 16 5 2 3 2 3 2" xfId="35821"/>
    <cellStyle name="Normal 16 5 2 3 2 4" xfId="16728"/>
    <cellStyle name="Normal 16 5 2 3 2 4 2" xfId="35822"/>
    <cellStyle name="Normal 16 5 2 3 2 5" xfId="16729"/>
    <cellStyle name="Normal 16 5 2 3 2 5 2" xfId="35823"/>
    <cellStyle name="Normal 16 5 2 3 2 6" xfId="35817"/>
    <cellStyle name="Normal 16 5 2 3 3" xfId="16730"/>
    <cellStyle name="Normal 16 5 2 3 3 2" xfId="16731"/>
    <cellStyle name="Normal 16 5 2 3 3 2 2" xfId="35825"/>
    <cellStyle name="Normal 16 5 2 3 3 3" xfId="16732"/>
    <cellStyle name="Normal 16 5 2 3 3 3 2" xfId="35826"/>
    <cellStyle name="Normal 16 5 2 3 3 4" xfId="35824"/>
    <cellStyle name="Normal 16 5 2 3 4" xfId="16733"/>
    <cellStyle name="Normal 16 5 2 3 4 2" xfId="35827"/>
    <cellStyle name="Normal 16 5 2 3 5" xfId="16734"/>
    <cellStyle name="Normal 16 5 2 3 5 2" xfId="35828"/>
    <cellStyle name="Normal 16 5 2 3 6" xfId="16735"/>
    <cellStyle name="Normal 16 5 2 3 6 2" xfId="35829"/>
    <cellStyle name="Normal 16 5 2 3 7" xfId="35816"/>
    <cellStyle name="Normal 16 5 2 4" xfId="16736"/>
    <cellStyle name="Normal 16 5 2 4 2" xfId="16737"/>
    <cellStyle name="Normal 16 5 2 4 2 2" xfId="16738"/>
    <cellStyle name="Normal 16 5 2 4 2 2 2" xfId="35832"/>
    <cellStyle name="Normal 16 5 2 4 2 3" xfId="16739"/>
    <cellStyle name="Normal 16 5 2 4 2 3 2" xfId="35833"/>
    <cellStyle name="Normal 16 5 2 4 2 4" xfId="35831"/>
    <cellStyle name="Normal 16 5 2 4 3" xfId="16740"/>
    <cellStyle name="Normal 16 5 2 4 3 2" xfId="35834"/>
    <cellStyle name="Normal 16 5 2 4 4" xfId="16741"/>
    <cellStyle name="Normal 16 5 2 4 4 2" xfId="35835"/>
    <cellStyle name="Normal 16 5 2 4 5" xfId="16742"/>
    <cellStyle name="Normal 16 5 2 4 5 2" xfId="35836"/>
    <cellStyle name="Normal 16 5 2 4 6" xfId="35830"/>
    <cellStyle name="Normal 16 5 2 5" xfId="16743"/>
    <cellStyle name="Normal 16 5 2 5 2" xfId="16744"/>
    <cellStyle name="Normal 16 5 2 5 2 2" xfId="35838"/>
    <cellStyle name="Normal 16 5 2 5 3" xfId="16745"/>
    <cellStyle name="Normal 16 5 2 5 3 2" xfId="35839"/>
    <cellStyle name="Normal 16 5 2 5 4" xfId="35837"/>
    <cellStyle name="Normal 16 5 2 6" xfId="16746"/>
    <cellStyle name="Normal 16 5 2 6 2" xfId="35840"/>
    <cellStyle name="Normal 16 5 2 7" xfId="16747"/>
    <cellStyle name="Normal 16 5 2 7 2" xfId="35841"/>
    <cellStyle name="Normal 16 5 2 8" xfId="16748"/>
    <cellStyle name="Normal 16 5 2 8 2" xfId="35842"/>
    <cellStyle name="Normal 16 5 2 9" xfId="35801"/>
    <cellStyle name="Normal 16 5 3" xfId="16749"/>
    <cellStyle name="Normal 16 5 3 2" xfId="16750"/>
    <cellStyle name="Normal 16 5 3 2 2" xfId="16751"/>
    <cellStyle name="Normal 16 5 3 2 2 2" xfId="16752"/>
    <cellStyle name="Normal 16 5 3 2 2 2 2" xfId="16753"/>
    <cellStyle name="Normal 16 5 3 2 2 2 2 2" xfId="35847"/>
    <cellStyle name="Normal 16 5 3 2 2 2 3" xfId="16754"/>
    <cellStyle name="Normal 16 5 3 2 2 2 3 2" xfId="35848"/>
    <cellStyle name="Normal 16 5 3 2 2 2 4" xfId="35846"/>
    <cellStyle name="Normal 16 5 3 2 2 3" xfId="16755"/>
    <cellStyle name="Normal 16 5 3 2 2 3 2" xfId="35849"/>
    <cellStyle name="Normal 16 5 3 2 2 4" xfId="16756"/>
    <cellStyle name="Normal 16 5 3 2 2 4 2" xfId="35850"/>
    <cellStyle name="Normal 16 5 3 2 2 5" xfId="16757"/>
    <cellStyle name="Normal 16 5 3 2 2 5 2" xfId="35851"/>
    <cellStyle name="Normal 16 5 3 2 2 6" xfId="35845"/>
    <cellStyle name="Normal 16 5 3 2 3" xfId="16758"/>
    <cellStyle name="Normal 16 5 3 2 3 2" xfId="16759"/>
    <cellStyle name="Normal 16 5 3 2 3 2 2" xfId="35853"/>
    <cellStyle name="Normal 16 5 3 2 3 3" xfId="16760"/>
    <cellStyle name="Normal 16 5 3 2 3 3 2" xfId="35854"/>
    <cellStyle name="Normal 16 5 3 2 3 4" xfId="35852"/>
    <cellStyle name="Normal 16 5 3 2 4" xfId="16761"/>
    <cellStyle name="Normal 16 5 3 2 4 2" xfId="35855"/>
    <cellStyle name="Normal 16 5 3 2 5" xfId="16762"/>
    <cellStyle name="Normal 16 5 3 2 5 2" xfId="35856"/>
    <cellStyle name="Normal 16 5 3 2 6" xfId="16763"/>
    <cellStyle name="Normal 16 5 3 2 6 2" xfId="35857"/>
    <cellStyle name="Normal 16 5 3 2 7" xfId="35844"/>
    <cellStyle name="Normal 16 5 3 3" xfId="16764"/>
    <cellStyle name="Normal 16 5 3 3 2" xfId="16765"/>
    <cellStyle name="Normal 16 5 3 3 2 2" xfId="16766"/>
    <cellStyle name="Normal 16 5 3 3 2 2 2" xfId="16767"/>
    <cellStyle name="Normal 16 5 3 3 2 2 2 2" xfId="35861"/>
    <cellStyle name="Normal 16 5 3 3 2 2 3" xfId="16768"/>
    <cellStyle name="Normal 16 5 3 3 2 2 3 2" xfId="35862"/>
    <cellStyle name="Normal 16 5 3 3 2 2 4" xfId="35860"/>
    <cellStyle name="Normal 16 5 3 3 2 3" xfId="16769"/>
    <cellStyle name="Normal 16 5 3 3 2 3 2" xfId="35863"/>
    <cellStyle name="Normal 16 5 3 3 2 4" xfId="16770"/>
    <cellStyle name="Normal 16 5 3 3 2 4 2" xfId="35864"/>
    <cellStyle name="Normal 16 5 3 3 2 5" xfId="16771"/>
    <cellStyle name="Normal 16 5 3 3 2 5 2" xfId="35865"/>
    <cellStyle name="Normal 16 5 3 3 2 6" xfId="35859"/>
    <cellStyle name="Normal 16 5 3 3 3" xfId="16772"/>
    <cellStyle name="Normal 16 5 3 3 3 2" xfId="16773"/>
    <cellStyle name="Normal 16 5 3 3 3 2 2" xfId="35867"/>
    <cellStyle name="Normal 16 5 3 3 3 3" xfId="16774"/>
    <cellStyle name="Normal 16 5 3 3 3 3 2" xfId="35868"/>
    <cellStyle name="Normal 16 5 3 3 3 4" xfId="35866"/>
    <cellStyle name="Normal 16 5 3 3 4" xfId="16775"/>
    <cellStyle name="Normal 16 5 3 3 4 2" xfId="35869"/>
    <cellStyle name="Normal 16 5 3 3 5" xfId="16776"/>
    <cellStyle name="Normal 16 5 3 3 5 2" xfId="35870"/>
    <cellStyle name="Normal 16 5 3 3 6" xfId="16777"/>
    <cellStyle name="Normal 16 5 3 3 6 2" xfId="35871"/>
    <cellStyle name="Normal 16 5 3 3 7" xfId="35858"/>
    <cellStyle name="Normal 16 5 3 4" xfId="16778"/>
    <cellStyle name="Normal 16 5 3 4 2" xfId="16779"/>
    <cellStyle name="Normal 16 5 3 4 2 2" xfId="16780"/>
    <cellStyle name="Normal 16 5 3 4 2 2 2" xfId="35874"/>
    <cellStyle name="Normal 16 5 3 4 2 3" xfId="16781"/>
    <cellStyle name="Normal 16 5 3 4 2 3 2" xfId="35875"/>
    <cellStyle name="Normal 16 5 3 4 2 4" xfId="35873"/>
    <cellStyle name="Normal 16 5 3 4 3" xfId="16782"/>
    <cellStyle name="Normal 16 5 3 4 3 2" xfId="35876"/>
    <cellStyle name="Normal 16 5 3 4 4" xfId="16783"/>
    <cellStyle name="Normal 16 5 3 4 4 2" xfId="35877"/>
    <cellStyle name="Normal 16 5 3 4 5" xfId="16784"/>
    <cellStyle name="Normal 16 5 3 4 5 2" xfId="35878"/>
    <cellStyle name="Normal 16 5 3 4 6" xfId="35872"/>
    <cellStyle name="Normal 16 5 3 5" xfId="16785"/>
    <cellStyle name="Normal 16 5 3 5 2" xfId="16786"/>
    <cellStyle name="Normal 16 5 3 5 2 2" xfId="35880"/>
    <cellStyle name="Normal 16 5 3 5 3" xfId="16787"/>
    <cellStyle name="Normal 16 5 3 5 3 2" xfId="35881"/>
    <cellStyle name="Normal 16 5 3 5 4" xfId="35879"/>
    <cellStyle name="Normal 16 5 3 6" xfId="16788"/>
    <cellStyle name="Normal 16 5 3 6 2" xfId="35882"/>
    <cellStyle name="Normal 16 5 3 7" xfId="16789"/>
    <cellStyle name="Normal 16 5 3 7 2" xfId="35883"/>
    <cellStyle name="Normal 16 5 3 8" xfId="16790"/>
    <cellStyle name="Normal 16 5 3 8 2" xfId="35884"/>
    <cellStyle name="Normal 16 5 3 9" xfId="35843"/>
    <cellStyle name="Normal 16 5 4" xfId="16791"/>
    <cellStyle name="Normal 16 5 4 2" xfId="16792"/>
    <cellStyle name="Normal 16 5 4 2 2" xfId="16793"/>
    <cellStyle name="Normal 16 5 4 2 2 2" xfId="16794"/>
    <cellStyle name="Normal 16 5 4 2 2 2 2" xfId="16795"/>
    <cellStyle name="Normal 16 5 4 2 2 2 2 2" xfId="35889"/>
    <cellStyle name="Normal 16 5 4 2 2 2 3" xfId="16796"/>
    <cellStyle name="Normal 16 5 4 2 2 2 3 2" xfId="35890"/>
    <cellStyle name="Normal 16 5 4 2 2 2 4" xfId="35888"/>
    <cellStyle name="Normal 16 5 4 2 2 3" xfId="16797"/>
    <cellStyle name="Normal 16 5 4 2 2 3 2" xfId="35891"/>
    <cellStyle name="Normal 16 5 4 2 2 4" xfId="16798"/>
    <cellStyle name="Normal 16 5 4 2 2 4 2" xfId="35892"/>
    <cellStyle name="Normal 16 5 4 2 2 5" xfId="16799"/>
    <cellStyle name="Normal 16 5 4 2 2 5 2" xfId="35893"/>
    <cellStyle name="Normal 16 5 4 2 2 6" xfId="35887"/>
    <cellStyle name="Normal 16 5 4 2 3" xfId="16800"/>
    <cellStyle name="Normal 16 5 4 2 3 2" xfId="16801"/>
    <cellStyle name="Normal 16 5 4 2 3 2 2" xfId="35895"/>
    <cellStyle name="Normal 16 5 4 2 3 3" xfId="16802"/>
    <cellStyle name="Normal 16 5 4 2 3 3 2" xfId="35896"/>
    <cellStyle name="Normal 16 5 4 2 3 4" xfId="35894"/>
    <cellStyle name="Normal 16 5 4 2 4" xfId="16803"/>
    <cellStyle name="Normal 16 5 4 2 4 2" xfId="35897"/>
    <cellStyle name="Normal 16 5 4 2 5" xfId="16804"/>
    <cellStyle name="Normal 16 5 4 2 5 2" xfId="35898"/>
    <cellStyle name="Normal 16 5 4 2 6" xfId="16805"/>
    <cellStyle name="Normal 16 5 4 2 6 2" xfId="35899"/>
    <cellStyle name="Normal 16 5 4 2 7" xfId="35886"/>
    <cellStyle name="Normal 16 5 4 3" xfId="16806"/>
    <cellStyle name="Normal 16 5 4 3 2" xfId="16807"/>
    <cellStyle name="Normal 16 5 4 3 2 2" xfId="16808"/>
    <cellStyle name="Normal 16 5 4 3 2 2 2" xfId="16809"/>
    <cellStyle name="Normal 16 5 4 3 2 2 2 2" xfId="35903"/>
    <cellStyle name="Normal 16 5 4 3 2 2 3" xfId="16810"/>
    <cellStyle name="Normal 16 5 4 3 2 2 3 2" xfId="35904"/>
    <cellStyle name="Normal 16 5 4 3 2 2 4" xfId="35902"/>
    <cellStyle name="Normal 16 5 4 3 2 3" xfId="16811"/>
    <cellStyle name="Normal 16 5 4 3 2 3 2" xfId="35905"/>
    <cellStyle name="Normal 16 5 4 3 2 4" xfId="16812"/>
    <cellStyle name="Normal 16 5 4 3 2 4 2" xfId="35906"/>
    <cellStyle name="Normal 16 5 4 3 2 5" xfId="16813"/>
    <cellStyle name="Normal 16 5 4 3 2 5 2" xfId="35907"/>
    <cellStyle name="Normal 16 5 4 3 2 6" xfId="35901"/>
    <cellStyle name="Normal 16 5 4 3 3" xfId="16814"/>
    <cellStyle name="Normal 16 5 4 3 3 2" xfId="16815"/>
    <cellStyle name="Normal 16 5 4 3 3 2 2" xfId="35909"/>
    <cellStyle name="Normal 16 5 4 3 3 3" xfId="16816"/>
    <cellStyle name="Normal 16 5 4 3 3 3 2" xfId="35910"/>
    <cellStyle name="Normal 16 5 4 3 3 4" xfId="35908"/>
    <cellStyle name="Normal 16 5 4 3 4" xfId="16817"/>
    <cellStyle name="Normal 16 5 4 3 4 2" xfId="35911"/>
    <cellStyle name="Normal 16 5 4 3 5" xfId="16818"/>
    <cellStyle name="Normal 16 5 4 3 5 2" xfId="35912"/>
    <cellStyle name="Normal 16 5 4 3 6" xfId="16819"/>
    <cellStyle name="Normal 16 5 4 3 6 2" xfId="35913"/>
    <cellStyle name="Normal 16 5 4 3 7" xfId="35900"/>
    <cellStyle name="Normal 16 5 4 4" xfId="16820"/>
    <cellStyle name="Normal 16 5 4 4 2" xfId="16821"/>
    <cellStyle name="Normal 16 5 4 4 2 2" xfId="16822"/>
    <cellStyle name="Normal 16 5 4 4 2 2 2" xfId="35916"/>
    <cellStyle name="Normal 16 5 4 4 2 3" xfId="16823"/>
    <cellStyle name="Normal 16 5 4 4 2 3 2" xfId="35917"/>
    <cellStyle name="Normal 16 5 4 4 2 4" xfId="35915"/>
    <cellStyle name="Normal 16 5 4 4 3" xfId="16824"/>
    <cellStyle name="Normal 16 5 4 4 3 2" xfId="35918"/>
    <cellStyle name="Normal 16 5 4 4 4" xfId="16825"/>
    <cellStyle name="Normal 16 5 4 4 4 2" xfId="35919"/>
    <cellStyle name="Normal 16 5 4 4 5" xfId="16826"/>
    <cellStyle name="Normal 16 5 4 4 5 2" xfId="35920"/>
    <cellStyle name="Normal 16 5 4 4 6" xfId="35914"/>
    <cellStyle name="Normal 16 5 4 5" xfId="16827"/>
    <cellStyle name="Normal 16 5 4 5 2" xfId="16828"/>
    <cellStyle name="Normal 16 5 4 5 2 2" xfId="35922"/>
    <cellStyle name="Normal 16 5 4 5 3" xfId="16829"/>
    <cellStyle name="Normal 16 5 4 5 3 2" xfId="35923"/>
    <cellStyle name="Normal 16 5 4 5 4" xfId="35921"/>
    <cellStyle name="Normal 16 5 4 6" xfId="16830"/>
    <cellStyle name="Normal 16 5 4 6 2" xfId="35924"/>
    <cellStyle name="Normal 16 5 4 7" xfId="16831"/>
    <cellStyle name="Normal 16 5 4 7 2" xfId="35925"/>
    <cellStyle name="Normal 16 5 4 8" xfId="16832"/>
    <cellStyle name="Normal 16 5 4 8 2" xfId="35926"/>
    <cellStyle name="Normal 16 5 4 9" xfId="35885"/>
    <cellStyle name="Normal 16 5 5" xfId="16833"/>
    <cellStyle name="Normal 16 5 5 2" xfId="16834"/>
    <cellStyle name="Normal 16 5 5 2 2" xfId="16835"/>
    <cellStyle name="Normal 16 5 5 2 2 2" xfId="16836"/>
    <cellStyle name="Normal 16 5 5 2 2 2 2" xfId="35930"/>
    <cellStyle name="Normal 16 5 5 2 2 3" xfId="16837"/>
    <cellStyle name="Normal 16 5 5 2 2 3 2" xfId="35931"/>
    <cellStyle name="Normal 16 5 5 2 2 4" xfId="35929"/>
    <cellStyle name="Normal 16 5 5 2 3" xfId="16838"/>
    <cellStyle name="Normal 16 5 5 2 3 2" xfId="35932"/>
    <cellStyle name="Normal 16 5 5 2 4" xfId="16839"/>
    <cellStyle name="Normal 16 5 5 2 4 2" xfId="35933"/>
    <cellStyle name="Normal 16 5 5 2 5" xfId="16840"/>
    <cellStyle name="Normal 16 5 5 2 5 2" xfId="35934"/>
    <cellStyle name="Normal 16 5 5 2 6" xfId="35928"/>
    <cellStyle name="Normal 16 5 5 3" xfId="16841"/>
    <cellStyle name="Normal 16 5 5 3 2" xfId="16842"/>
    <cellStyle name="Normal 16 5 5 3 2 2" xfId="35936"/>
    <cellStyle name="Normal 16 5 5 3 3" xfId="16843"/>
    <cellStyle name="Normal 16 5 5 3 3 2" xfId="35937"/>
    <cellStyle name="Normal 16 5 5 3 4" xfId="35935"/>
    <cellStyle name="Normal 16 5 5 4" xfId="16844"/>
    <cellStyle name="Normal 16 5 5 4 2" xfId="35938"/>
    <cellStyle name="Normal 16 5 5 5" xfId="16845"/>
    <cellStyle name="Normal 16 5 5 5 2" xfId="35939"/>
    <cellStyle name="Normal 16 5 5 6" xfId="16846"/>
    <cellStyle name="Normal 16 5 5 6 2" xfId="35940"/>
    <cellStyle name="Normal 16 5 5 7" xfId="35927"/>
    <cellStyle name="Normal 16 5 6" xfId="16847"/>
    <cellStyle name="Normal 16 5 6 2" xfId="16848"/>
    <cellStyle name="Normal 16 5 6 2 2" xfId="16849"/>
    <cellStyle name="Normal 16 5 6 2 2 2" xfId="16850"/>
    <cellStyle name="Normal 16 5 6 2 2 2 2" xfId="35944"/>
    <cellStyle name="Normal 16 5 6 2 2 3" xfId="16851"/>
    <cellStyle name="Normal 16 5 6 2 2 3 2" xfId="35945"/>
    <cellStyle name="Normal 16 5 6 2 2 4" xfId="35943"/>
    <cellStyle name="Normal 16 5 6 2 3" xfId="16852"/>
    <cellStyle name="Normal 16 5 6 2 3 2" xfId="35946"/>
    <cellStyle name="Normal 16 5 6 2 4" xfId="16853"/>
    <cellStyle name="Normal 16 5 6 2 4 2" xfId="35947"/>
    <cellStyle name="Normal 16 5 6 2 5" xfId="16854"/>
    <cellStyle name="Normal 16 5 6 2 5 2" xfId="35948"/>
    <cellStyle name="Normal 16 5 6 2 6" xfId="35942"/>
    <cellStyle name="Normal 16 5 6 3" xfId="16855"/>
    <cellStyle name="Normal 16 5 6 3 2" xfId="16856"/>
    <cellStyle name="Normal 16 5 6 3 2 2" xfId="35950"/>
    <cellStyle name="Normal 16 5 6 3 3" xfId="16857"/>
    <cellStyle name="Normal 16 5 6 3 3 2" xfId="35951"/>
    <cellStyle name="Normal 16 5 6 3 4" xfId="35949"/>
    <cellStyle name="Normal 16 5 6 4" xfId="16858"/>
    <cellStyle name="Normal 16 5 6 4 2" xfId="35952"/>
    <cellStyle name="Normal 16 5 6 5" xfId="16859"/>
    <cellStyle name="Normal 16 5 6 5 2" xfId="35953"/>
    <cellStyle name="Normal 16 5 6 6" xfId="16860"/>
    <cellStyle name="Normal 16 5 6 6 2" xfId="35954"/>
    <cellStyle name="Normal 16 5 6 7" xfId="35941"/>
    <cellStyle name="Normal 16 5 7" xfId="16861"/>
    <cellStyle name="Normal 16 5 7 2" xfId="16862"/>
    <cellStyle name="Normal 16 5 7 2 2" xfId="16863"/>
    <cellStyle name="Normal 16 5 7 2 2 2" xfId="35957"/>
    <cellStyle name="Normal 16 5 7 2 3" xfId="16864"/>
    <cellStyle name="Normal 16 5 7 2 3 2" xfId="35958"/>
    <cellStyle name="Normal 16 5 7 2 4" xfId="35956"/>
    <cellStyle name="Normal 16 5 7 3" xfId="16865"/>
    <cellStyle name="Normal 16 5 7 3 2" xfId="35959"/>
    <cellStyle name="Normal 16 5 7 4" xfId="16866"/>
    <cellStyle name="Normal 16 5 7 4 2" xfId="35960"/>
    <cellStyle name="Normal 16 5 7 5" xfId="16867"/>
    <cellStyle name="Normal 16 5 7 5 2" xfId="35961"/>
    <cellStyle name="Normal 16 5 7 6" xfId="35955"/>
    <cellStyle name="Normal 16 5 8" xfId="16868"/>
    <cellStyle name="Normal 16 5 8 2" xfId="16869"/>
    <cellStyle name="Normal 16 5 8 2 2" xfId="35963"/>
    <cellStyle name="Normal 16 5 8 3" xfId="16870"/>
    <cellStyle name="Normal 16 5 8 3 2" xfId="35964"/>
    <cellStyle name="Normal 16 5 8 4" xfId="35962"/>
    <cellStyle name="Normal 16 5 9" xfId="16871"/>
    <cellStyle name="Normal 16 5 9 2" xfId="35965"/>
    <cellStyle name="Normal 16 6" xfId="16872"/>
    <cellStyle name="Normal 16 6 10" xfId="16873"/>
    <cellStyle name="Normal 16 6 10 2" xfId="35967"/>
    <cellStyle name="Normal 16 6 11" xfId="16874"/>
    <cellStyle name="Normal 16 6 11 2" xfId="35968"/>
    <cellStyle name="Normal 16 6 12" xfId="35966"/>
    <cellStyle name="Normal 16 6 13" xfId="41558"/>
    <cellStyle name="Normal 16 6 2" xfId="16875"/>
    <cellStyle name="Normal 16 6 2 2" xfId="16876"/>
    <cellStyle name="Normal 16 6 2 2 2" xfId="16877"/>
    <cellStyle name="Normal 16 6 2 2 2 2" xfId="16878"/>
    <cellStyle name="Normal 16 6 2 2 2 2 2" xfId="16879"/>
    <cellStyle name="Normal 16 6 2 2 2 2 2 2" xfId="35973"/>
    <cellStyle name="Normal 16 6 2 2 2 2 3" xfId="16880"/>
    <cellStyle name="Normal 16 6 2 2 2 2 3 2" xfId="35974"/>
    <cellStyle name="Normal 16 6 2 2 2 2 4" xfId="35972"/>
    <cellStyle name="Normal 16 6 2 2 2 3" xfId="16881"/>
    <cellStyle name="Normal 16 6 2 2 2 3 2" xfId="35975"/>
    <cellStyle name="Normal 16 6 2 2 2 4" xfId="16882"/>
    <cellStyle name="Normal 16 6 2 2 2 4 2" xfId="35976"/>
    <cellStyle name="Normal 16 6 2 2 2 5" xfId="16883"/>
    <cellStyle name="Normal 16 6 2 2 2 5 2" xfId="35977"/>
    <cellStyle name="Normal 16 6 2 2 2 6" xfId="35971"/>
    <cellStyle name="Normal 16 6 2 2 3" xfId="16884"/>
    <cellStyle name="Normal 16 6 2 2 3 2" xfId="16885"/>
    <cellStyle name="Normal 16 6 2 2 3 2 2" xfId="35979"/>
    <cellStyle name="Normal 16 6 2 2 3 3" xfId="16886"/>
    <cellStyle name="Normal 16 6 2 2 3 3 2" xfId="35980"/>
    <cellStyle name="Normal 16 6 2 2 3 4" xfId="35978"/>
    <cellStyle name="Normal 16 6 2 2 4" xfId="16887"/>
    <cellStyle name="Normal 16 6 2 2 4 2" xfId="35981"/>
    <cellStyle name="Normal 16 6 2 2 5" xfId="16888"/>
    <cellStyle name="Normal 16 6 2 2 5 2" xfId="35982"/>
    <cellStyle name="Normal 16 6 2 2 6" xfId="16889"/>
    <cellStyle name="Normal 16 6 2 2 6 2" xfId="35983"/>
    <cellStyle name="Normal 16 6 2 2 7" xfId="35970"/>
    <cellStyle name="Normal 16 6 2 3" xfId="16890"/>
    <cellStyle name="Normal 16 6 2 3 2" xfId="16891"/>
    <cellStyle name="Normal 16 6 2 3 2 2" xfId="16892"/>
    <cellStyle name="Normal 16 6 2 3 2 2 2" xfId="16893"/>
    <cellStyle name="Normal 16 6 2 3 2 2 2 2" xfId="35987"/>
    <cellStyle name="Normal 16 6 2 3 2 2 3" xfId="16894"/>
    <cellStyle name="Normal 16 6 2 3 2 2 3 2" xfId="35988"/>
    <cellStyle name="Normal 16 6 2 3 2 2 4" xfId="35986"/>
    <cellStyle name="Normal 16 6 2 3 2 3" xfId="16895"/>
    <cellStyle name="Normal 16 6 2 3 2 3 2" xfId="35989"/>
    <cellStyle name="Normal 16 6 2 3 2 4" xfId="16896"/>
    <cellStyle name="Normal 16 6 2 3 2 4 2" xfId="35990"/>
    <cellStyle name="Normal 16 6 2 3 2 5" xfId="16897"/>
    <cellStyle name="Normal 16 6 2 3 2 5 2" xfId="35991"/>
    <cellStyle name="Normal 16 6 2 3 2 6" xfId="35985"/>
    <cellStyle name="Normal 16 6 2 3 3" xfId="16898"/>
    <cellStyle name="Normal 16 6 2 3 3 2" xfId="16899"/>
    <cellStyle name="Normal 16 6 2 3 3 2 2" xfId="35993"/>
    <cellStyle name="Normal 16 6 2 3 3 3" xfId="16900"/>
    <cellStyle name="Normal 16 6 2 3 3 3 2" xfId="35994"/>
    <cellStyle name="Normal 16 6 2 3 3 4" xfId="35992"/>
    <cellStyle name="Normal 16 6 2 3 4" xfId="16901"/>
    <cellStyle name="Normal 16 6 2 3 4 2" xfId="35995"/>
    <cellStyle name="Normal 16 6 2 3 5" xfId="16902"/>
    <cellStyle name="Normal 16 6 2 3 5 2" xfId="35996"/>
    <cellStyle name="Normal 16 6 2 3 6" xfId="16903"/>
    <cellStyle name="Normal 16 6 2 3 6 2" xfId="35997"/>
    <cellStyle name="Normal 16 6 2 3 7" xfId="35984"/>
    <cellStyle name="Normal 16 6 2 4" xfId="16904"/>
    <cellStyle name="Normal 16 6 2 4 2" xfId="16905"/>
    <cellStyle name="Normal 16 6 2 4 2 2" xfId="16906"/>
    <cellStyle name="Normal 16 6 2 4 2 2 2" xfId="36000"/>
    <cellStyle name="Normal 16 6 2 4 2 3" xfId="16907"/>
    <cellStyle name="Normal 16 6 2 4 2 3 2" xfId="36001"/>
    <cellStyle name="Normal 16 6 2 4 2 4" xfId="35999"/>
    <cellStyle name="Normal 16 6 2 4 3" xfId="16908"/>
    <cellStyle name="Normal 16 6 2 4 3 2" xfId="36002"/>
    <cellStyle name="Normal 16 6 2 4 4" xfId="16909"/>
    <cellStyle name="Normal 16 6 2 4 4 2" xfId="36003"/>
    <cellStyle name="Normal 16 6 2 4 5" xfId="16910"/>
    <cellStyle name="Normal 16 6 2 4 5 2" xfId="36004"/>
    <cellStyle name="Normal 16 6 2 4 6" xfId="35998"/>
    <cellStyle name="Normal 16 6 2 5" xfId="16911"/>
    <cellStyle name="Normal 16 6 2 5 2" xfId="16912"/>
    <cellStyle name="Normal 16 6 2 5 2 2" xfId="36006"/>
    <cellStyle name="Normal 16 6 2 5 3" xfId="16913"/>
    <cellStyle name="Normal 16 6 2 5 3 2" xfId="36007"/>
    <cellStyle name="Normal 16 6 2 5 4" xfId="36005"/>
    <cellStyle name="Normal 16 6 2 6" xfId="16914"/>
    <cellStyle name="Normal 16 6 2 6 2" xfId="36008"/>
    <cellStyle name="Normal 16 6 2 7" xfId="16915"/>
    <cellStyle name="Normal 16 6 2 7 2" xfId="36009"/>
    <cellStyle name="Normal 16 6 2 8" xfId="16916"/>
    <cellStyle name="Normal 16 6 2 8 2" xfId="36010"/>
    <cellStyle name="Normal 16 6 2 9" xfId="35969"/>
    <cellStyle name="Normal 16 6 3" xfId="16917"/>
    <cellStyle name="Normal 16 6 3 2" xfId="16918"/>
    <cellStyle name="Normal 16 6 3 2 2" xfId="16919"/>
    <cellStyle name="Normal 16 6 3 2 2 2" xfId="16920"/>
    <cellStyle name="Normal 16 6 3 2 2 2 2" xfId="16921"/>
    <cellStyle name="Normal 16 6 3 2 2 2 2 2" xfId="36015"/>
    <cellStyle name="Normal 16 6 3 2 2 2 3" xfId="16922"/>
    <cellStyle name="Normal 16 6 3 2 2 2 3 2" xfId="36016"/>
    <cellStyle name="Normal 16 6 3 2 2 2 4" xfId="36014"/>
    <cellStyle name="Normal 16 6 3 2 2 3" xfId="16923"/>
    <cellStyle name="Normal 16 6 3 2 2 3 2" xfId="36017"/>
    <cellStyle name="Normal 16 6 3 2 2 4" xfId="16924"/>
    <cellStyle name="Normal 16 6 3 2 2 4 2" xfId="36018"/>
    <cellStyle name="Normal 16 6 3 2 2 5" xfId="16925"/>
    <cellStyle name="Normal 16 6 3 2 2 5 2" xfId="36019"/>
    <cellStyle name="Normal 16 6 3 2 2 6" xfId="36013"/>
    <cellStyle name="Normal 16 6 3 2 3" xfId="16926"/>
    <cellStyle name="Normal 16 6 3 2 3 2" xfId="16927"/>
    <cellStyle name="Normal 16 6 3 2 3 2 2" xfId="36021"/>
    <cellStyle name="Normal 16 6 3 2 3 3" xfId="16928"/>
    <cellStyle name="Normal 16 6 3 2 3 3 2" xfId="36022"/>
    <cellStyle name="Normal 16 6 3 2 3 4" xfId="36020"/>
    <cellStyle name="Normal 16 6 3 2 4" xfId="16929"/>
    <cellStyle name="Normal 16 6 3 2 4 2" xfId="36023"/>
    <cellStyle name="Normal 16 6 3 2 5" xfId="16930"/>
    <cellStyle name="Normal 16 6 3 2 5 2" xfId="36024"/>
    <cellStyle name="Normal 16 6 3 2 6" xfId="16931"/>
    <cellStyle name="Normal 16 6 3 2 6 2" xfId="36025"/>
    <cellStyle name="Normal 16 6 3 2 7" xfId="36012"/>
    <cellStyle name="Normal 16 6 3 3" xfId="16932"/>
    <cellStyle name="Normal 16 6 3 3 2" xfId="16933"/>
    <cellStyle name="Normal 16 6 3 3 2 2" xfId="16934"/>
    <cellStyle name="Normal 16 6 3 3 2 2 2" xfId="16935"/>
    <cellStyle name="Normal 16 6 3 3 2 2 2 2" xfId="36029"/>
    <cellStyle name="Normal 16 6 3 3 2 2 3" xfId="16936"/>
    <cellStyle name="Normal 16 6 3 3 2 2 3 2" xfId="36030"/>
    <cellStyle name="Normal 16 6 3 3 2 2 4" xfId="36028"/>
    <cellStyle name="Normal 16 6 3 3 2 3" xfId="16937"/>
    <cellStyle name="Normal 16 6 3 3 2 3 2" xfId="36031"/>
    <cellStyle name="Normal 16 6 3 3 2 4" xfId="16938"/>
    <cellStyle name="Normal 16 6 3 3 2 4 2" xfId="36032"/>
    <cellStyle name="Normal 16 6 3 3 2 5" xfId="16939"/>
    <cellStyle name="Normal 16 6 3 3 2 5 2" xfId="36033"/>
    <cellStyle name="Normal 16 6 3 3 2 6" xfId="36027"/>
    <cellStyle name="Normal 16 6 3 3 3" xfId="16940"/>
    <cellStyle name="Normal 16 6 3 3 3 2" xfId="16941"/>
    <cellStyle name="Normal 16 6 3 3 3 2 2" xfId="36035"/>
    <cellStyle name="Normal 16 6 3 3 3 3" xfId="16942"/>
    <cellStyle name="Normal 16 6 3 3 3 3 2" xfId="36036"/>
    <cellStyle name="Normal 16 6 3 3 3 4" xfId="36034"/>
    <cellStyle name="Normal 16 6 3 3 4" xfId="16943"/>
    <cellStyle name="Normal 16 6 3 3 4 2" xfId="36037"/>
    <cellStyle name="Normal 16 6 3 3 5" xfId="16944"/>
    <cellStyle name="Normal 16 6 3 3 5 2" xfId="36038"/>
    <cellStyle name="Normal 16 6 3 3 6" xfId="16945"/>
    <cellStyle name="Normal 16 6 3 3 6 2" xfId="36039"/>
    <cellStyle name="Normal 16 6 3 3 7" xfId="36026"/>
    <cellStyle name="Normal 16 6 3 4" xfId="16946"/>
    <cellStyle name="Normal 16 6 3 4 2" xfId="16947"/>
    <cellStyle name="Normal 16 6 3 4 2 2" xfId="16948"/>
    <cellStyle name="Normal 16 6 3 4 2 2 2" xfId="36042"/>
    <cellStyle name="Normal 16 6 3 4 2 3" xfId="16949"/>
    <cellStyle name="Normal 16 6 3 4 2 3 2" xfId="36043"/>
    <cellStyle name="Normal 16 6 3 4 2 4" xfId="36041"/>
    <cellStyle name="Normal 16 6 3 4 3" xfId="16950"/>
    <cellStyle name="Normal 16 6 3 4 3 2" xfId="36044"/>
    <cellStyle name="Normal 16 6 3 4 4" xfId="16951"/>
    <cellStyle name="Normal 16 6 3 4 4 2" xfId="36045"/>
    <cellStyle name="Normal 16 6 3 4 5" xfId="16952"/>
    <cellStyle name="Normal 16 6 3 4 5 2" xfId="36046"/>
    <cellStyle name="Normal 16 6 3 4 6" xfId="36040"/>
    <cellStyle name="Normal 16 6 3 5" xfId="16953"/>
    <cellStyle name="Normal 16 6 3 5 2" xfId="16954"/>
    <cellStyle name="Normal 16 6 3 5 2 2" xfId="36048"/>
    <cellStyle name="Normal 16 6 3 5 3" xfId="16955"/>
    <cellStyle name="Normal 16 6 3 5 3 2" xfId="36049"/>
    <cellStyle name="Normal 16 6 3 5 4" xfId="36047"/>
    <cellStyle name="Normal 16 6 3 6" xfId="16956"/>
    <cellStyle name="Normal 16 6 3 6 2" xfId="36050"/>
    <cellStyle name="Normal 16 6 3 7" xfId="16957"/>
    <cellStyle name="Normal 16 6 3 7 2" xfId="36051"/>
    <cellStyle name="Normal 16 6 3 8" xfId="16958"/>
    <cellStyle name="Normal 16 6 3 8 2" xfId="36052"/>
    <cellStyle name="Normal 16 6 3 9" xfId="36011"/>
    <cellStyle name="Normal 16 6 4" xfId="16959"/>
    <cellStyle name="Normal 16 6 4 2" xfId="16960"/>
    <cellStyle name="Normal 16 6 4 2 2" xfId="16961"/>
    <cellStyle name="Normal 16 6 4 2 2 2" xfId="16962"/>
    <cellStyle name="Normal 16 6 4 2 2 2 2" xfId="16963"/>
    <cellStyle name="Normal 16 6 4 2 2 2 2 2" xfId="36057"/>
    <cellStyle name="Normal 16 6 4 2 2 2 3" xfId="16964"/>
    <cellStyle name="Normal 16 6 4 2 2 2 3 2" xfId="36058"/>
    <cellStyle name="Normal 16 6 4 2 2 2 4" xfId="36056"/>
    <cellStyle name="Normal 16 6 4 2 2 3" xfId="16965"/>
    <cellStyle name="Normal 16 6 4 2 2 3 2" xfId="36059"/>
    <cellStyle name="Normal 16 6 4 2 2 4" xfId="16966"/>
    <cellStyle name="Normal 16 6 4 2 2 4 2" xfId="36060"/>
    <cellStyle name="Normal 16 6 4 2 2 5" xfId="16967"/>
    <cellStyle name="Normal 16 6 4 2 2 5 2" xfId="36061"/>
    <cellStyle name="Normal 16 6 4 2 2 6" xfId="36055"/>
    <cellStyle name="Normal 16 6 4 2 3" xfId="16968"/>
    <cellStyle name="Normal 16 6 4 2 3 2" xfId="16969"/>
    <cellStyle name="Normal 16 6 4 2 3 2 2" xfId="36063"/>
    <cellStyle name="Normal 16 6 4 2 3 3" xfId="16970"/>
    <cellStyle name="Normal 16 6 4 2 3 3 2" xfId="36064"/>
    <cellStyle name="Normal 16 6 4 2 3 4" xfId="36062"/>
    <cellStyle name="Normal 16 6 4 2 4" xfId="16971"/>
    <cellStyle name="Normal 16 6 4 2 4 2" xfId="36065"/>
    <cellStyle name="Normal 16 6 4 2 5" xfId="16972"/>
    <cellStyle name="Normal 16 6 4 2 5 2" xfId="36066"/>
    <cellStyle name="Normal 16 6 4 2 6" xfId="16973"/>
    <cellStyle name="Normal 16 6 4 2 6 2" xfId="36067"/>
    <cellStyle name="Normal 16 6 4 2 7" xfId="36054"/>
    <cellStyle name="Normal 16 6 4 3" xfId="16974"/>
    <cellStyle name="Normal 16 6 4 3 2" xfId="16975"/>
    <cellStyle name="Normal 16 6 4 3 2 2" xfId="16976"/>
    <cellStyle name="Normal 16 6 4 3 2 2 2" xfId="16977"/>
    <cellStyle name="Normal 16 6 4 3 2 2 2 2" xfId="36071"/>
    <cellStyle name="Normal 16 6 4 3 2 2 3" xfId="16978"/>
    <cellStyle name="Normal 16 6 4 3 2 2 3 2" xfId="36072"/>
    <cellStyle name="Normal 16 6 4 3 2 2 4" xfId="36070"/>
    <cellStyle name="Normal 16 6 4 3 2 3" xfId="16979"/>
    <cellStyle name="Normal 16 6 4 3 2 3 2" xfId="36073"/>
    <cellStyle name="Normal 16 6 4 3 2 4" xfId="16980"/>
    <cellStyle name="Normal 16 6 4 3 2 4 2" xfId="36074"/>
    <cellStyle name="Normal 16 6 4 3 2 5" xfId="16981"/>
    <cellStyle name="Normal 16 6 4 3 2 5 2" xfId="36075"/>
    <cellStyle name="Normal 16 6 4 3 2 6" xfId="36069"/>
    <cellStyle name="Normal 16 6 4 3 3" xfId="16982"/>
    <cellStyle name="Normal 16 6 4 3 3 2" xfId="16983"/>
    <cellStyle name="Normal 16 6 4 3 3 2 2" xfId="36077"/>
    <cellStyle name="Normal 16 6 4 3 3 3" xfId="16984"/>
    <cellStyle name="Normal 16 6 4 3 3 3 2" xfId="36078"/>
    <cellStyle name="Normal 16 6 4 3 3 4" xfId="36076"/>
    <cellStyle name="Normal 16 6 4 3 4" xfId="16985"/>
    <cellStyle name="Normal 16 6 4 3 4 2" xfId="36079"/>
    <cellStyle name="Normal 16 6 4 3 5" xfId="16986"/>
    <cellStyle name="Normal 16 6 4 3 5 2" xfId="36080"/>
    <cellStyle name="Normal 16 6 4 3 6" xfId="16987"/>
    <cellStyle name="Normal 16 6 4 3 6 2" xfId="36081"/>
    <cellStyle name="Normal 16 6 4 3 7" xfId="36068"/>
    <cellStyle name="Normal 16 6 4 4" xfId="16988"/>
    <cellStyle name="Normal 16 6 4 4 2" xfId="16989"/>
    <cellStyle name="Normal 16 6 4 4 2 2" xfId="16990"/>
    <cellStyle name="Normal 16 6 4 4 2 2 2" xfId="36084"/>
    <cellStyle name="Normal 16 6 4 4 2 3" xfId="16991"/>
    <cellStyle name="Normal 16 6 4 4 2 3 2" xfId="36085"/>
    <cellStyle name="Normal 16 6 4 4 2 4" xfId="36083"/>
    <cellStyle name="Normal 16 6 4 4 3" xfId="16992"/>
    <cellStyle name="Normal 16 6 4 4 3 2" xfId="36086"/>
    <cellStyle name="Normal 16 6 4 4 4" xfId="16993"/>
    <cellStyle name="Normal 16 6 4 4 4 2" xfId="36087"/>
    <cellStyle name="Normal 16 6 4 4 5" xfId="16994"/>
    <cellStyle name="Normal 16 6 4 4 5 2" xfId="36088"/>
    <cellStyle name="Normal 16 6 4 4 6" xfId="36082"/>
    <cellStyle name="Normal 16 6 4 5" xfId="16995"/>
    <cellStyle name="Normal 16 6 4 5 2" xfId="16996"/>
    <cellStyle name="Normal 16 6 4 5 2 2" xfId="36090"/>
    <cellStyle name="Normal 16 6 4 5 3" xfId="16997"/>
    <cellStyle name="Normal 16 6 4 5 3 2" xfId="36091"/>
    <cellStyle name="Normal 16 6 4 5 4" xfId="36089"/>
    <cellStyle name="Normal 16 6 4 6" xfId="16998"/>
    <cellStyle name="Normal 16 6 4 6 2" xfId="36092"/>
    <cellStyle name="Normal 16 6 4 7" xfId="16999"/>
    <cellStyle name="Normal 16 6 4 7 2" xfId="36093"/>
    <cellStyle name="Normal 16 6 4 8" xfId="17000"/>
    <cellStyle name="Normal 16 6 4 8 2" xfId="36094"/>
    <cellStyle name="Normal 16 6 4 9" xfId="36053"/>
    <cellStyle name="Normal 16 6 5" xfId="17001"/>
    <cellStyle name="Normal 16 6 5 2" xfId="17002"/>
    <cellStyle name="Normal 16 6 5 2 2" xfId="17003"/>
    <cellStyle name="Normal 16 6 5 2 2 2" xfId="17004"/>
    <cellStyle name="Normal 16 6 5 2 2 2 2" xfId="36098"/>
    <cellStyle name="Normal 16 6 5 2 2 3" xfId="17005"/>
    <cellStyle name="Normal 16 6 5 2 2 3 2" xfId="36099"/>
    <cellStyle name="Normal 16 6 5 2 2 4" xfId="36097"/>
    <cellStyle name="Normal 16 6 5 2 3" xfId="17006"/>
    <cellStyle name="Normal 16 6 5 2 3 2" xfId="36100"/>
    <cellStyle name="Normal 16 6 5 2 4" xfId="17007"/>
    <cellStyle name="Normal 16 6 5 2 4 2" xfId="36101"/>
    <cellStyle name="Normal 16 6 5 2 5" xfId="17008"/>
    <cellStyle name="Normal 16 6 5 2 5 2" xfId="36102"/>
    <cellStyle name="Normal 16 6 5 2 6" xfId="36096"/>
    <cellStyle name="Normal 16 6 5 3" xfId="17009"/>
    <cellStyle name="Normal 16 6 5 3 2" xfId="17010"/>
    <cellStyle name="Normal 16 6 5 3 2 2" xfId="36104"/>
    <cellStyle name="Normal 16 6 5 3 3" xfId="17011"/>
    <cellStyle name="Normal 16 6 5 3 3 2" xfId="36105"/>
    <cellStyle name="Normal 16 6 5 3 4" xfId="36103"/>
    <cellStyle name="Normal 16 6 5 4" xfId="17012"/>
    <cellStyle name="Normal 16 6 5 4 2" xfId="36106"/>
    <cellStyle name="Normal 16 6 5 5" xfId="17013"/>
    <cellStyle name="Normal 16 6 5 5 2" xfId="36107"/>
    <cellStyle name="Normal 16 6 5 6" xfId="17014"/>
    <cellStyle name="Normal 16 6 5 6 2" xfId="36108"/>
    <cellStyle name="Normal 16 6 5 7" xfId="36095"/>
    <cellStyle name="Normal 16 6 6" xfId="17015"/>
    <cellStyle name="Normal 16 6 6 2" xfId="17016"/>
    <cellStyle name="Normal 16 6 6 2 2" xfId="17017"/>
    <cellStyle name="Normal 16 6 6 2 2 2" xfId="17018"/>
    <cellStyle name="Normal 16 6 6 2 2 2 2" xfId="36112"/>
    <cellStyle name="Normal 16 6 6 2 2 3" xfId="17019"/>
    <cellStyle name="Normal 16 6 6 2 2 3 2" xfId="36113"/>
    <cellStyle name="Normal 16 6 6 2 2 4" xfId="36111"/>
    <cellStyle name="Normal 16 6 6 2 3" xfId="17020"/>
    <cellStyle name="Normal 16 6 6 2 3 2" xfId="36114"/>
    <cellStyle name="Normal 16 6 6 2 4" xfId="17021"/>
    <cellStyle name="Normal 16 6 6 2 4 2" xfId="36115"/>
    <cellStyle name="Normal 16 6 6 2 5" xfId="17022"/>
    <cellStyle name="Normal 16 6 6 2 5 2" xfId="36116"/>
    <cellStyle name="Normal 16 6 6 2 6" xfId="36110"/>
    <cellStyle name="Normal 16 6 6 3" xfId="17023"/>
    <cellStyle name="Normal 16 6 6 3 2" xfId="17024"/>
    <cellStyle name="Normal 16 6 6 3 2 2" xfId="36118"/>
    <cellStyle name="Normal 16 6 6 3 3" xfId="17025"/>
    <cellStyle name="Normal 16 6 6 3 3 2" xfId="36119"/>
    <cellStyle name="Normal 16 6 6 3 4" xfId="36117"/>
    <cellStyle name="Normal 16 6 6 4" xfId="17026"/>
    <cellStyle name="Normal 16 6 6 4 2" xfId="36120"/>
    <cellStyle name="Normal 16 6 6 5" xfId="17027"/>
    <cellStyle name="Normal 16 6 6 5 2" xfId="36121"/>
    <cellStyle name="Normal 16 6 6 6" xfId="17028"/>
    <cellStyle name="Normal 16 6 6 6 2" xfId="36122"/>
    <cellStyle name="Normal 16 6 6 7" xfId="36109"/>
    <cellStyle name="Normal 16 6 7" xfId="17029"/>
    <cellStyle name="Normal 16 6 7 2" xfId="17030"/>
    <cellStyle name="Normal 16 6 7 2 2" xfId="17031"/>
    <cellStyle name="Normal 16 6 7 2 2 2" xfId="36125"/>
    <cellStyle name="Normal 16 6 7 2 3" xfId="17032"/>
    <cellStyle name="Normal 16 6 7 2 3 2" xfId="36126"/>
    <cellStyle name="Normal 16 6 7 2 4" xfId="36124"/>
    <cellStyle name="Normal 16 6 7 3" xfId="17033"/>
    <cellStyle name="Normal 16 6 7 3 2" xfId="36127"/>
    <cellStyle name="Normal 16 6 7 4" xfId="17034"/>
    <cellStyle name="Normal 16 6 7 4 2" xfId="36128"/>
    <cellStyle name="Normal 16 6 7 5" xfId="17035"/>
    <cellStyle name="Normal 16 6 7 5 2" xfId="36129"/>
    <cellStyle name="Normal 16 6 7 6" xfId="36123"/>
    <cellStyle name="Normal 16 6 8" xfId="17036"/>
    <cellStyle name="Normal 16 6 8 2" xfId="17037"/>
    <cellStyle name="Normal 16 6 8 2 2" xfId="36131"/>
    <cellStyle name="Normal 16 6 8 3" xfId="17038"/>
    <cellStyle name="Normal 16 6 8 3 2" xfId="36132"/>
    <cellStyle name="Normal 16 6 8 4" xfId="36130"/>
    <cellStyle name="Normal 16 6 9" xfId="17039"/>
    <cellStyle name="Normal 16 6 9 2" xfId="36133"/>
    <cellStyle name="Normal 16 7" xfId="17040"/>
    <cellStyle name="Normal 16 7 10" xfId="17041"/>
    <cellStyle name="Normal 16 7 10 2" xfId="36135"/>
    <cellStyle name="Normal 16 7 11" xfId="17042"/>
    <cellStyle name="Normal 16 7 11 2" xfId="36136"/>
    <cellStyle name="Normal 16 7 12" xfId="36134"/>
    <cellStyle name="Normal 16 7 2" xfId="17043"/>
    <cellStyle name="Normal 16 7 2 2" xfId="17044"/>
    <cellStyle name="Normal 16 7 2 2 2" xfId="17045"/>
    <cellStyle name="Normal 16 7 2 2 2 2" xfId="17046"/>
    <cellStyle name="Normal 16 7 2 2 2 2 2" xfId="17047"/>
    <cellStyle name="Normal 16 7 2 2 2 2 2 2" xfId="36141"/>
    <cellStyle name="Normal 16 7 2 2 2 2 3" xfId="17048"/>
    <cellStyle name="Normal 16 7 2 2 2 2 3 2" xfId="36142"/>
    <cellStyle name="Normal 16 7 2 2 2 2 4" xfId="36140"/>
    <cellStyle name="Normal 16 7 2 2 2 3" xfId="17049"/>
    <cellStyle name="Normal 16 7 2 2 2 3 2" xfId="36143"/>
    <cellStyle name="Normal 16 7 2 2 2 4" xfId="17050"/>
    <cellStyle name="Normal 16 7 2 2 2 4 2" xfId="36144"/>
    <cellStyle name="Normal 16 7 2 2 2 5" xfId="17051"/>
    <cellStyle name="Normal 16 7 2 2 2 5 2" xfId="36145"/>
    <cellStyle name="Normal 16 7 2 2 2 6" xfId="36139"/>
    <cellStyle name="Normal 16 7 2 2 3" xfId="17052"/>
    <cellStyle name="Normal 16 7 2 2 3 2" xfId="17053"/>
    <cellStyle name="Normal 16 7 2 2 3 2 2" xfId="36147"/>
    <cellStyle name="Normal 16 7 2 2 3 3" xfId="17054"/>
    <cellStyle name="Normal 16 7 2 2 3 3 2" xfId="36148"/>
    <cellStyle name="Normal 16 7 2 2 3 4" xfId="36146"/>
    <cellStyle name="Normal 16 7 2 2 4" xfId="17055"/>
    <cellStyle name="Normal 16 7 2 2 4 2" xfId="36149"/>
    <cellStyle name="Normal 16 7 2 2 5" xfId="17056"/>
    <cellStyle name="Normal 16 7 2 2 5 2" xfId="36150"/>
    <cellStyle name="Normal 16 7 2 2 6" xfId="17057"/>
    <cellStyle name="Normal 16 7 2 2 6 2" xfId="36151"/>
    <cellStyle name="Normal 16 7 2 2 7" xfId="36138"/>
    <cellStyle name="Normal 16 7 2 3" xfId="17058"/>
    <cellStyle name="Normal 16 7 2 3 2" xfId="17059"/>
    <cellStyle name="Normal 16 7 2 3 2 2" xfId="17060"/>
    <cellStyle name="Normal 16 7 2 3 2 2 2" xfId="17061"/>
    <cellStyle name="Normal 16 7 2 3 2 2 2 2" xfId="36155"/>
    <cellStyle name="Normal 16 7 2 3 2 2 3" xfId="17062"/>
    <cellStyle name="Normal 16 7 2 3 2 2 3 2" xfId="36156"/>
    <cellStyle name="Normal 16 7 2 3 2 2 4" xfId="36154"/>
    <cellStyle name="Normal 16 7 2 3 2 3" xfId="17063"/>
    <cellStyle name="Normal 16 7 2 3 2 3 2" xfId="36157"/>
    <cellStyle name="Normal 16 7 2 3 2 4" xfId="17064"/>
    <cellStyle name="Normal 16 7 2 3 2 4 2" xfId="36158"/>
    <cellStyle name="Normal 16 7 2 3 2 5" xfId="17065"/>
    <cellStyle name="Normal 16 7 2 3 2 5 2" xfId="36159"/>
    <cellStyle name="Normal 16 7 2 3 2 6" xfId="36153"/>
    <cellStyle name="Normal 16 7 2 3 3" xfId="17066"/>
    <cellStyle name="Normal 16 7 2 3 3 2" xfId="17067"/>
    <cellStyle name="Normal 16 7 2 3 3 2 2" xfId="36161"/>
    <cellStyle name="Normal 16 7 2 3 3 3" xfId="17068"/>
    <cellStyle name="Normal 16 7 2 3 3 3 2" xfId="36162"/>
    <cellStyle name="Normal 16 7 2 3 3 4" xfId="36160"/>
    <cellStyle name="Normal 16 7 2 3 4" xfId="17069"/>
    <cellStyle name="Normal 16 7 2 3 4 2" xfId="36163"/>
    <cellStyle name="Normal 16 7 2 3 5" xfId="17070"/>
    <cellStyle name="Normal 16 7 2 3 5 2" xfId="36164"/>
    <cellStyle name="Normal 16 7 2 3 6" xfId="17071"/>
    <cellStyle name="Normal 16 7 2 3 6 2" xfId="36165"/>
    <cellStyle name="Normal 16 7 2 3 7" xfId="36152"/>
    <cellStyle name="Normal 16 7 2 4" xfId="17072"/>
    <cellStyle name="Normal 16 7 2 4 2" xfId="17073"/>
    <cellStyle name="Normal 16 7 2 4 2 2" xfId="17074"/>
    <cellStyle name="Normal 16 7 2 4 2 2 2" xfId="36168"/>
    <cellStyle name="Normal 16 7 2 4 2 3" xfId="17075"/>
    <cellStyle name="Normal 16 7 2 4 2 3 2" xfId="36169"/>
    <cellStyle name="Normal 16 7 2 4 2 4" xfId="36167"/>
    <cellStyle name="Normal 16 7 2 4 3" xfId="17076"/>
    <cellStyle name="Normal 16 7 2 4 3 2" xfId="36170"/>
    <cellStyle name="Normal 16 7 2 4 4" xfId="17077"/>
    <cellStyle name="Normal 16 7 2 4 4 2" xfId="36171"/>
    <cellStyle name="Normal 16 7 2 4 5" xfId="17078"/>
    <cellStyle name="Normal 16 7 2 4 5 2" xfId="36172"/>
    <cellStyle name="Normal 16 7 2 4 6" xfId="36166"/>
    <cellStyle name="Normal 16 7 2 5" xfId="17079"/>
    <cellStyle name="Normal 16 7 2 5 2" xfId="17080"/>
    <cellStyle name="Normal 16 7 2 5 2 2" xfId="36174"/>
    <cellStyle name="Normal 16 7 2 5 3" xfId="17081"/>
    <cellStyle name="Normal 16 7 2 5 3 2" xfId="36175"/>
    <cellStyle name="Normal 16 7 2 5 4" xfId="36173"/>
    <cellStyle name="Normal 16 7 2 6" xfId="17082"/>
    <cellStyle name="Normal 16 7 2 6 2" xfId="36176"/>
    <cellStyle name="Normal 16 7 2 7" xfId="17083"/>
    <cellStyle name="Normal 16 7 2 7 2" xfId="36177"/>
    <cellStyle name="Normal 16 7 2 8" xfId="17084"/>
    <cellStyle name="Normal 16 7 2 8 2" xfId="36178"/>
    <cellStyle name="Normal 16 7 2 9" xfId="36137"/>
    <cellStyle name="Normal 16 7 3" xfId="17085"/>
    <cellStyle name="Normal 16 7 3 2" xfId="17086"/>
    <cellStyle name="Normal 16 7 3 2 2" xfId="17087"/>
    <cellStyle name="Normal 16 7 3 2 2 2" xfId="17088"/>
    <cellStyle name="Normal 16 7 3 2 2 2 2" xfId="17089"/>
    <cellStyle name="Normal 16 7 3 2 2 2 2 2" xfId="36183"/>
    <cellStyle name="Normal 16 7 3 2 2 2 3" xfId="17090"/>
    <cellStyle name="Normal 16 7 3 2 2 2 3 2" xfId="36184"/>
    <cellStyle name="Normal 16 7 3 2 2 2 4" xfId="36182"/>
    <cellStyle name="Normal 16 7 3 2 2 3" xfId="17091"/>
    <cellStyle name="Normal 16 7 3 2 2 3 2" xfId="36185"/>
    <cellStyle name="Normal 16 7 3 2 2 4" xfId="17092"/>
    <cellStyle name="Normal 16 7 3 2 2 4 2" xfId="36186"/>
    <cellStyle name="Normal 16 7 3 2 2 5" xfId="17093"/>
    <cellStyle name="Normal 16 7 3 2 2 5 2" xfId="36187"/>
    <cellStyle name="Normal 16 7 3 2 2 6" xfId="36181"/>
    <cellStyle name="Normal 16 7 3 2 3" xfId="17094"/>
    <cellStyle name="Normal 16 7 3 2 3 2" xfId="17095"/>
    <cellStyle name="Normal 16 7 3 2 3 2 2" xfId="36189"/>
    <cellStyle name="Normal 16 7 3 2 3 3" xfId="17096"/>
    <cellStyle name="Normal 16 7 3 2 3 3 2" xfId="36190"/>
    <cellStyle name="Normal 16 7 3 2 3 4" xfId="36188"/>
    <cellStyle name="Normal 16 7 3 2 4" xfId="17097"/>
    <cellStyle name="Normal 16 7 3 2 4 2" xfId="36191"/>
    <cellStyle name="Normal 16 7 3 2 5" xfId="17098"/>
    <cellStyle name="Normal 16 7 3 2 5 2" xfId="36192"/>
    <cellStyle name="Normal 16 7 3 2 6" xfId="17099"/>
    <cellStyle name="Normal 16 7 3 2 6 2" xfId="36193"/>
    <cellStyle name="Normal 16 7 3 2 7" xfId="36180"/>
    <cellStyle name="Normal 16 7 3 3" xfId="17100"/>
    <cellStyle name="Normal 16 7 3 3 2" xfId="17101"/>
    <cellStyle name="Normal 16 7 3 3 2 2" xfId="17102"/>
    <cellStyle name="Normal 16 7 3 3 2 2 2" xfId="17103"/>
    <cellStyle name="Normal 16 7 3 3 2 2 2 2" xfId="36197"/>
    <cellStyle name="Normal 16 7 3 3 2 2 3" xfId="17104"/>
    <cellStyle name="Normal 16 7 3 3 2 2 3 2" xfId="36198"/>
    <cellStyle name="Normal 16 7 3 3 2 2 4" xfId="36196"/>
    <cellStyle name="Normal 16 7 3 3 2 3" xfId="17105"/>
    <cellStyle name="Normal 16 7 3 3 2 3 2" xfId="36199"/>
    <cellStyle name="Normal 16 7 3 3 2 4" xfId="17106"/>
    <cellStyle name="Normal 16 7 3 3 2 4 2" xfId="36200"/>
    <cellStyle name="Normal 16 7 3 3 2 5" xfId="17107"/>
    <cellStyle name="Normal 16 7 3 3 2 5 2" xfId="36201"/>
    <cellStyle name="Normal 16 7 3 3 2 6" xfId="36195"/>
    <cellStyle name="Normal 16 7 3 3 3" xfId="17108"/>
    <cellStyle name="Normal 16 7 3 3 3 2" xfId="17109"/>
    <cellStyle name="Normal 16 7 3 3 3 2 2" xfId="36203"/>
    <cellStyle name="Normal 16 7 3 3 3 3" xfId="17110"/>
    <cellStyle name="Normal 16 7 3 3 3 3 2" xfId="36204"/>
    <cellStyle name="Normal 16 7 3 3 3 4" xfId="36202"/>
    <cellStyle name="Normal 16 7 3 3 4" xfId="17111"/>
    <cellStyle name="Normal 16 7 3 3 4 2" xfId="36205"/>
    <cellStyle name="Normal 16 7 3 3 5" xfId="17112"/>
    <cellStyle name="Normal 16 7 3 3 5 2" xfId="36206"/>
    <cellStyle name="Normal 16 7 3 3 6" xfId="17113"/>
    <cellStyle name="Normal 16 7 3 3 6 2" xfId="36207"/>
    <cellStyle name="Normal 16 7 3 3 7" xfId="36194"/>
    <cellStyle name="Normal 16 7 3 4" xfId="17114"/>
    <cellStyle name="Normal 16 7 3 4 2" xfId="17115"/>
    <cellStyle name="Normal 16 7 3 4 2 2" xfId="17116"/>
    <cellStyle name="Normal 16 7 3 4 2 2 2" xfId="36210"/>
    <cellStyle name="Normal 16 7 3 4 2 3" xfId="17117"/>
    <cellStyle name="Normal 16 7 3 4 2 3 2" xfId="36211"/>
    <cellStyle name="Normal 16 7 3 4 2 4" xfId="36209"/>
    <cellStyle name="Normal 16 7 3 4 3" xfId="17118"/>
    <cellStyle name="Normal 16 7 3 4 3 2" xfId="36212"/>
    <cellStyle name="Normal 16 7 3 4 4" xfId="17119"/>
    <cellStyle name="Normal 16 7 3 4 4 2" xfId="36213"/>
    <cellStyle name="Normal 16 7 3 4 5" xfId="17120"/>
    <cellStyle name="Normal 16 7 3 4 5 2" xfId="36214"/>
    <cellStyle name="Normal 16 7 3 4 6" xfId="36208"/>
    <cellStyle name="Normal 16 7 3 5" xfId="17121"/>
    <cellStyle name="Normal 16 7 3 5 2" xfId="17122"/>
    <cellStyle name="Normal 16 7 3 5 2 2" xfId="36216"/>
    <cellStyle name="Normal 16 7 3 5 3" xfId="17123"/>
    <cellStyle name="Normal 16 7 3 5 3 2" xfId="36217"/>
    <cellStyle name="Normal 16 7 3 5 4" xfId="36215"/>
    <cellStyle name="Normal 16 7 3 6" xfId="17124"/>
    <cellStyle name="Normal 16 7 3 6 2" xfId="36218"/>
    <cellStyle name="Normal 16 7 3 7" xfId="17125"/>
    <cellStyle name="Normal 16 7 3 7 2" xfId="36219"/>
    <cellStyle name="Normal 16 7 3 8" xfId="17126"/>
    <cellStyle name="Normal 16 7 3 8 2" xfId="36220"/>
    <cellStyle name="Normal 16 7 3 9" xfId="36179"/>
    <cellStyle name="Normal 16 7 4" xfId="17127"/>
    <cellStyle name="Normal 16 7 4 2" xfId="17128"/>
    <cellStyle name="Normal 16 7 4 2 2" xfId="17129"/>
    <cellStyle name="Normal 16 7 4 2 2 2" xfId="17130"/>
    <cellStyle name="Normal 16 7 4 2 2 2 2" xfId="17131"/>
    <cellStyle name="Normal 16 7 4 2 2 2 2 2" xfId="36225"/>
    <cellStyle name="Normal 16 7 4 2 2 2 3" xfId="17132"/>
    <cellStyle name="Normal 16 7 4 2 2 2 3 2" xfId="36226"/>
    <cellStyle name="Normal 16 7 4 2 2 2 4" xfId="36224"/>
    <cellStyle name="Normal 16 7 4 2 2 3" xfId="17133"/>
    <cellStyle name="Normal 16 7 4 2 2 3 2" xfId="36227"/>
    <cellStyle name="Normal 16 7 4 2 2 4" xfId="17134"/>
    <cellStyle name="Normal 16 7 4 2 2 4 2" xfId="36228"/>
    <cellStyle name="Normal 16 7 4 2 2 5" xfId="17135"/>
    <cellStyle name="Normal 16 7 4 2 2 5 2" xfId="36229"/>
    <cellStyle name="Normal 16 7 4 2 2 6" xfId="36223"/>
    <cellStyle name="Normal 16 7 4 2 3" xfId="17136"/>
    <cellStyle name="Normal 16 7 4 2 3 2" xfId="17137"/>
    <cellStyle name="Normal 16 7 4 2 3 2 2" xfId="36231"/>
    <cellStyle name="Normal 16 7 4 2 3 3" xfId="17138"/>
    <cellStyle name="Normal 16 7 4 2 3 3 2" xfId="36232"/>
    <cellStyle name="Normal 16 7 4 2 3 4" xfId="36230"/>
    <cellStyle name="Normal 16 7 4 2 4" xfId="17139"/>
    <cellStyle name="Normal 16 7 4 2 4 2" xfId="36233"/>
    <cellStyle name="Normal 16 7 4 2 5" xfId="17140"/>
    <cellStyle name="Normal 16 7 4 2 5 2" xfId="36234"/>
    <cellStyle name="Normal 16 7 4 2 6" xfId="17141"/>
    <cellStyle name="Normal 16 7 4 2 6 2" xfId="36235"/>
    <cellStyle name="Normal 16 7 4 2 7" xfId="36222"/>
    <cellStyle name="Normal 16 7 4 3" xfId="17142"/>
    <cellStyle name="Normal 16 7 4 3 2" xfId="17143"/>
    <cellStyle name="Normal 16 7 4 3 2 2" xfId="17144"/>
    <cellStyle name="Normal 16 7 4 3 2 2 2" xfId="17145"/>
    <cellStyle name="Normal 16 7 4 3 2 2 2 2" xfId="36239"/>
    <cellStyle name="Normal 16 7 4 3 2 2 3" xfId="17146"/>
    <cellStyle name="Normal 16 7 4 3 2 2 3 2" xfId="36240"/>
    <cellStyle name="Normal 16 7 4 3 2 2 4" xfId="36238"/>
    <cellStyle name="Normal 16 7 4 3 2 3" xfId="17147"/>
    <cellStyle name="Normal 16 7 4 3 2 3 2" xfId="36241"/>
    <cellStyle name="Normal 16 7 4 3 2 4" xfId="17148"/>
    <cellStyle name="Normal 16 7 4 3 2 4 2" xfId="36242"/>
    <cellStyle name="Normal 16 7 4 3 2 5" xfId="17149"/>
    <cellStyle name="Normal 16 7 4 3 2 5 2" xfId="36243"/>
    <cellStyle name="Normal 16 7 4 3 2 6" xfId="36237"/>
    <cellStyle name="Normal 16 7 4 3 3" xfId="17150"/>
    <cellStyle name="Normal 16 7 4 3 3 2" xfId="17151"/>
    <cellStyle name="Normal 16 7 4 3 3 2 2" xfId="36245"/>
    <cellStyle name="Normal 16 7 4 3 3 3" xfId="17152"/>
    <cellStyle name="Normal 16 7 4 3 3 3 2" xfId="36246"/>
    <cellStyle name="Normal 16 7 4 3 3 4" xfId="36244"/>
    <cellStyle name="Normal 16 7 4 3 4" xfId="17153"/>
    <cellStyle name="Normal 16 7 4 3 4 2" xfId="36247"/>
    <cellStyle name="Normal 16 7 4 3 5" xfId="17154"/>
    <cellStyle name="Normal 16 7 4 3 5 2" xfId="36248"/>
    <cellStyle name="Normal 16 7 4 3 6" xfId="17155"/>
    <cellStyle name="Normal 16 7 4 3 6 2" xfId="36249"/>
    <cellStyle name="Normal 16 7 4 3 7" xfId="36236"/>
    <cellStyle name="Normal 16 7 4 4" xfId="17156"/>
    <cellStyle name="Normal 16 7 4 4 2" xfId="17157"/>
    <cellStyle name="Normal 16 7 4 4 2 2" xfId="17158"/>
    <cellStyle name="Normal 16 7 4 4 2 2 2" xfId="36252"/>
    <cellStyle name="Normal 16 7 4 4 2 3" xfId="17159"/>
    <cellStyle name="Normal 16 7 4 4 2 3 2" xfId="36253"/>
    <cellStyle name="Normal 16 7 4 4 2 4" xfId="36251"/>
    <cellStyle name="Normal 16 7 4 4 3" xfId="17160"/>
    <cellStyle name="Normal 16 7 4 4 3 2" xfId="36254"/>
    <cellStyle name="Normal 16 7 4 4 4" xfId="17161"/>
    <cellStyle name="Normal 16 7 4 4 4 2" xfId="36255"/>
    <cellStyle name="Normal 16 7 4 4 5" xfId="17162"/>
    <cellStyle name="Normal 16 7 4 4 5 2" xfId="36256"/>
    <cellStyle name="Normal 16 7 4 4 6" xfId="36250"/>
    <cellStyle name="Normal 16 7 4 5" xfId="17163"/>
    <cellStyle name="Normal 16 7 4 5 2" xfId="17164"/>
    <cellStyle name="Normal 16 7 4 5 2 2" xfId="36258"/>
    <cellStyle name="Normal 16 7 4 5 3" xfId="17165"/>
    <cellStyle name="Normal 16 7 4 5 3 2" xfId="36259"/>
    <cellStyle name="Normal 16 7 4 5 4" xfId="36257"/>
    <cellStyle name="Normal 16 7 4 6" xfId="17166"/>
    <cellStyle name="Normal 16 7 4 6 2" xfId="36260"/>
    <cellStyle name="Normal 16 7 4 7" xfId="17167"/>
    <cellStyle name="Normal 16 7 4 7 2" xfId="36261"/>
    <cellStyle name="Normal 16 7 4 8" xfId="17168"/>
    <cellStyle name="Normal 16 7 4 8 2" xfId="36262"/>
    <cellStyle name="Normal 16 7 4 9" xfId="36221"/>
    <cellStyle name="Normal 16 7 5" xfId="17169"/>
    <cellStyle name="Normal 16 7 5 2" xfId="17170"/>
    <cellStyle name="Normal 16 7 5 2 2" xfId="17171"/>
    <cellStyle name="Normal 16 7 5 2 2 2" xfId="17172"/>
    <cellStyle name="Normal 16 7 5 2 2 2 2" xfId="36266"/>
    <cellStyle name="Normal 16 7 5 2 2 3" xfId="17173"/>
    <cellStyle name="Normal 16 7 5 2 2 3 2" xfId="36267"/>
    <cellStyle name="Normal 16 7 5 2 2 4" xfId="36265"/>
    <cellStyle name="Normal 16 7 5 2 3" xfId="17174"/>
    <cellStyle name="Normal 16 7 5 2 3 2" xfId="36268"/>
    <cellStyle name="Normal 16 7 5 2 4" xfId="17175"/>
    <cellStyle name="Normal 16 7 5 2 4 2" xfId="36269"/>
    <cellStyle name="Normal 16 7 5 2 5" xfId="17176"/>
    <cellStyle name="Normal 16 7 5 2 5 2" xfId="36270"/>
    <cellStyle name="Normal 16 7 5 2 6" xfId="36264"/>
    <cellStyle name="Normal 16 7 5 3" xfId="17177"/>
    <cellStyle name="Normal 16 7 5 3 2" xfId="17178"/>
    <cellStyle name="Normal 16 7 5 3 2 2" xfId="36272"/>
    <cellStyle name="Normal 16 7 5 3 3" xfId="17179"/>
    <cellStyle name="Normal 16 7 5 3 3 2" xfId="36273"/>
    <cellStyle name="Normal 16 7 5 3 4" xfId="36271"/>
    <cellStyle name="Normal 16 7 5 4" xfId="17180"/>
    <cellStyle name="Normal 16 7 5 4 2" xfId="36274"/>
    <cellStyle name="Normal 16 7 5 5" xfId="17181"/>
    <cellStyle name="Normal 16 7 5 5 2" xfId="36275"/>
    <cellStyle name="Normal 16 7 5 6" xfId="17182"/>
    <cellStyle name="Normal 16 7 5 6 2" xfId="36276"/>
    <cellStyle name="Normal 16 7 5 7" xfId="36263"/>
    <cellStyle name="Normal 16 7 6" xfId="17183"/>
    <cellStyle name="Normal 16 7 6 2" xfId="17184"/>
    <cellStyle name="Normal 16 7 6 2 2" xfId="17185"/>
    <cellStyle name="Normal 16 7 6 2 2 2" xfId="17186"/>
    <cellStyle name="Normal 16 7 6 2 2 2 2" xfId="36280"/>
    <cellStyle name="Normal 16 7 6 2 2 3" xfId="17187"/>
    <cellStyle name="Normal 16 7 6 2 2 3 2" xfId="36281"/>
    <cellStyle name="Normal 16 7 6 2 2 4" xfId="36279"/>
    <cellStyle name="Normal 16 7 6 2 3" xfId="17188"/>
    <cellStyle name="Normal 16 7 6 2 3 2" xfId="36282"/>
    <cellStyle name="Normal 16 7 6 2 4" xfId="17189"/>
    <cellStyle name="Normal 16 7 6 2 4 2" xfId="36283"/>
    <cellStyle name="Normal 16 7 6 2 5" xfId="17190"/>
    <cellStyle name="Normal 16 7 6 2 5 2" xfId="36284"/>
    <cellStyle name="Normal 16 7 6 2 6" xfId="36278"/>
    <cellStyle name="Normal 16 7 6 3" xfId="17191"/>
    <cellStyle name="Normal 16 7 6 3 2" xfId="17192"/>
    <cellStyle name="Normal 16 7 6 3 2 2" xfId="36286"/>
    <cellStyle name="Normal 16 7 6 3 3" xfId="17193"/>
    <cellStyle name="Normal 16 7 6 3 3 2" xfId="36287"/>
    <cellStyle name="Normal 16 7 6 3 4" xfId="36285"/>
    <cellStyle name="Normal 16 7 6 4" xfId="17194"/>
    <cellStyle name="Normal 16 7 6 4 2" xfId="36288"/>
    <cellStyle name="Normal 16 7 6 5" xfId="17195"/>
    <cellStyle name="Normal 16 7 6 5 2" xfId="36289"/>
    <cellStyle name="Normal 16 7 6 6" xfId="17196"/>
    <cellStyle name="Normal 16 7 6 6 2" xfId="36290"/>
    <cellStyle name="Normal 16 7 6 7" xfId="36277"/>
    <cellStyle name="Normal 16 7 7" xfId="17197"/>
    <cellStyle name="Normal 16 7 7 2" xfId="17198"/>
    <cellStyle name="Normal 16 7 7 2 2" xfId="17199"/>
    <cellStyle name="Normal 16 7 7 2 2 2" xfId="36293"/>
    <cellStyle name="Normal 16 7 7 2 3" xfId="17200"/>
    <cellStyle name="Normal 16 7 7 2 3 2" xfId="36294"/>
    <cellStyle name="Normal 16 7 7 2 4" xfId="36292"/>
    <cellStyle name="Normal 16 7 7 3" xfId="17201"/>
    <cellStyle name="Normal 16 7 7 3 2" xfId="36295"/>
    <cellStyle name="Normal 16 7 7 4" xfId="17202"/>
    <cellStyle name="Normal 16 7 7 4 2" xfId="36296"/>
    <cellStyle name="Normal 16 7 7 5" xfId="17203"/>
    <cellStyle name="Normal 16 7 7 5 2" xfId="36297"/>
    <cellStyle name="Normal 16 7 7 6" xfId="36291"/>
    <cellStyle name="Normal 16 7 8" xfId="17204"/>
    <cellStyle name="Normal 16 7 8 2" xfId="17205"/>
    <cellStyle name="Normal 16 7 8 2 2" xfId="36299"/>
    <cellStyle name="Normal 16 7 8 3" xfId="17206"/>
    <cellStyle name="Normal 16 7 8 3 2" xfId="36300"/>
    <cellStyle name="Normal 16 7 8 4" xfId="36298"/>
    <cellStyle name="Normal 16 7 9" xfId="17207"/>
    <cellStyle name="Normal 16 7 9 2" xfId="36301"/>
    <cellStyle name="Normal 16 8" xfId="17208"/>
    <cellStyle name="Normal 16 8 10" xfId="17209"/>
    <cellStyle name="Normal 16 8 10 2" xfId="36303"/>
    <cellStyle name="Normal 16 8 11" xfId="17210"/>
    <cellStyle name="Normal 16 8 11 2" xfId="36304"/>
    <cellStyle name="Normal 16 8 12" xfId="36302"/>
    <cellStyle name="Normal 16 8 2" xfId="17211"/>
    <cellStyle name="Normal 16 8 2 2" xfId="17212"/>
    <cellStyle name="Normal 16 8 2 2 2" xfId="17213"/>
    <cellStyle name="Normal 16 8 2 2 2 2" xfId="17214"/>
    <cellStyle name="Normal 16 8 2 2 2 2 2" xfId="17215"/>
    <cellStyle name="Normal 16 8 2 2 2 2 2 2" xfId="36309"/>
    <cellStyle name="Normal 16 8 2 2 2 2 3" xfId="17216"/>
    <cellStyle name="Normal 16 8 2 2 2 2 3 2" xfId="36310"/>
    <cellStyle name="Normal 16 8 2 2 2 2 4" xfId="36308"/>
    <cellStyle name="Normal 16 8 2 2 2 3" xfId="17217"/>
    <cellStyle name="Normal 16 8 2 2 2 3 2" xfId="36311"/>
    <cellStyle name="Normal 16 8 2 2 2 4" xfId="17218"/>
    <cellStyle name="Normal 16 8 2 2 2 4 2" xfId="36312"/>
    <cellStyle name="Normal 16 8 2 2 2 5" xfId="17219"/>
    <cellStyle name="Normal 16 8 2 2 2 5 2" xfId="36313"/>
    <cellStyle name="Normal 16 8 2 2 2 6" xfId="36307"/>
    <cellStyle name="Normal 16 8 2 2 3" xfId="17220"/>
    <cellStyle name="Normal 16 8 2 2 3 2" xfId="17221"/>
    <cellStyle name="Normal 16 8 2 2 3 2 2" xfId="36315"/>
    <cellStyle name="Normal 16 8 2 2 3 3" xfId="17222"/>
    <cellStyle name="Normal 16 8 2 2 3 3 2" xfId="36316"/>
    <cellStyle name="Normal 16 8 2 2 3 4" xfId="36314"/>
    <cellStyle name="Normal 16 8 2 2 4" xfId="17223"/>
    <cellStyle name="Normal 16 8 2 2 4 2" xfId="36317"/>
    <cellStyle name="Normal 16 8 2 2 5" xfId="17224"/>
    <cellStyle name="Normal 16 8 2 2 5 2" xfId="36318"/>
    <cellStyle name="Normal 16 8 2 2 6" xfId="17225"/>
    <cellStyle name="Normal 16 8 2 2 6 2" xfId="36319"/>
    <cellStyle name="Normal 16 8 2 2 7" xfId="36306"/>
    <cellStyle name="Normal 16 8 2 3" xfId="17226"/>
    <cellStyle name="Normal 16 8 2 3 2" xfId="17227"/>
    <cellStyle name="Normal 16 8 2 3 2 2" xfId="17228"/>
    <cellStyle name="Normal 16 8 2 3 2 2 2" xfId="17229"/>
    <cellStyle name="Normal 16 8 2 3 2 2 2 2" xfId="36323"/>
    <cellStyle name="Normal 16 8 2 3 2 2 3" xfId="17230"/>
    <cellStyle name="Normal 16 8 2 3 2 2 3 2" xfId="36324"/>
    <cellStyle name="Normal 16 8 2 3 2 2 4" xfId="36322"/>
    <cellStyle name="Normal 16 8 2 3 2 3" xfId="17231"/>
    <cellStyle name="Normal 16 8 2 3 2 3 2" xfId="36325"/>
    <cellStyle name="Normal 16 8 2 3 2 4" xfId="17232"/>
    <cellStyle name="Normal 16 8 2 3 2 4 2" xfId="36326"/>
    <cellStyle name="Normal 16 8 2 3 2 5" xfId="17233"/>
    <cellStyle name="Normal 16 8 2 3 2 5 2" xfId="36327"/>
    <cellStyle name="Normal 16 8 2 3 2 6" xfId="36321"/>
    <cellStyle name="Normal 16 8 2 3 3" xfId="17234"/>
    <cellStyle name="Normal 16 8 2 3 3 2" xfId="17235"/>
    <cellStyle name="Normal 16 8 2 3 3 2 2" xfId="36329"/>
    <cellStyle name="Normal 16 8 2 3 3 3" xfId="17236"/>
    <cellStyle name="Normal 16 8 2 3 3 3 2" xfId="36330"/>
    <cellStyle name="Normal 16 8 2 3 3 4" xfId="36328"/>
    <cellStyle name="Normal 16 8 2 3 4" xfId="17237"/>
    <cellStyle name="Normal 16 8 2 3 4 2" xfId="36331"/>
    <cellStyle name="Normal 16 8 2 3 5" xfId="17238"/>
    <cellStyle name="Normal 16 8 2 3 5 2" xfId="36332"/>
    <cellStyle name="Normal 16 8 2 3 6" xfId="17239"/>
    <cellStyle name="Normal 16 8 2 3 6 2" xfId="36333"/>
    <cellStyle name="Normal 16 8 2 3 7" xfId="36320"/>
    <cellStyle name="Normal 16 8 2 4" xfId="17240"/>
    <cellStyle name="Normal 16 8 2 4 2" xfId="17241"/>
    <cellStyle name="Normal 16 8 2 4 2 2" xfId="17242"/>
    <cellStyle name="Normal 16 8 2 4 2 2 2" xfId="36336"/>
    <cellStyle name="Normal 16 8 2 4 2 3" xfId="17243"/>
    <cellStyle name="Normal 16 8 2 4 2 3 2" xfId="36337"/>
    <cellStyle name="Normal 16 8 2 4 2 4" xfId="36335"/>
    <cellStyle name="Normal 16 8 2 4 3" xfId="17244"/>
    <cellStyle name="Normal 16 8 2 4 3 2" xfId="36338"/>
    <cellStyle name="Normal 16 8 2 4 4" xfId="17245"/>
    <cellStyle name="Normal 16 8 2 4 4 2" xfId="36339"/>
    <cellStyle name="Normal 16 8 2 4 5" xfId="17246"/>
    <cellStyle name="Normal 16 8 2 4 5 2" xfId="36340"/>
    <cellStyle name="Normal 16 8 2 4 6" xfId="36334"/>
    <cellStyle name="Normal 16 8 2 5" xfId="17247"/>
    <cellStyle name="Normal 16 8 2 5 2" xfId="17248"/>
    <cellStyle name="Normal 16 8 2 5 2 2" xfId="36342"/>
    <cellStyle name="Normal 16 8 2 5 3" xfId="17249"/>
    <cellStyle name="Normal 16 8 2 5 3 2" xfId="36343"/>
    <cellStyle name="Normal 16 8 2 5 4" xfId="36341"/>
    <cellStyle name="Normal 16 8 2 6" xfId="17250"/>
    <cellStyle name="Normal 16 8 2 6 2" xfId="36344"/>
    <cellStyle name="Normal 16 8 2 7" xfId="17251"/>
    <cellStyle name="Normal 16 8 2 7 2" xfId="36345"/>
    <cellStyle name="Normal 16 8 2 8" xfId="17252"/>
    <cellStyle name="Normal 16 8 2 8 2" xfId="36346"/>
    <cellStyle name="Normal 16 8 2 9" xfId="36305"/>
    <cellStyle name="Normal 16 8 3" xfId="17253"/>
    <cellStyle name="Normal 16 8 3 2" xfId="17254"/>
    <cellStyle name="Normal 16 8 3 2 2" xfId="17255"/>
    <cellStyle name="Normal 16 8 3 2 2 2" xfId="17256"/>
    <cellStyle name="Normal 16 8 3 2 2 2 2" xfId="17257"/>
    <cellStyle name="Normal 16 8 3 2 2 2 2 2" xfId="36351"/>
    <cellStyle name="Normal 16 8 3 2 2 2 3" xfId="17258"/>
    <cellStyle name="Normal 16 8 3 2 2 2 3 2" xfId="36352"/>
    <cellStyle name="Normal 16 8 3 2 2 2 4" xfId="36350"/>
    <cellStyle name="Normal 16 8 3 2 2 3" xfId="17259"/>
    <cellStyle name="Normal 16 8 3 2 2 3 2" xfId="36353"/>
    <cellStyle name="Normal 16 8 3 2 2 4" xfId="17260"/>
    <cellStyle name="Normal 16 8 3 2 2 4 2" xfId="36354"/>
    <cellStyle name="Normal 16 8 3 2 2 5" xfId="17261"/>
    <cellStyle name="Normal 16 8 3 2 2 5 2" xfId="36355"/>
    <cellStyle name="Normal 16 8 3 2 2 6" xfId="36349"/>
    <cellStyle name="Normal 16 8 3 2 3" xfId="17262"/>
    <cellStyle name="Normal 16 8 3 2 3 2" xfId="17263"/>
    <cellStyle name="Normal 16 8 3 2 3 2 2" xfId="36357"/>
    <cellStyle name="Normal 16 8 3 2 3 3" xfId="17264"/>
    <cellStyle name="Normal 16 8 3 2 3 3 2" xfId="36358"/>
    <cellStyle name="Normal 16 8 3 2 3 4" xfId="36356"/>
    <cellStyle name="Normal 16 8 3 2 4" xfId="17265"/>
    <cellStyle name="Normal 16 8 3 2 4 2" xfId="36359"/>
    <cellStyle name="Normal 16 8 3 2 5" xfId="17266"/>
    <cellStyle name="Normal 16 8 3 2 5 2" xfId="36360"/>
    <cellStyle name="Normal 16 8 3 2 6" xfId="17267"/>
    <cellStyle name="Normal 16 8 3 2 6 2" xfId="36361"/>
    <cellStyle name="Normal 16 8 3 2 7" xfId="36348"/>
    <cellStyle name="Normal 16 8 3 3" xfId="17268"/>
    <cellStyle name="Normal 16 8 3 3 2" xfId="17269"/>
    <cellStyle name="Normal 16 8 3 3 2 2" xfId="17270"/>
    <cellStyle name="Normal 16 8 3 3 2 2 2" xfId="17271"/>
    <cellStyle name="Normal 16 8 3 3 2 2 2 2" xfId="36365"/>
    <cellStyle name="Normal 16 8 3 3 2 2 3" xfId="17272"/>
    <cellStyle name="Normal 16 8 3 3 2 2 3 2" xfId="36366"/>
    <cellStyle name="Normal 16 8 3 3 2 2 4" xfId="36364"/>
    <cellStyle name="Normal 16 8 3 3 2 3" xfId="17273"/>
    <cellStyle name="Normal 16 8 3 3 2 3 2" xfId="36367"/>
    <cellStyle name="Normal 16 8 3 3 2 4" xfId="17274"/>
    <cellStyle name="Normal 16 8 3 3 2 4 2" xfId="36368"/>
    <cellStyle name="Normal 16 8 3 3 2 5" xfId="17275"/>
    <cellStyle name="Normal 16 8 3 3 2 5 2" xfId="36369"/>
    <cellStyle name="Normal 16 8 3 3 2 6" xfId="36363"/>
    <cellStyle name="Normal 16 8 3 3 3" xfId="17276"/>
    <cellStyle name="Normal 16 8 3 3 3 2" xfId="17277"/>
    <cellStyle name="Normal 16 8 3 3 3 2 2" xfId="36371"/>
    <cellStyle name="Normal 16 8 3 3 3 3" xfId="17278"/>
    <cellStyle name="Normal 16 8 3 3 3 3 2" xfId="36372"/>
    <cellStyle name="Normal 16 8 3 3 3 4" xfId="36370"/>
    <cellStyle name="Normal 16 8 3 3 4" xfId="17279"/>
    <cellStyle name="Normal 16 8 3 3 4 2" xfId="36373"/>
    <cellStyle name="Normal 16 8 3 3 5" xfId="17280"/>
    <cellStyle name="Normal 16 8 3 3 5 2" xfId="36374"/>
    <cellStyle name="Normal 16 8 3 3 6" xfId="17281"/>
    <cellStyle name="Normal 16 8 3 3 6 2" xfId="36375"/>
    <cellStyle name="Normal 16 8 3 3 7" xfId="36362"/>
    <cellStyle name="Normal 16 8 3 4" xfId="17282"/>
    <cellStyle name="Normal 16 8 3 4 2" xfId="17283"/>
    <cellStyle name="Normal 16 8 3 4 2 2" xfId="17284"/>
    <cellStyle name="Normal 16 8 3 4 2 2 2" xfId="36378"/>
    <cellStyle name="Normal 16 8 3 4 2 3" xfId="17285"/>
    <cellStyle name="Normal 16 8 3 4 2 3 2" xfId="36379"/>
    <cellStyle name="Normal 16 8 3 4 2 4" xfId="36377"/>
    <cellStyle name="Normal 16 8 3 4 3" xfId="17286"/>
    <cellStyle name="Normal 16 8 3 4 3 2" xfId="36380"/>
    <cellStyle name="Normal 16 8 3 4 4" xfId="17287"/>
    <cellStyle name="Normal 16 8 3 4 4 2" xfId="36381"/>
    <cellStyle name="Normal 16 8 3 4 5" xfId="17288"/>
    <cellStyle name="Normal 16 8 3 4 5 2" xfId="36382"/>
    <cellStyle name="Normal 16 8 3 4 6" xfId="36376"/>
    <cellStyle name="Normal 16 8 3 5" xfId="17289"/>
    <cellStyle name="Normal 16 8 3 5 2" xfId="17290"/>
    <cellStyle name="Normal 16 8 3 5 2 2" xfId="36384"/>
    <cellStyle name="Normal 16 8 3 5 3" xfId="17291"/>
    <cellStyle name="Normal 16 8 3 5 3 2" xfId="36385"/>
    <cellStyle name="Normal 16 8 3 5 4" xfId="36383"/>
    <cellStyle name="Normal 16 8 3 6" xfId="17292"/>
    <cellStyle name="Normal 16 8 3 6 2" xfId="36386"/>
    <cellStyle name="Normal 16 8 3 7" xfId="17293"/>
    <cellStyle name="Normal 16 8 3 7 2" xfId="36387"/>
    <cellStyle name="Normal 16 8 3 8" xfId="17294"/>
    <cellStyle name="Normal 16 8 3 8 2" xfId="36388"/>
    <cellStyle name="Normal 16 8 3 9" xfId="36347"/>
    <cellStyle name="Normal 16 8 4" xfId="17295"/>
    <cellStyle name="Normal 16 8 4 2" xfId="17296"/>
    <cellStyle name="Normal 16 8 4 2 2" xfId="17297"/>
    <cellStyle name="Normal 16 8 4 2 2 2" xfId="17298"/>
    <cellStyle name="Normal 16 8 4 2 2 2 2" xfId="17299"/>
    <cellStyle name="Normal 16 8 4 2 2 2 2 2" xfId="36393"/>
    <cellStyle name="Normal 16 8 4 2 2 2 3" xfId="17300"/>
    <cellStyle name="Normal 16 8 4 2 2 2 3 2" xfId="36394"/>
    <cellStyle name="Normal 16 8 4 2 2 2 4" xfId="36392"/>
    <cellStyle name="Normal 16 8 4 2 2 3" xfId="17301"/>
    <cellStyle name="Normal 16 8 4 2 2 3 2" xfId="36395"/>
    <cellStyle name="Normal 16 8 4 2 2 4" xfId="17302"/>
    <cellStyle name="Normal 16 8 4 2 2 4 2" xfId="36396"/>
    <cellStyle name="Normal 16 8 4 2 2 5" xfId="17303"/>
    <cellStyle name="Normal 16 8 4 2 2 5 2" xfId="36397"/>
    <cellStyle name="Normal 16 8 4 2 2 6" xfId="36391"/>
    <cellStyle name="Normal 16 8 4 2 3" xfId="17304"/>
    <cellStyle name="Normal 16 8 4 2 3 2" xfId="17305"/>
    <cellStyle name="Normal 16 8 4 2 3 2 2" xfId="36399"/>
    <cellStyle name="Normal 16 8 4 2 3 3" xfId="17306"/>
    <cellStyle name="Normal 16 8 4 2 3 3 2" xfId="36400"/>
    <cellStyle name="Normal 16 8 4 2 3 4" xfId="36398"/>
    <cellStyle name="Normal 16 8 4 2 4" xfId="17307"/>
    <cellStyle name="Normal 16 8 4 2 4 2" xfId="36401"/>
    <cellStyle name="Normal 16 8 4 2 5" xfId="17308"/>
    <cellStyle name="Normal 16 8 4 2 5 2" xfId="36402"/>
    <cellStyle name="Normal 16 8 4 2 6" xfId="17309"/>
    <cellStyle name="Normal 16 8 4 2 6 2" xfId="36403"/>
    <cellStyle name="Normal 16 8 4 2 7" xfId="36390"/>
    <cellStyle name="Normal 16 8 4 3" xfId="17310"/>
    <cellStyle name="Normal 16 8 4 3 2" xfId="17311"/>
    <cellStyle name="Normal 16 8 4 3 2 2" xfId="17312"/>
    <cellStyle name="Normal 16 8 4 3 2 2 2" xfId="17313"/>
    <cellStyle name="Normal 16 8 4 3 2 2 2 2" xfId="36407"/>
    <cellStyle name="Normal 16 8 4 3 2 2 3" xfId="17314"/>
    <cellStyle name="Normal 16 8 4 3 2 2 3 2" xfId="36408"/>
    <cellStyle name="Normal 16 8 4 3 2 2 4" xfId="36406"/>
    <cellStyle name="Normal 16 8 4 3 2 3" xfId="17315"/>
    <cellStyle name="Normal 16 8 4 3 2 3 2" xfId="36409"/>
    <cellStyle name="Normal 16 8 4 3 2 4" xfId="17316"/>
    <cellStyle name="Normal 16 8 4 3 2 4 2" xfId="36410"/>
    <cellStyle name="Normal 16 8 4 3 2 5" xfId="17317"/>
    <cellStyle name="Normal 16 8 4 3 2 5 2" xfId="36411"/>
    <cellStyle name="Normal 16 8 4 3 2 6" xfId="36405"/>
    <cellStyle name="Normal 16 8 4 3 3" xfId="17318"/>
    <cellStyle name="Normal 16 8 4 3 3 2" xfId="17319"/>
    <cellStyle name="Normal 16 8 4 3 3 2 2" xfId="36413"/>
    <cellStyle name="Normal 16 8 4 3 3 3" xfId="17320"/>
    <cellStyle name="Normal 16 8 4 3 3 3 2" xfId="36414"/>
    <cellStyle name="Normal 16 8 4 3 3 4" xfId="36412"/>
    <cellStyle name="Normal 16 8 4 3 4" xfId="17321"/>
    <cellStyle name="Normal 16 8 4 3 4 2" xfId="36415"/>
    <cellStyle name="Normal 16 8 4 3 5" xfId="17322"/>
    <cellStyle name="Normal 16 8 4 3 5 2" xfId="36416"/>
    <cellStyle name="Normal 16 8 4 3 6" xfId="17323"/>
    <cellStyle name="Normal 16 8 4 3 6 2" xfId="36417"/>
    <cellStyle name="Normal 16 8 4 3 7" xfId="36404"/>
    <cellStyle name="Normal 16 8 4 4" xfId="17324"/>
    <cellStyle name="Normal 16 8 4 4 2" xfId="17325"/>
    <cellStyle name="Normal 16 8 4 4 2 2" xfId="17326"/>
    <cellStyle name="Normal 16 8 4 4 2 2 2" xfId="36420"/>
    <cellStyle name="Normal 16 8 4 4 2 3" xfId="17327"/>
    <cellStyle name="Normal 16 8 4 4 2 3 2" xfId="36421"/>
    <cellStyle name="Normal 16 8 4 4 2 4" xfId="36419"/>
    <cellStyle name="Normal 16 8 4 4 3" xfId="17328"/>
    <cellStyle name="Normal 16 8 4 4 3 2" xfId="36422"/>
    <cellStyle name="Normal 16 8 4 4 4" xfId="17329"/>
    <cellStyle name="Normal 16 8 4 4 4 2" xfId="36423"/>
    <cellStyle name="Normal 16 8 4 4 5" xfId="17330"/>
    <cellStyle name="Normal 16 8 4 4 5 2" xfId="36424"/>
    <cellStyle name="Normal 16 8 4 4 6" xfId="36418"/>
    <cellStyle name="Normal 16 8 4 5" xfId="17331"/>
    <cellStyle name="Normal 16 8 4 5 2" xfId="17332"/>
    <cellStyle name="Normal 16 8 4 5 2 2" xfId="36426"/>
    <cellStyle name="Normal 16 8 4 5 3" xfId="17333"/>
    <cellStyle name="Normal 16 8 4 5 3 2" xfId="36427"/>
    <cellStyle name="Normal 16 8 4 5 4" xfId="36425"/>
    <cellStyle name="Normal 16 8 4 6" xfId="17334"/>
    <cellStyle name="Normal 16 8 4 6 2" xfId="36428"/>
    <cellStyle name="Normal 16 8 4 7" xfId="17335"/>
    <cellStyle name="Normal 16 8 4 7 2" xfId="36429"/>
    <cellStyle name="Normal 16 8 4 8" xfId="17336"/>
    <cellStyle name="Normal 16 8 4 8 2" xfId="36430"/>
    <cellStyle name="Normal 16 8 4 9" xfId="36389"/>
    <cellStyle name="Normal 16 8 5" xfId="17337"/>
    <cellStyle name="Normal 16 8 5 2" xfId="17338"/>
    <cellStyle name="Normal 16 8 5 2 2" xfId="17339"/>
    <cellStyle name="Normal 16 8 5 2 2 2" xfId="17340"/>
    <cellStyle name="Normal 16 8 5 2 2 2 2" xfId="36434"/>
    <cellStyle name="Normal 16 8 5 2 2 3" xfId="17341"/>
    <cellStyle name="Normal 16 8 5 2 2 3 2" xfId="36435"/>
    <cellStyle name="Normal 16 8 5 2 2 4" xfId="36433"/>
    <cellStyle name="Normal 16 8 5 2 3" xfId="17342"/>
    <cellStyle name="Normal 16 8 5 2 3 2" xfId="36436"/>
    <cellStyle name="Normal 16 8 5 2 4" xfId="17343"/>
    <cellStyle name="Normal 16 8 5 2 4 2" xfId="36437"/>
    <cellStyle name="Normal 16 8 5 2 5" xfId="17344"/>
    <cellStyle name="Normal 16 8 5 2 5 2" xfId="36438"/>
    <cellStyle name="Normal 16 8 5 2 6" xfId="36432"/>
    <cellStyle name="Normal 16 8 5 3" xfId="17345"/>
    <cellStyle name="Normal 16 8 5 3 2" xfId="17346"/>
    <cellStyle name="Normal 16 8 5 3 2 2" xfId="36440"/>
    <cellStyle name="Normal 16 8 5 3 3" xfId="17347"/>
    <cellStyle name="Normal 16 8 5 3 3 2" xfId="36441"/>
    <cellStyle name="Normal 16 8 5 3 4" xfId="36439"/>
    <cellStyle name="Normal 16 8 5 4" xfId="17348"/>
    <cellStyle name="Normal 16 8 5 4 2" xfId="36442"/>
    <cellStyle name="Normal 16 8 5 5" xfId="17349"/>
    <cellStyle name="Normal 16 8 5 5 2" xfId="36443"/>
    <cellStyle name="Normal 16 8 5 6" xfId="17350"/>
    <cellStyle name="Normal 16 8 5 6 2" xfId="36444"/>
    <cellStyle name="Normal 16 8 5 7" xfId="36431"/>
    <cellStyle name="Normal 16 8 6" xfId="17351"/>
    <cellStyle name="Normal 16 8 6 2" xfId="17352"/>
    <cellStyle name="Normal 16 8 6 2 2" xfId="17353"/>
    <cellStyle name="Normal 16 8 6 2 2 2" xfId="17354"/>
    <cellStyle name="Normal 16 8 6 2 2 2 2" xfId="36448"/>
    <cellStyle name="Normal 16 8 6 2 2 3" xfId="17355"/>
    <cellStyle name="Normal 16 8 6 2 2 3 2" xfId="36449"/>
    <cellStyle name="Normal 16 8 6 2 2 4" xfId="36447"/>
    <cellStyle name="Normal 16 8 6 2 3" xfId="17356"/>
    <cellStyle name="Normal 16 8 6 2 3 2" xfId="36450"/>
    <cellStyle name="Normal 16 8 6 2 4" xfId="17357"/>
    <cellStyle name="Normal 16 8 6 2 4 2" xfId="36451"/>
    <cellStyle name="Normal 16 8 6 2 5" xfId="17358"/>
    <cellStyle name="Normal 16 8 6 2 5 2" xfId="36452"/>
    <cellStyle name="Normal 16 8 6 2 6" xfId="36446"/>
    <cellStyle name="Normal 16 8 6 3" xfId="17359"/>
    <cellStyle name="Normal 16 8 6 3 2" xfId="17360"/>
    <cellStyle name="Normal 16 8 6 3 2 2" xfId="36454"/>
    <cellStyle name="Normal 16 8 6 3 3" xfId="17361"/>
    <cellStyle name="Normal 16 8 6 3 3 2" xfId="36455"/>
    <cellStyle name="Normal 16 8 6 3 4" xfId="36453"/>
    <cellStyle name="Normal 16 8 6 4" xfId="17362"/>
    <cellStyle name="Normal 16 8 6 4 2" xfId="36456"/>
    <cellStyle name="Normal 16 8 6 5" xfId="17363"/>
    <cellStyle name="Normal 16 8 6 5 2" xfId="36457"/>
    <cellStyle name="Normal 16 8 6 6" xfId="17364"/>
    <cellStyle name="Normal 16 8 6 6 2" xfId="36458"/>
    <cellStyle name="Normal 16 8 6 7" xfId="36445"/>
    <cellStyle name="Normal 16 8 7" xfId="17365"/>
    <cellStyle name="Normal 16 8 7 2" xfId="17366"/>
    <cellStyle name="Normal 16 8 7 2 2" xfId="17367"/>
    <cellStyle name="Normal 16 8 7 2 2 2" xfId="36461"/>
    <cellStyle name="Normal 16 8 7 2 3" xfId="17368"/>
    <cellStyle name="Normal 16 8 7 2 3 2" xfId="36462"/>
    <cellStyle name="Normal 16 8 7 2 4" xfId="36460"/>
    <cellStyle name="Normal 16 8 7 3" xfId="17369"/>
    <cellStyle name="Normal 16 8 7 3 2" xfId="36463"/>
    <cellStyle name="Normal 16 8 7 4" xfId="17370"/>
    <cellStyle name="Normal 16 8 7 4 2" xfId="36464"/>
    <cellStyle name="Normal 16 8 7 5" xfId="17371"/>
    <cellStyle name="Normal 16 8 7 5 2" xfId="36465"/>
    <cellStyle name="Normal 16 8 7 6" xfId="36459"/>
    <cellStyle name="Normal 16 8 8" xfId="17372"/>
    <cellStyle name="Normal 16 8 8 2" xfId="17373"/>
    <cellStyle name="Normal 16 8 8 2 2" xfId="36467"/>
    <cellStyle name="Normal 16 8 8 3" xfId="17374"/>
    <cellStyle name="Normal 16 8 8 3 2" xfId="36468"/>
    <cellStyle name="Normal 16 8 8 4" xfId="36466"/>
    <cellStyle name="Normal 16 8 9" xfId="17375"/>
    <cellStyle name="Normal 16 8 9 2" xfId="36469"/>
    <cellStyle name="Normal 16 9" xfId="17376"/>
    <cellStyle name="Normal 16 9 10" xfId="17377"/>
    <cellStyle name="Normal 16 9 10 2" xfId="36471"/>
    <cellStyle name="Normal 16 9 11" xfId="17378"/>
    <cellStyle name="Normal 16 9 11 2" xfId="36472"/>
    <cellStyle name="Normal 16 9 12" xfId="36470"/>
    <cellStyle name="Normal 16 9 2" xfId="17379"/>
    <cellStyle name="Normal 16 9 2 2" xfId="17380"/>
    <cellStyle name="Normal 16 9 2 2 2" xfId="17381"/>
    <cellStyle name="Normal 16 9 2 2 2 2" xfId="17382"/>
    <cellStyle name="Normal 16 9 2 2 2 2 2" xfId="17383"/>
    <cellStyle name="Normal 16 9 2 2 2 2 2 2" xfId="36477"/>
    <cellStyle name="Normal 16 9 2 2 2 2 3" xfId="17384"/>
    <cellStyle name="Normal 16 9 2 2 2 2 3 2" xfId="36478"/>
    <cellStyle name="Normal 16 9 2 2 2 2 4" xfId="36476"/>
    <cellStyle name="Normal 16 9 2 2 2 3" xfId="17385"/>
    <cellStyle name="Normal 16 9 2 2 2 3 2" xfId="36479"/>
    <cellStyle name="Normal 16 9 2 2 2 4" xfId="17386"/>
    <cellStyle name="Normal 16 9 2 2 2 4 2" xfId="36480"/>
    <cellStyle name="Normal 16 9 2 2 2 5" xfId="17387"/>
    <cellStyle name="Normal 16 9 2 2 2 5 2" xfId="36481"/>
    <cellStyle name="Normal 16 9 2 2 2 6" xfId="36475"/>
    <cellStyle name="Normal 16 9 2 2 3" xfId="17388"/>
    <cellStyle name="Normal 16 9 2 2 3 2" xfId="17389"/>
    <cellStyle name="Normal 16 9 2 2 3 2 2" xfId="36483"/>
    <cellStyle name="Normal 16 9 2 2 3 3" xfId="17390"/>
    <cellStyle name="Normal 16 9 2 2 3 3 2" xfId="36484"/>
    <cellStyle name="Normal 16 9 2 2 3 4" xfId="36482"/>
    <cellStyle name="Normal 16 9 2 2 4" xfId="17391"/>
    <cellStyle name="Normal 16 9 2 2 4 2" xfId="36485"/>
    <cellStyle name="Normal 16 9 2 2 5" xfId="17392"/>
    <cellStyle name="Normal 16 9 2 2 5 2" xfId="36486"/>
    <cellStyle name="Normal 16 9 2 2 6" xfId="17393"/>
    <cellStyle name="Normal 16 9 2 2 6 2" xfId="36487"/>
    <cellStyle name="Normal 16 9 2 2 7" xfId="36474"/>
    <cellStyle name="Normal 16 9 2 3" xfId="17394"/>
    <cellStyle name="Normal 16 9 2 3 2" xfId="17395"/>
    <cellStyle name="Normal 16 9 2 3 2 2" xfId="17396"/>
    <cellStyle name="Normal 16 9 2 3 2 2 2" xfId="17397"/>
    <cellStyle name="Normal 16 9 2 3 2 2 2 2" xfId="36491"/>
    <cellStyle name="Normal 16 9 2 3 2 2 3" xfId="17398"/>
    <cellStyle name="Normal 16 9 2 3 2 2 3 2" xfId="36492"/>
    <cellStyle name="Normal 16 9 2 3 2 2 4" xfId="36490"/>
    <cellStyle name="Normal 16 9 2 3 2 3" xfId="17399"/>
    <cellStyle name="Normal 16 9 2 3 2 3 2" xfId="36493"/>
    <cellStyle name="Normal 16 9 2 3 2 4" xfId="17400"/>
    <cellStyle name="Normal 16 9 2 3 2 4 2" xfId="36494"/>
    <cellStyle name="Normal 16 9 2 3 2 5" xfId="17401"/>
    <cellStyle name="Normal 16 9 2 3 2 5 2" xfId="36495"/>
    <cellStyle name="Normal 16 9 2 3 2 6" xfId="36489"/>
    <cellStyle name="Normal 16 9 2 3 3" xfId="17402"/>
    <cellStyle name="Normal 16 9 2 3 3 2" xfId="17403"/>
    <cellStyle name="Normal 16 9 2 3 3 2 2" xfId="36497"/>
    <cellStyle name="Normal 16 9 2 3 3 3" xfId="17404"/>
    <cellStyle name="Normal 16 9 2 3 3 3 2" xfId="36498"/>
    <cellStyle name="Normal 16 9 2 3 3 4" xfId="36496"/>
    <cellStyle name="Normal 16 9 2 3 4" xfId="17405"/>
    <cellStyle name="Normal 16 9 2 3 4 2" xfId="36499"/>
    <cellStyle name="Normal 16 9 2 3 5" xfId="17406"/>
    <cellStyle name="Normal 16 9 2 3 5 2" xfId="36500"/>
    <cellStyle name="Normal 16 9 2 3 6" xfId="17407"/>
    <cellStyle name="Normal 16 9 2 3 6 2" xfId="36501"/>
    <cellStyle name="Normal 16 9 2 3 7" xfId="36488"/>
    <cellStyle name="Normal 16 9 2 4" xfId="17408"/>
    <cellStyle name="Normal 16 9 2 4 2" xfId="17409"/>
    <cellStyle name="Normal 16 9 2 4 2 2" xfId="17410"/>
    <cellStyle name="Normal 16 9 2 4 2 2 2" xfId="36504"/>
    <cellStyle name="Normal 16 9 2 4 2 3" xfId="17411"/>
    <cellStyle name="Normal 16 9 2 4 2 3 2" xfId="36505"/>
    <cellStyle name="Normal 16 9 2 4 2 4" xfId="36503"/>
    <cellStyle name="Normal 16 9 2 4 3" xfId="17412"/>
    <cellStyle name="Normal 16 9 2 4 3 2" xfId="36506"/>
    <cellStyle name="Normal 16 9 2 4 4" xfId="17413"/>
    <cellStyle name="Normal 16 9 2 4 4 2" xfId="36507"/>
    <cellStyle name="Normal 16 9 2 4 5" xfId="17414"/>
    <cellStyle name="Normal 16 9 2 4 5 2" xfId="36508"/>
    <cellStyle name="Normal 16 9 2 4 6" xfId="36502"/>
    <cellStyle name="Normal 16 9 2 5" xfId="17415"/>
    <cellStyle name="Normal 16 9 2 5 2" xfId="17416"/>
    <cellStyle name="Normal 16 9 2 5 2 2" xfId="36510"/>
    <cellStyle name="Normal 16 9 2 5 3" xfId="17417"/>
    <cellStyle name="Normal 16 9 2 5 3 2" xfId="36511"/>
    <cellStyle name="Normal 16 9 2 5 4" xfId="36509"/>
    <cellStyle name="Normal 16 9 2 6" xfId="17418"/>
    <cellStyle name="Normal 16 9 2 6 2" xfId="36512"/>
    <cellStyle name="Normal 16 9 2 7" xfId="17419"/>
    <cellStyle name="Normal 16 9 2 7 2" xfId="36513"/>
    <cellStyle name="Normal 16 9 2 8" xfId="17420"/>
    <cellStyle name="Normal 16 9 2 8 2" xfId="36514"/>
    <cellStyle name="Normal 16 9 2 9" xfId="36473"/>
    <cellStyle name="Normal 16 9 3" xfId="17421"/>
    <cellStyle name="Normal 16 9 3 2" xfId="17422"/>
    <cellStyle name="Normal 16 9 3 2 2" xfId="17423"/>
    <cellStyle name="Normal 16 9 3 2 2 2" xfId="17424"/>
    <cellStyle name="Normal 16 9 3 2 2 2 2" xfId="17425"/>
    <cellStyle name="Normal 16 9 3 2 2 2 2 2" xfId="36519"/>
    <cellStyle name="Normal 16 9 3 2 2 2 3" xfId="17426"/>
    <cellStyle name="Normal 16 9 3 2 2 2 3 2" xfId="36520"/>
    <cellStyle name="Normal 16 9 3 2 2 2 4" xfId="36518"/>
    <cellStyle name="Normal 16 9 3 2 2 3" xfId="17427"/>
    <cellStyle name="Normal 16 9 3 2 2 3 2" xfId="36521"/>
    <cellStyle name="Normal 16 9 3 2 2 4" xfId="17428"/>
    <cellStyle name="Normal 16 9 3 2 2 4 2" xfId="36522"/>
    <cellStyle name="Normal 16 9 3 2 2 5" xfId="17429"/>
    <cellStyle name="Normal 16 9 3 2 2 5 2" xfId="36523"/>
    <cellStyle name="Normal 16 9 3 2 2 6" xfId="36517"/>
    <cellStyle name="Normal 16 9 3 2 3" xfId="17430"/>
    <cellStyle name="Normal 16 9 3 2 3 2" xfId="17431"/>
    <cellStyle name="Normal 16 9 3 2 3 2 2" xfId="36525"/>
    <cellStyle name="Normal 16 9 3 2 3 3" xfId="17432"/>
    <cellStyle name="Normal 16 9 3 2 3 3 2" xfId="36526"/>
    <cellStyle name="Normal 16 9 3 2 3 4" xfId="36524"/>
    <cellStyle name="Normal 16 9 3 2 4" xfId="17433"/>
    <cellStyle name="Normal 16 9 3 2 4 2" xfId="36527"/>
    <cellStyle name="Normal 16 9 3 2 5" xfId="17434"/>
    <cellStyle name="Normal 16 9 3 2 5 2" xfId="36528"/>
    <cellStyle name="Normal 16 9 3 2 6" xfId="17435"/>
    <cellStyle name="Normal 16 9 3 2 6 2" xfId="36529"/>
    <cellStyle name="Normal 16 9 3 2 7" xfId="36516"/>
    <cellStyle name="Normal 16 9 3 3" xfId="17436"/>
    <cellStyle name="Normal 16 9 3 3 2" xfId="17437"/>
    <cellStyle name="Normal 16 9 3 3 2 2" xfId="17438"/>
    <cellStyle name="Normal 16 9 3 3 2 2 2" xfId="17439"/>
    <cellStyle name="Normal 16 9 3 3 2 2 2 2" xfId="36533"/>
    <cellStyle name="Normal 16 9 3 3 2 2 3" xfId="17440"/>
    <cellStyle name="Normal 16 9 3 3 2 2 3 2" xfId="36534"/>
    <cellStyle name="Normal 16 9 3 3 2 2 4" xfId="36532"/>
    <cellStyle name="Normal 16 9 3 3 2 3" xfId="17441"/>
    <cellStyle name="Normal 16 9 3 3 2 3 2" xfId="36535"/>
    <cellStyle name="Normal 16 9 3 3 2 4" xfId="17442"/>
    <cellStyle name="Normal 16 9 3 3 2 4 2" xfId="36536"/>
    <cellStyle name="Normal 16 9 3 3 2 5" xfId="17443"/>
    <cellStyle name="Normal 16 9 3 3 2 5 2" xfId="36537"/>
    <cellStyle name="Normal 16 9 3 3 2 6" xfId="36531"/>
    <cellStyle name="Normal 16 9 3 3 3" xfId="17444"/>
    <cellStyle name="Normal 16 9 3 3 3 2" xfId="17445"/>
    <cellStyle name="Normal 16 9 3 3 3 2 2" xfId="36539"/>
    <cellStyle name="Normal 16 9 3 3 3 3" xfId="17446"/>
    <cellStyle name="Normal 16 9 3 3 3 3 2" xfId="36540"/>
    <cellStyle name="Normal 16 9 3 3 3 4" xfId="36538"/>
    <cellStyle name="Normal 16 9 3 3 4" xfId="17447"/>
    <cellStyle name="Normal 16 9 3 3 4 2" xfId="36541"/>
    <cellStyle name="Normal 16 9 3 3 5" xfId="17448"/>
    <cellStyle name="Normal 16 9 3 3 5 2" xfId="36542"/>
    <cellStyle name="Normal 16 9 3 3 6" xfId="17449"/>
    <cellStyle name="Normal 16 9 3 3 6 2" xfId="36543"/>
    <cellStyle name="Normal 16 9 3 3 7" xfId="36530"/>
    <cellStyle name="Normal 16 9 3 4" xfId="17450"/>
    <cellStyle name="Normal 16 9 3 4 2" xfId="17451"/>
    <cellStyle name="Normal 16 9 3 4 2 2" xfId="17452"/>
    <cellStyle name="Normal 16 9 3 4 2 2 2" xfId="36546"/>
    <cellStyle name="Normal 16 9 3 4 2 3" xfId="17453"/>
    <cellStyle name="Normal 16 9 3 4 2 3 2" xfId="36547"/>
    <cellStyle name="Normal 16 9 3 4 2 4" xfId="36545"/>
    <cellStyle name="Normal 16 9 3 4 3" xfId="17454"/>
    <cellStyle name="Normal 16 9 3 4 3 2" xfId="36548"/>
    <cellStyle name="Normal 16 9 3 4 4" xfId="17455"/>
    <cellStyle name="Normal 16 9 3 4 4 2" xfId="36549"/>
    <cellStyle name="Normal 16 9 3 4 5" xfId="17456"/>
    <cellStyle name="Normal 16 9 3 4 5 2" xfId="36550"/>
    <cellStyle name="Normal 16 9 3 4 6" xfId="36544"/>
    <cellStyle name="Normal 16 9 3 5" xfId="17457"/>
    <cellStyle name="Normal 16 9 3 5 2" xfId="17458"/>
    <cellStyle name="Normal 16 9 3 5 2 2" xfId="36552"/>
    <cellStyle name="Normal 16 9 3 5 3" xfId="17459"/>
    <cellStyle name="Normal 16 9 3 5 3 2" xfId="36553"/>
    <cellStyle name="Normal 16 9 3 5 4" xfId="36551"/>
    <cellStyle name="Normal 16 9 3 6" xfId="17460"/>
    <cellStyle name="Normal 16 9 3 6 2" xfId="36554"/>
    <cellStyle name="Normal 16 9 3 7" xfId="17461"/>
    <cellStyle name="Normal 16 9 3 7 2" xfId="36555"/>
    <cellStyle name="Normal 16 9 3 8" xfId="17462"/>
    <cellStyle name="Normal 16 9 3 8 2" xfId="36556"/>
    <cellStyle name="Normal 16 9 3 9" xfId="36515"/>
    <cellStyle name="Normal 16 9 4" xfId="17463"/>
    <cellStyle name="Normal 16 9 4 2" xfId="17464"/>
    <cellStyle name="Normal 16 9 4 2 2" xfId="17465"/>
    <cellStyle name="Normal 16 9 4 2 2 2" xfId="17466"/>
    <cellStyle name="Normal 16 9 4 2 2 2 2" xfId="17467"/>
    <cellStyle name="Normal 16 9 4 2 2 2 2 2" xfId="36561"/>
    <cellStyle name="Normal 16 9 4 2 2 2 3" xfId="17468"/>
    <cellStyle name="Normal 16 9 4 2 2 2 3 2" xfId="36562"/>
    <cellStyle name="Normal 16 9 4 2 2 2 4" xfId="36560"/>
    <cellStyle name="Normal 16 9 4 2 2 3" xfId="17469"/>
    <cellStyle name="Normal 16 9 4 2 2 3 2" xfId="36563"/>
    <cellStyle name="Normal 16 9 4 2 2 4" xfId="17470"/>
    <cellStyle name="Normal 16 9 4 2 2 4 2" xfId="36564"/>
    <cellStyle name="Normal 16 9 4 2 2 5" xfId="17471"/>
    <cellStyle name="Normal 16 9 4 2 2 5 2" xfId="36565"/>
    <cellStyle name="Normal 16 9 4 2 2 6" xfId="36559"/>
    <cellStyle name="Normal 16 9 4 2 3" xfId="17472"/>
    <cellStyle name="Normal 16 9 4 2 3 2" xfId="17473"/>
    <cellStyle name="Normal 16 9 4 2 3 2 2" xfId="36567"/>
    <cellStyle name="Normal 16 9 4 2 3 3" xfId="17474"/>
    <cellStyle name="Normal 16 9 4 2 3 3 2" xfId="36568"/>
    <cellStyle name="Normal 16 9 4 2 3 4" xfId="36566"/>
    <cellStyle name="Normal 16 9 4 2 4" xfId="17475"/>
    <cellStyle name="Normal 16 9 4 2 4 2" xfId="36569"/>
    <cellStyle name="Normal 16 9 4 2 5" xfId="17476"/>
    <cellStyle name="Normal 16 9 4 2 5 2" xfId="36570"/>
    <cellStyle name="Normal 16 9 4 2 6" xfId="17477"/>
    <cellStyle name="Normal 16 9 4 2 6 2" xfId="36571"/>
    <cellStyle name="Normal 16 9 4 2 7" xfId="36558"/>
    <cellStyle name="Normal 16 9 4 3" xfId="17478"/>
    <cellStyle name="Normal 16 9 4 3 2" xfId="17479"/>
    <cellStyle name="Normal 16 9 4 3 2 2" xfId="17480"/>
    <cellStyle name="Normal 16 9 4 3 2 2 2" xfId="17481"/>
    <cellStyle name="Normal 16 9 4 3 2 2 2 2" xfId="36575"/>
    <cellStyle name="Normal 16 9 4 3 2 2 3" xfId="17482"/>
    <cellStyle name="Normal 16 9 4 3 2 2 3 2" xfId="36576"/>
    <cellStyle name="Normal 16 9 4 3 2 2 4" xfId="36574"/>
    <cellStyle name="Normal 16 9 4 3 2 3" xfId="17483"/>
    <cellStyle name="Normal 16 9 4 3 2 3 2" xfId="36577"/>
    <cellStyle name="Normal 16 9 4 3 2 4" xfId="17484"/>
    <cellStyle name="Normal 16 9 4 3 2 4 2" xfId="36578"/>
    <cellStyle name="Normal 16 9 4 3 2 5" xfId="17485"/>
    <cellStyle name="Normal 16 9 4 3 2 5 2" xfId="36579"/>
    <cellStyle name="Normal 16 9 4 3 2 6" xfId="36573"/>
    <cellStyle name="Normal 16 9 4 3 3" xfId="17486"/>
    <cellStyle name="Normal 16 9 4 3 3 2" xfId="17487"/>
    <cellStyle name="Normal 16 9 4 3 3 2 2" xfId="36581"/>
    <cellStyle name="Normal 16 9 4 3 3 3" xfId="17488"/>
    <cellStyle name="Normal 16 9 4 3 3 3 2" xfId="36582"/>
    <cellStyle name="Normal 16 9 4 3 3 4" xfId="36580"/>
    <cellStyle name="Normal 16 9 4 3 4" xfId="17489"/>
    <cellStyle name="Normal 16 9 4 3 4 2" xfId="36583"/>
    <cellStyle name="Normal 16 9 4 3 5" xfId="17490"/>
    <cellStyle name="Normal 16 9 4 3 5 2" xfId="36584"/>
    <cellStyle name="Normal 16 9 4 3 6" xfId="17491"/>
    <cellStyle name="Normal 16 9 4 3 6 2" xfId="36585"/>
    <cellStyle name="Normal 16 9 4 3 7" xfId="36572"/>
    <cellStyle name="Normal 16 9 4 4" xfId="17492"/>
    <cellStyle name="Normal 16 9 4 4 2" xfId="17493"/>
    <cellStyle name="Normal 16 9 4 4 2 2" xfId="17494"/>
    <cellStyle name="Normal 16 9 4 4 2 2 2" xfId="36588"/>
    <cellStyle name="Normal 16 9 4 4 2 3" xfId="17495"/>
    <cellStyle name="Normal 16 9 4 4 2 3 2" xfId="36589"/>
    <cellStyle name="Normal 16 9 4 4 2 4" xfId="36587"/>
    <cellStyle name="Normal 16 9 4 4 3" xfId="17496"/>
    <cellStyle name="Normal 16 9 4 4 3 2" xfId="36590"/>
    <cellStyle name="Normal 16 9 4 4 4" xfId="17497"/>
    <cellStyle name="Normal 16 9 4 4 4 2" xfId="36591"/>
    <cellStyle name="Normal 16 9 4 4 5" xfId="17498"/>
    <cellStyle name="Normal 16 9 4 4 5 2" xfId="36592"/>
    <cellStyle name="Normal 16 9 4 4 6" xfId="36586"/>
    <cellStyle name="Normal 16 9 4 5" xfId="17499"/>
    <cellStyle name="Normal 16 9 4 5 2" xfId="17500"/>
    <cellStyle name="Normal 16 9 4 5 2 2" xfId="36594"/>
    <cellStyle name="Normal 16 9 4 5 3" xfId="17501"/>
    <cellStyle name="Normal 16 9 4 5 3 2" xfId="36595"/>
    <cellStyle name="Normal 16 9 4 5 4" xfId="36593"/>
    <cellStyle name="Normal 16 9 4 6" xfId="17502"/>
    <cellStyle name="Normal 16 9 4 6 2" xfId="36596"/>
    <cellStyle name="Normal 16 9 4 7" xfId="17503"/>
    <cellStyle name="Normal 16 9 4 7 2" xfId="36597"/>
    <cellStyle name="Normal 16 9 4 8" xfId="17504"/>
    <cellStyle name="Normal 16 9 4 8 2" xfId="36598"/>
    <cellStyle name="Normal 16 9 4 9" xfId="36557"/>
    <cellStyle name="Normal 16 9 5" xfId="17505"/>
    <cellStyle name="Normal 16 9 5 2" xfId="17506"/>
    <cellStyle name="Normal 16 9 5 2 2" xfId="17507"/>
    <cellStyle name="Normal 16 9 5 2 2 2" xfId="17508"/>
    <cellStyle name="Normal 16 9 5 2 2 2 2" xfId="36602"/>
    <cellStyle name="Normal 16 9 5 2 2 3" xfId="17509"/>
    <cellStyle name="Normal 16 9 5 2 2 3 2" xfId="36603"/>
    <cellStyle name="Normal 16 9 5 2 2 4" xfId="36601"/>
    <cellStyle name="Normal 16 9 5 2 3" xfId="17510"/>
    <cellStyle name="Normal 16 9 5 2 3 2" xfId="36604"/>
    <cellStyle name="Normal 16 9 5 2 4" xfId="17511"/>
    <cellStyle name="Normal 16 9 5 2 4 2" xfId="36605"/>
    <cellStyle name="Normal 16 9 5 2 5" xfId="17512"/>
    <cellStyle name="Normal 16 9 5 2 5 2" xfId="36606"/>
    <cellStyle name="Normal 16 9 5 2 6" xfId="36600"/>
    <cellStyle name="Normal 16 9 5 3" xfId="17513"/>
    <cellStyle name="Normal 16 9 5 3 2" xfId="17514"/>
    <cellStyle name="Normal 16 9 5 3 2 2" xfId="36608"/>
    <cellStyle name="Normal 16 9 5 3 3" xfId="17515"/>
    <cellStyle name="Normal 16 9 5 3 3 2" xfId="36609"/>
    <cellStyle name="Normal 16 9 5 3 4" xfId="36607"/>
    <cellStyle name="Normal 16 9 5 4" xfId="17516"/>
    <cellStyle name="Normal 16 9 5 4 2" xfId="36610"/>
    <cellStyle name="Normal 16 9 5 5" xfId="17517"/>
    <cellStyle name="Normal 16 9 5 5 2" xfId="36611"/>
    <cellStyle name="Normal 16 9 5 6" xfId="17518"/>
    <cellStyle name="Normal 16 9 5 6 2" xfId="36612"/>
    <cellStyle name="Normal 16 9 5 7" xfId="36599"/>
    <cellStyle name="Normal 16 9 6" xfId="17519"/>
    <cellStyle name="Normal 16 9 6 2" xfId="17520"/>
    <cellStyle name="Normal 16 9 6 2 2" xfId="17521"/>
    <cellStyle name="Normal 16 9 6 2 2 2" xfId="17522"/>
    <cellStyle name="Normal 16 9 6 2 2 2 2" xfId="36616"/>
    <cellStyle name="Normal 16 9 6 2 2 3" xfId="17523"/>
    <cellStyle name="Normal 16 9 6 2 2 3 2" xfId="36617"/>
    <cellStyle name="Normal 16 9 6 2 2 4" xfId="36615"/>
    <cellStyle name="Normal 16 9 6 2 3" xfId="17524"/>
    <cellStyle name="Normal 16 9 6 2 3 2" xfId="36618"/>
    <cellStyle name="Normal 16 9 6 2 4" xfId="17525"/>
    <cellStyle name="Normal 16 9 6 2 4 2" xfId="36619"/>
    <cellStyle name="Normal 16 9 6 2 5" xfId="17526"/>
    <cellStyle name="Normal 16 9 6 2 5 2" xfId="36620"/>
    <cellStyle name="Normal 16 9 6 2 6" xfId="36614"/>
    <cellStyle name="Normal 16 9 6 3" xfId="17527"/>
    <cellStyle name="Normal 16 9 6 3 2" xfId="17528"/>
    <cellStyle name="Normal 16 9 6 3 2 2" xfId="36622"/>
    <cellStyle name="Normal 16 9 6 3 3" xfId="17529"/>
    <cellStyle name="Normal 16 9 6 3 3 2" xfId="36623"/>
    <cellStyle name="Normal 16 9 6 3 4" xfId="36621"/>
    <cellStyle name="Normal 16 9 6 4" xfId="17530"/>
    <cellStyle name="Normal 16 9 6 4 2" xfId="36624"/>
    <cellStyle name="Normal 16 9 6 5" xfId="17531"/>
    <cellStyle name="Normal 16 9 6 5 2" xfId="36625"/>
    <cellStyle name="Normal 16 9 6 6" xfId="17532"/>
    <cellStyle name="Normal 16 9 6 6 2" xfId="36626"/>
    <cellStyle name="Normal 16 9 6 7" xfId="36613"/>
    <cellStyle name="Normal 16 9 7" xfId="17533"/>
    <cellStyle name="Normal 16 9 7 2" xfId="17534"/>
    <cellStyle name="Normal 16 9 7 2 2" xfId="17535"/>
    <cellStyle name="Normal 16 9 7 2 2 2" xfId="36629"/>
    <cellStyle name="Normal 16 9 7 2 3" xfId="17536"/>
    <cellStyle name="Normal 16 9 7 2 3 2" xfId="36630"/>
    <cellStyle name="Normal 16 9 7 2 4" xfId="36628"/>
    <cellStyle name="Normal 16 9 7 3" xfId="17537"/>
    <cellStyle name="Normal 16 9 7 3 2" xfId="36631"/>
    <cellStyle name="Normal 16 9 7 4" xfId="17538"/>
    <cellStyle name="Normal 16 9 7 4 2" xfId="36632"/>
    <cellStyle name="Normal 16 9 7 5" xfId="17539"/>
    <cellStyle name="Normal 16 9 7 5 2" xfId="36633"/>
    <cellStyle name="Normal 16 9 7 6" xfId="36627"/>
    <cellStyle name="Normal 16 9 8" xfId="17540"/>
    <cellStyle name="Normal 16 9 8 2" xfId="17541"/>
    <cellStyle name="Normal 16 9 8 2 2" xfId="36635"/>
    <cellStyle name="Normal 16 9 8 3" xfId="17542"/>
    <cellStyle name="Normal 16 9 8 3 2" xfId="36636"/>
    <cellStyle name="Normal 16 9 8 4" xfId="36634"/>
    <cellStyle name="Normal 16 9 9" xfId="17543"/>
    <cellStyle name="Normal 16 9 9 2" xfId="36637"/>
    <cellStyle name="Normal 160" xfId="19766"/>
    <cellStyle name="Normal 1600" xfId="42554"/>
    <cellStyle name="Normal 1601" xfId="42555"/>
    <cellStyle name="Normal 1602" xfId="42556"/>
    <cellStyle name="Normal 1603" xfId="42557"/>
    <cellStyle name="Normal 1604" xfId="42558"/>
    <cellStyle name="Normal 1605" xfId="42559"/>
    <cellStyle name="Normal 1606" xfId="42560"/>
    <cellStyle name="Normal 1607" xfId="42561"/>
    <cellStyle name="Normal 1608" xfId="42562"/>
    <cellStyle name="Normal 1609" xfId="42406"/>
    <cellStyle name="Normal 161" xfId="19773"/>
    <cellStyle name="Normal 1610" xfId="42563"/>
    <cellStyle name="Normal 1611" xfId="42564"/>
    <cellStyle name="Normal 1612" xfId="42565"/>
    <cellStyle name="Normal 1613" xfId="42566"/>
    <cellStyle name="Normal 1614" xfId="42567"/>
    <cellStyle name="Normal 1615" xfId="42568"/>
    <cellStyle name="Normal 1616" xfId="42569"/>
    <cellStyle name="Normal 1617" xfId="42570"/>
    <cellStyle name="Normal 1618" xfId="42571"/>
    <cellStyle name="Normal 1619" xfId="42572"/>
    <cellStyle name="Normal 162" xfId="38422"/>
    <cellStyle name="Normal 1620" xfId="42573"/>
    <cellStyle name="Normal 1621" xfId="42574"/>
    <cellStyle name="Normal 1622" xfId="42575"/>
    <cellStyle name="Normal 1623" xfId="42576"/>
    <cellStyle name="Normal 1624" xfId="42577"/>
    <cellStyle name="Normal 1625" xfId="42578"/>
    <cellStyle name="Normal 1626" xfId="42579"/>
    <cellStyle name="Normal 1627" xfId="42580"/>
    <cellStyle name="Normal 1628" xfId="42581"/>
    <cellStyle name="Normal 1629" xfId="42582"/>
    <cellStyle name="Normal 163" xfId="38423"/>
    <cellStyle name="Normal 1630" xfId="42583"/>
    <cellStyle name="Normal 1631" xfId="42584"/>
    <cellStyle name="Normal 1632" xfId="42585"/>
    <cellStyle name="Normal 1633" xfId="42586"/>
    <cellStyle name="Normal 1634" xfId="42587"/>
    <cellStyle name="Normal 1635" xfId="42588"/>
    <cellStyle name="Normal 1636" xfId="42589"/>
    <cellStyle name="Normal 1637" xfId="42590"/>
    <cellStyle name="Normal 1638" xfId="42591"/>
    <cellStyle name="Normal 1639" xfId="42592"/>
    <cellStyle name="Normal 164" xfId="38424"/>
    <cellStyle name="Normal 1640" xfId="42593"/>
    <cellStyle name="Normal 1641" xfId="42594"/>
    <cellStyle name="Normal 1642" xfId="42595"/>
    <cellStyle name="Normal 1643" xfId="42596"/>
    <cellStyle name="Normal 1644" xfId="42597"/>
    <cellStyle name="Normal 1645" xfId="42598"/>
    <cellStyle name="Normal 1646" xfId="42599"/>
    <cellStyle name="Normal 1647" xfId="42600"/>
    <cellStyle name="Normal 1648" xfId="42601"/>
    <cellStyle name="Normal 1649" xfId="42602"/>
    <cellStyle name="Normal 165" xfId="38426"/>
    <cellStyle name="Normal 1650" xfId="42603"/>
    <cellStyle name="Normal 1651" xfId="42604"/>
    <cellStyle name="Normal 1652" xfId="42605"/>
    <cellStyle name="Normal 1653" xfId="42606"/>
    <cellStyle name="Normal 1654" xfId="42607"/>
    <cellStyle name="Normal 1655" xfId="42608"/>
    <cellStyle name="Normal 1656" xfId="42609"/>
    <cellStyle name="Normal 1657" xfId="42610"/>
    <cellStyle name="Normal 1658" xfId="42611"/>
    <cellStyle name="Normal 1659" xfId="42612"/>
    <cellStyle name="Normal 166" xfId="38428"/>
    <cellStyle name="Normal 1660" xfId="42613"/>
    <cellStyle name="Normal 1661" xfId="42614"/>
    <cellStyle name="Normal 1662" xfId="42615"/>
    <cellStyle name="Normal 1663" xfId="42616"/>
    <cellStyle name="Normal 1664" xfId="42617"/>
    <cellStyle name="Normal 1665" xfId="42618"/>
    <cellStyle name="Normal 1666" xfId="42619"/>
    <cellStyle name="Normal 1667" xfId="42620"/>
    <cellStyle name="Normal 1668" xfId="42621"/>
    <cellStyle name="Normal 1669" xfId="42622"/>
    <cellStyle name="Normal 167" xfId="38430"/>
    <cellStyle name="Normal 1670" xfId="42623"/>
    <cellStyle name="Normal 1671" xfId="42624"/>
    <cellStyle name="Normal 1672" xfId="42625"/>
    <cellStyle name="Normal 1673" xfId="42626"/>
    <cellStyle name="Normal 1674" xfId="42627"/>
    <cellStyle name="Normal 1675" xfId="42628"/>
    <cellStyle name="Normal 1676" xfId="42629"/>
    <cellStyle name="Normal 1677" xfId="42630"/>
    <cellStyle name="Normal 1678" xfId="42631"/>
    <cellStyle name="Normal 1679" xfId="42632"/>
    <cellStyle name="Normal 168" xfId="38432"/>
    <cellStyle name="Normal 1680" xfId="42633"/>
    <cellStyle name="Normal 1681" xfId="42636"/>
    <cellStyle name="Normal 1682" xfId="42638"/>
    <cellStyle name="Normal 1683" xfId="42640"/>
    <cellStyle name="Normal 1684" xfId="42641"/>
    <cellStyle name="Normal 1685" xfId="42649"/>
    <cellStyle name="Normal 1686" xfId="42657"/>
    <cellStyle name="Normal 1687" xfId="42659"/>
    <cellStyle name="Normal 1688" xfId="42660"/>
    <cellStyle name="Normal 1689" xfId="42662"/>
    <cellStyle name="Normal 169" xfId="38434"/>
    <cellStyle name="Normal 1690" xfId="42664"/>
    <cellStyle name="Normal 1691" xfId="42666"/>
    <cellStyle name="Normal 1692" xfId="42667"/>
    <cellStyle name="Normal 1693" xfId="42668"/>
    <cellStyle name="Normal 1694" xfId="42676"/>
    <cellStyle name="Normal 1695" xfId="42673"/>
    <cellStyle name="Normal 1696" xfId="42671"/>
    <cellStyle name="Normal 1697" xfId="42677"/>
    <cellStyle name="Normal 1698" xfId="42678"/>
    <cellStyle name="Normal 1699" xfId="42681"/>
    <cellStyle name="Normal 17" xfId="69"/>
    <cellStyle name="Normal 17 2" xfId="255"/>
    <cellStyle name="Normal 17 2 2" xfId="17546"/>
    <cellStyle name="Normal 17 2 2 2" xfId="17547"/>
    <cellStyle name="Normal 17 2 2 2 2" xfId="36641"/>
    <cellStyle name="Normal 17 2 2 3" xfId="17548"/>
    <cellStyle name="Normal 17 2 2 3 2" xfId="36642"/>
    <cellStyle name="Normal 17 2 2 4" xfId="36640"/>
    <cellStyle name="Normal 17 2 3" xfId="17549"/>
    <cellStyle name="Normal 17 2 3 2" xfId="36643"/>
    <cellStyle name="Normal 17 2 4" xfId="17550"/>
    <cellStyle name="Normal 17 2 4 2" xfId="36644"/>
    <cellStyle name="Normal 17 2 5" xfId="17551"/>
    <cellStyle name="Normal 17 2 5 2" xfId="36645"/>
    <cellStyle name="Normal 17 2 6" xfId="17545"/>
    <cellStyle name="Normal 17 2 7" xfId="36639"/>
    <cellStyle name="Normal 17 3" xfId="17552"/>
    <cellStyle name="Normal 17 3 2" xfId="17553"/>
    <cellStyle name="Normal 17 3 2 2" xfId="36647"/>
    <cellStyle name="Normal 17 3 3" xfId="17554"/>
    <cellStyle name="Normal 17 3 3 2" xfId="36648"/>
    <cellStyle name="Normal 17 3 4" xfId="36646"/>
    <cellStyle name="Normal 17 4" xfId="17555"/>
    <cellStyle name="Normal 17 4 2" xfId="36649"/>
    <cellStyle name="Normal 17 5" xfId="17556"/>
    <cellStyle name="Normal 17 5 2" xfId="36650"/>
    <cellStyle name="Normal 17 6" xfId="17557"/>
    <cellStyle name="Normal 17 6 2" xfId="36651"/>
    <cellStyle name="Normal 17 7" xfId="17544"/>
    <cellStyle name="Normal 17 8" xfId="36638"/>
    <cellStyle name="Normal 17 9" xfId="39376"/>
    <cellStyle name="Normal 170" xfId="38436"/>
    <cellStyle name="Normal 1700" xfId="42682"/>
    <cellStyle name="Normal 1701" xfId="42683"/>
    <cellStyle name="Normal 1702" xfId="42686"/>
    <cellStyle name="Normal 1703" xfId="42687"/>
    <cellStyle name="Normal 1704" xfId="42688"/>
    <cellStyle name="Normal 1705" xfId="42689"/>
    <cellStyle name="Normal 1706" xfId="42690"/>
    <cellStyle name="Normal 1707" xfId="42691"/>
    <cellStyle name="Normal 1708" xfId="42692"/>
    <cellStyle name="Normal 1709" xfId="42694"/>
    <cellStyle name="Normal 171" xfId="38438"/>
    <cellStyle name="Normal 1710" xfId="42696"/>
    <cellStyle name="Normal 1711" xfId="4"/>
    <cellStyle name="Normal 172" xfId="38440"/>
    <cellStyle name="Normal 173" xfId="38442"/>
    <cellStyle name="Normal 174" xfId="38444"/>
    <cellStyle name="Normal 175" xfId="38445"/>
    <cellStyle name="Normal 176" xfId="38446"/>
    <cellStyle name="Normal 177" xfId="38447"/>
    <cellStyle name="Normal 178" xfId="38448"/>
    <cellStyle name="Normal 179" xfId="38449"/>
    <cellStyle name="Normal 18" xfId="71"/>
    <cellStyle name="Normal 18 2" xfId="256"/>
    <cellStyle name="Normal 18 2 2" xfId="17560"/>
    <cellStyle name="Normal 18 2 2 2" xfId="17561"/>
    <cellStyle name="Normal 18 2 2 2 2" xfId="36655"/>
    <cellStyle name="Normal 18 2 2 3" xfId="17562"/>
    <cellStyle name="Normal 18 2 2 3 2" xfId="36656"/>
    <cellStyle name="Normal 18 2 2 4" xfId="36654"/>
    <cellStyle name="Normal 18 2 3" xfId="17563"/>
    <cellStyle name="Normal 18 2 3 2" xfId="36657"/>
    <cellStyle name="Normal 18 2 4" xfId="17564"/>
    <cellStyle name="Normal 18 2 4 2" xfId="36658"/>
    <cellStyle name="Normal 18 2 5" xfId="17565"/>
    <cellStyle name="Normal 18 2 5 2" xfId="36659"/>
    <cellStyle name="Normal 18 2 6" xfId="17559"/>
    <cellStyle name="Normal 18 2 7" xfId="36653"/>
    <cellStyle name="Normal 18 3" xfId="17566"/>
    <cellStyle name="Normal 18 3 2" xfId="17567"/>
    <cellStyle name="Normal 18 3 2 2" xfId="36661"/>
    <cellStyle name="Normal 18 3 3" xfId="17568"/>
    <cellStyle name="Normal 18 3 3 2" xfId="36662"/>
    <cellStyle name="Normal 18 3 4" xfId="36660"/>
    <cellStyle name="Normal 18 3 5" xfId="41559"/>
    <cellStyle name="Normal 18 4" xfId="17569"/>
    <cellStyle name="Normal 18 4 2" xfId="36663"/>
    <cellStyle name="Normal 18 4 3" xfId="41560"/>
    <cellStyle name="Normal 18 5" xfId="17570"/>
    <cellStyle name="Normal 18 5 2" xfId="36664"/>
    <cellStyle name="Normal 18 5 3" xfId="41561"/>
    <cellStyle name="Normal 18 6" xfId="17571"/>
    <cellStyle name="Normal 18 6 2" xfId="36665"/>
    <cellStyle name="Normal 18 6 3" xfId="41562"/>
    <cellStyle name="Normal 18 7" xfId="17558"/>
    <cellStyle name="Normal 18 8" xfId="36652"/>
    <cellStyle name="Normal 18 9" xfId="39377"/>
    <cellStyle name="Normal 180" xfId="38450"/>
    <cellStyle name="Normal 181" xfId="38451"/>
    <cellStyle name="Normal 182" xfId="38452"/>
    <cellStyle name="Normal 183" xfId="38453"/>
    <cellStyle name="Normal 184" xfId="38454"/>
    <cellStyle name="Normal 185" xfId="38455"/>
    <cellStyle name="Normal 186" xfId="38456"/>
    <cellStyle name="Normal 187" xfId="38457"/>
    <cellStyle name="Normal 188" xfId="38458"/>
    <cellStyle name="Normal 189" xfId="38459"/>
    <cellStyle name="Normal 19" xfId="72"/>
    <cellStyle name="Normal 19 2" xfId="257"/>
    <cellStyle name="Normal 19 2 2" xfId="17574"/>
    <cellStyle name="Normal 19 2 2 2" xfId="17575"/>
    <cellStyle name="Normal 19 2 2 2 2" xfId="36669"/>
    <cellStyle name="Normal 19 2 2 3" xfId="17576"/>
    <cellStyle name="Normal 19 2 2 3 2" xfId="36670"/>
    <cellStyle name="Normal 19 2 2 4" xfId="36668"/>
    <cellStyle name="Normal 19 2 3" xfId="17577"/>
    <cellStyle name="Normal 19 2 3 2" xfId="36671"/>
    <cellStyle name="Normal 19 2 4" xfId="17578"/>
    <cellStyle name="Normal 19 2 4 2" xfId="36672"/>
    <cellStyle name="Normal 19 2 5" xfId="17579"/>
    <cellStyle name="Normal 19 2 5 2" xfId="36673"/>
    <cellStyle name="Normal 19 2 6" xfId="17573"/>
    <cellStyle name="Normal 19 2 7" xfId="36667"/>
    <cellStyle name="Normal 19 2 8" xfId="39379"/>
    <cellStyle name="Normal 19 3" xfId="17580"/>
    <cellStyle name="Normal 19 3 2" xfId="17581"/>
    <cellStyle name="Normal 19 3 2 2" xfId="36675"/>
    <cellStyle name="Normal 19 3 3" xfId="17582"/>
    <cellStyle name="Normal 19 3 3 2" xfId="36676"/>
    <cellStyle name="Normal 19 3 4" xfId="36674"/>
    <cellStyle name="Normal 19 3 5" xfId="39380"/>
    <cellStyle name="Normal 19 4" xfId="17583"/>
    <cellStyle name="Normal 19 4 2" xfId="36677"/>
    <cellStyle name="Normal 19 5" xfId="17584"/>
    <cellStyle name="Normal 19 5 2" xfId="36678"/>
    <cellStyle name="Normal 19 6" xfId="17585"/>
    <cellStyle name="Normal 19 6 2" xfId="36679"/>
    <cellStyle name="Normal 19 7" xfId="17572"/>
    <cellStyle name="Normal 19 8" xfId="36666"/>
    <cellStyle name="Normal 19 9" xfId="39378"/>
    <cellStyle name="Normal 19_EE" xfId="39381"/>
    <cellStyle name="Normal 190" xfId="38460"/>
    <cellStyle name="Normal 191" xfId="38461"/>
    <cellStyle name="Normal 192" xfId="38462"/>
    <cellStyle name="Normal 193" xfId="38463"/>
    <cellStyle name="Normal 194" xfId="38464"/>
    <cellStyle name="Normal 195" xfId="38465"/>
    <cellStyle name="Normal 196" xfId="38466"/>
    <cellStyle name="Normal 197" xfId="38467"/>
    <cellStyle name="Normal 198" xfId="38468"/>
    <cellStyle name="Normal 199" xfId="38469"/>
    <cellStyle name="Normal 2" xfId="3"/>
    <cellStyle name="Normal 2 10" xfId="350"/>
    <cellStyle name="Normal 2 10 2" xfId="17587"/>
    <cellStyle name="Normal 2 10 3" xfId="17588"/>
    <cellStyle name="Normal 2 10 4" xfId="17586"/>
    <cellStyle name="Normal 2 11" xfId="351"/>
    <cellStyle name="Normal 2 11 2" xfId="17590"/>
    <cellStyle name="Normal 2 11 3" xfId="17591"/>
    <cellStyle name="Normal 2 11 4" xfId="17589"/>
    <cellStyle name="Normal 2 12" xfId="352"/>
    <cellStyle name="Normal 2 12 2" xfId="17593"/>
    <cellStyle name="Normal 2 12 3" xfId="17594"/>
    <cellStyle name="Normal 2 12 4" xfId="17592"/>
    <cellStyle name="Normal 2 13" xfId="353"/>
    <cellStyle name="Normal 2 13 2" xfId="17596"/>
    <cellStyle name="Normal 2 13 3" xfId="17597"/>
    <cellStyle name="Normal 2 13 4" xfId="17595"/>
    <cellStyle name="Normal 2 14" xfId="354"/>
    <cellStyle name="Normal 2 14 2" xfId="17599"/>
    <cellStyle name="Normal 2 14 3" xfId="17600"/>
    <cellStyle name="Normal 2 14 4" xfId="17598"/>
    <cellStyle name="Normal 2 15" xfId="355"/>
    <cellStyle name="Normal 2 15 2" xfId="17602"/>
    <cellStyle name="Normal 2 15 3" xfId="17603"/>
    <cellStyle name="Normal 2 15 4" xfId="17601"/>
    <cellStyle name="Normal 2 16" xfId="356"/>
    <cellStyle name="Normal 2 16 2" xfId="17605"/>
    <cellStyle name="Normal 2 16 3" xfId="17606"/>
    <cellStyle name="Normal 2 16 4" xfId="17604"/>
    <cellStyle name="Normal 2 17" xfId="357"/>
    <cellStyle name="Normal 2 17 2" xfId="17608"/>
    <cellStyle name="Normal 2 17 3" xfId="17609"/>
    <cellStyle name="Normal 2 17 4" xfId="17607"/>
    <cellStyle name="Normal 2 18" xfId="358"/>
    <cellStyle name="Normal 2 18 2" xfId="17611"/>
    <cellStyle name="Normal 2 18 3" xfId="17612"/>
    <cellStyle name="Normal 2 18 4" xfId="17610"/>
    <cellStyle name="Normal 2 19" xfId="359"/>
    <cellStyle name="Normal 2 19 2" xfId="17614"/>
    <cellStyle name="Normal 2 19 3" xfId="17615"/>
    <cellStyle name="Normal 2 19 4" xfId="17613"/>
    <cellStyle name="Normal 2 2" xfId="55"/>
    <cellStyle name="Normal 2 2 10" xfId="17617"/>
    <cellStyle name="Normal 2 2 11" xfId="17618"/>
    <cellStyle name="Normal 2 2 12" xfId="17619"/>
    <cellStyle name="Normal 2 2 13" xfId="17620"/>
    <cellStyle name="Normal 2 2 14" xfId="17621"/>
    <cellStyle name="Normal 2 2 15" xfId="17622"/>
    <cellStyle name="Normal 2 2 16" xfId="17623"/>
    <cellStyle name="Normal 2 2 17" xfId="17624"/>
    <cellStyle name="Normal 2 2 18" xfId="17625"/>
    <cellStyle name="Normal 2 2 19" xfId="17626"/>
    <cellStyle name="Normal 2 2 2" xfId="360"/>
    <cellStyle name="Normal 2 2 2 10" xfId="17628"/>
    <cellStyle name="Normal 2 2 2 11" xfId="17629"/>
    <cellStyle name="Normal 2 2 2 12" xfId="17630"/>
    <cellStyle name="Normal 2 2 2 13" xfId="17631"/>
    <cellStyle name="Normal 2 2 2 14" xfId="17632"/>
    <cellStyle name="Normal 2 2 2 15" xfId="17633"/>
    <cellStyle name="Normal 2 2 2 16" xfId="17634"/>
    <cellStyle name="Normal 2 2 2 17" xfId="17635"/>
    <cellStyle name="Normal 2 2 2 18" xfId="17636"/>
    <cellStyle name="Normal 2 2 2 19" xfId="17637"/>
    <cellStyle name="Normal 2 2 2 2" xfId="17638"/>
    <cellStyle name="Normal 2 2 2 2 10" xfId="17639"/>
    <cellStyle name="Normal 2 2 2 2 11" xfId="17640"/>
    <cellStyle name="Normal 2 2 2 2 12" xfId="17641"/>
    <cellStyle name="Normal 2 2 2 2 13" xfId="17642"/>
    <cellStyle name="Normal 2 2 2 2 2" xfId="17643"/>
    <cellStyle name="Normal 2 2 2 2 2 10" xfId="17644"/>
    <cellStyle name="Normal 2 2 2 2 2 11" xfId="17645"/>
    <cellStyle name="Normal 2 2 2 2 2 12" xfId="17646"/>
    <cellStyle name="Normal 2 2 2 2 2 13" xfId="17647"/>
    <cellStyle name="Normal 2 2 2 2 2 2" xfId="17648"/>
    <cellStyle name="Normal 2 2 2 2 2 2 2" xfId="17649"/>
    <cellStyle name="Normal 2 2 2 2 2 2 2 2" xfId="17650"/>
    <cellStyle name="Normal 2 2 2 2 2 2 2 3" xfId="17651"/>
    <cellStyle name="Normal 2 2 2 2 2 2 3" xfId="17652"/>
    <cellStyle name="Normal 2 2 2 2 2 2 4" xfId="17653"/>
    <cellStyle name="Normal 2 2 2 2 2 2 5" xfId="17654"/>
    <cellStyle name="Normal 2 2 2 2 2 2 6" xfId="17655"/>
    <cellStyle name="Normal 2 2 2 2 2 2 7" xfId="17656"/>
    <cellStyle name="Normal 2 2 2 2 2 2 8" xfId="17657"/>
    <cellStyle name="Normal 2 2 2 2 2 3" xfId="17658"/>
    <cellStyle name="Normal 2 2 2 2 2 4" xfId="17659"/>
    <cellStyle name="Normal 2 2 2 2 2 5" xfId="17660"/>
    <cellStyle name="Normal 2 2 2 2 2 6" xfId="17661"/>
    <cellStyle name="Normal 2 2 2 2 2 7" xfId="17662"/>
    <cellStyle name="Normal 2 2 2 2 2 8" xfId="17663"/>
    <cellStyle name="Normal 2 2 2 2 2 9" xfId="17664"/>
    <cellStyle name="Normal 2 2 2 2 3" xfId="17665"/>
    <cellStyle name="Normal 2 2 2 2 4" xfId="17666"/>
    <cellStyle name="Normal 2 2 2 2 5" xfId="17667"/>
    <cellStyle name="Normal 2 2 2 2 6" xfId="17668"/>
    <cellStyle name="Normal 2 2 2 2 7" xfId="17669"/>
    <cellStyle name="Normal 2 2 2 2 8" xfId="17670"/>
    <cellStyle name="Normal 2 2 2 2 9" xfId="17671"/>
    <cellStyle name="Normal 2 2 2 20" xfId="17672"/>
    <cellStyle name="Normal 2 2 2 21" xfId="17673"/>
    <cellStyle name="Normal 2 2 2 22" xfId="17674"/>
    <cellStyle name="Normal 2 2 2 22 2" xfId="36681"/>
    <cellStyle name="Normal 2 2 2 23" xfId="17627"/>
    <cellStyle name="Normal 2 2 2 3" xfId="17675"/>
    <cellStyle name="Normal 2 2 2 4" xfId="17676"/>
    <cellStyle name="Normal 2 2 2 5" xfId="17677"/>
    <cellStyle name="Normal 2 2 2 6" xfId="17678"/>
    <cellStyle name="Normal 2 2 2 7" xfId="17679"/>
    <cellStyle name="Normal 2 2 2 8" xfId="17680"/>
    <cellStyle name="Normal 2 2 2 9" xfId="17681"/>
    <cellStyle name="Normal 2 2 20" xfId="17682"/>
    <cellStyle name="Normal 2 2 21" xfId="17683"/>
    <cellStyle name="Normal 2 2 22" xfId="17684"/>
    <cellStyle name="Normal 2 2 23" xfId="17685"/>
    <cellStyle name="Normal 2 2 24" xfId="17686"/>
    <cellStyle name="Normal 2 2 25" xfId="17687"/>
    <cellStyle name="Normal 2 2 26" xfId="17616"/>
    <cellStyle name="Normal 2 2 27" xfId="36680"/>
    <cellStyle name="Normal 2 2 28" xfId="39383"/>
    <cellStyle name="Normal 2 2 29" xfId="39909"/>
    <cellStyle name="Normal 2 2 3" xfId="17688"/>
    <cellStyle name="Normal 2 2 3 2" xfId="17689"/>
    <cellStyle name="Normal 2 2 3 2 2" xfId="17690"/>
    <cellStyle name="Normal 2 2 3 2 3" xfId="17691"/>
    <cellStyle name="Normal 2 2 3 2 4" xfId="17692"/>
    <cellStyle name="Normal 2 2 3 2 5" xfId="17693"/>
    <cellStyle name="Normal 2 2 3 2 6" xfId="17694"/>
    <cellStyle name="Normal 2 2 3 2 7" xfId="17695"/>
    <cellStyle name="Normal 2 2 3 3" xfId="17696"/>
    <cellStyle name="Normal 2 2 3 4" xfId="17697"/>
    <cellStyle name="Normal 2 2 3 5" xfId="17698"/>
    <cellStyle name="Normal 2 2 3 6" xfId="17699"/>
    <cellStyle name="Normal 2 2 3 7" xfId="17700"/>
    <cellStyle name="Normal 2 2 30" xfId="41564"/>
    <cellStyle name="Normal 2 2 4" xfId="17701"/>
    <cellStyle name="Normal 2 2 5" xfId="17702"/>
    <cellStyle name="Normal 2 2 6" xfId="17703"/>
    <cellStyle name="Normal 2 2 7" xfId="17704"/>
    <cellStyle name="Normal 2 2 8" xfId="17705"/>
    <cellStyle name="Normal 2 2 9" xfId="17706"/>
    <cellStyle name="Normal 2 20" xfId="361"/>
    <cellStyle name="Normal 2 20 2" xfId="17707"/>
    <cellStyle name="Normal 2 21" xfId="362"/>
    <cellStyle name="Normal 2 21 2" xfId="17708"/>
    <cellStyle name="Normal 2 22" xfId="363"/>
    <cellStyle name="Normal 2 22 2" xfId="17709"/>
    <cellStyle name="Normal 2 23" xfId="364"/>
    <cellStyle name="Normal 2 23 2" xfId="17710"/>
    <cellStyle name="Normal 2 24" xfId="365"/>
    <cellStyle name="Normal 2 24 2" xfId="17712"/>
    <cellStyle name="Normal 2 24 3" xfId="17713"/>
    <cellStyle name="Normal 2 24 4" xfId="17714"/>
    <cellStyle name="Normal 2 24 5" xfId="17711"/>
    <cellStyle name="Normal 2 25" xfId="366"/>
    <cellStyle name="Normal 2 25 2" xfId="17715"/>
    <cellStyle name="Normal 2 26" xfId="367"/>
    <cellStyle name="Normal 2 26 2" xfId="17716"/>
    <cellStyle name="Normal 2 27" xfId="368"/>
    <cellStyle name="Normal 2 27 2" xfId="17718"/>
    <cellStyle name="Normal 2 27 3" xfId="17719"/>
    <cellStyle name="Normal 2 27 4" xfId="17720"/>
    <cellStyle name="Normal 2 27 5" xfId="17717"/>
    <cellStyle name="Normal 2 28" xfId="369"/>
    <cellStyle name="Normal 2 28 2" xfId="17722"/>
    <cellStyle name="Normal 2 28 3" xfId="17723"/>
    <cellStyle name="Normal 2 28 4" xfId="17724"/>
    <cellStyle name="Normal 2 28 5" xfId="17721"/>
    <cellStyle name="Normal 2 29" xfId="370"/>
    <cellStyle name="Normal 2 29 2" xfId="17726"/>
    <cellStyle name="Normal 2 29 3" xfId="17727"/>
    <cellStyle name="Normal 2 29 4" xfId="17728"/>
    <cellStyle name="Normal 2 29 5" xfId="17725"/>
    <cellStyle name="Normal 2 3" xfId="371"/>
    <cellStyle name="Normal 2 3 10" xfId="17730"/>
    <cellStyle name="Normal 2 3 11" xfId="17729"/>
    <cellStyle name="Normal 2 3 12" xfId="36682"/>
    <cellStyle name="Normal 2 3 2" xfId="17731"/>
    <cellStyle name="Normal 2 3 2 2" xfId="17732"/>
    <cellStyle name="Normal 2 3 2 3" xfId="17733"/>
    <cellStyle name="Normal 2 3 2 4" xfId="17734"/>
    <cellStyle name="Normal 2 3 3" xfId="17735"/>
    <cellStyle name="Normal 2 3 4" xfId="17736"/>
    <cellStyle name="Normal 2 3 5" xfId="17737"/>
    <cellStyle name="Normal 2 3 6" xfId="17738"/>
    <cellStyle name="Normal 2 3 7" xfId="17739"/>
    <cellStyle name="Normal 2 3 8" xfId="17740"/>
    <cellStyle name="Normal 2 3 9" xfId="17741"/>
    <cellStyle name="Normal 2 30" xfId="372"/>
    <cellStyle name="Normal 2 30 2" xfId="17742"/>
    <cellStyle name="Normal 2 31" xfId="373"/>
    <cellStyle name="Normal 2 31 2" xfId="17743"/>
    <cellStyle name="Normal 2 32" xfId="374"/>
    <cellStyle name="Normal 2 32 2" xfId="17744"/>
    <cellStyle name="Normal 2 33" xfId="375"/>
    <cellStyle name="Normal 2 33 2" xfId="17745"/>
    <cellStyle name="Normal 2 34" xfId="376"/>
    <cellStyle name="Normal 2 34 2" xfId="17746"/>
    <cellStyle name="Normal 2 35" xfId="377"/>
    <cellStyle name="Normal 2 35 2" xfId="17747"/>
    <cellStyle name="Normal 2 36" xfId="378"/>
    <cellStyle name="Normal 2 36 2" xfId="17748"/>
    <cellStyle name="Normal 2 37" xfId="379"/>
    <cellStyle name="Normal 2 37 2" xfId="17749"/>
    <cellStyle name="Normal 2 38" xfId="380"/>
    <cellStyle name="Normal 2 38 2" xfId="17750"/>
    <cellStyle name="Normal 2 39" xfId="381"/>
    <cellStyle name="Normal 2 39 2" xfId="17751"/>
    <cellStyle name="Normal 2 4" xfId="382"/>
    <cellStyle name="Normal 2 4 2" xfId="17753"/>
    <cellStyle name="Normal 2 4 3" xfId="17754"/>
    <cellStyle name="Normal 2 4 4" xfId="17755"/>
    <cellStyle name="Normal 2 4 5" xfId="17752"/>
    <cellStyle name="Normal 2 4 6" xfId="36683"/>
    <cellStyle name="Normal 2 4 7" xfId="41565"/>
    <cellStyle name="Normal 2 40" xfId="383"/>
    <cellStyle name="Normal 2 41" xfId="384"/>
    <cellStyle name="Normal 2 42" xfId="385"/>
    <cellStyle name="Normal 2 43" xfId="386"/>
    <cellStyle name="Normal 2 44" xfId="387"/>
    <cellStyle name="Normal 2 45" xfId="388"/>
    <cellStyle name="Normal 2 46" xfId="389"/>
    <cellStyle name="Normal 2 47" xfId="390"/>
    <cellStyle name="Normal 2 48" xfId="391"/>
    <cellStyle name="Normal 2 49" xfId="392"/>
    <cellStyle name="Normal 2 5" xfId="393"/>
    <cellStyle name="Normal 2 5 2" xfId="17757"/>
    <cellStyle name="Normal 2 5 3" xfId="17758"/>
    <cellStyle name="Normal 2 5 4" xfId="17759"/>
    <cellStyle name="Normal 2 5 4 2" xfId="36684"/>
    <cellStyle name="Normal 2 5 5" xfId="17756"/>
    <cellStyle name="Normal 2 50" xfId="394"/>
    <cellStyle name="Normal 2 51" xfId="395"/>
    <cellStyle name="Normal 2 52" xfId="396"/>
    <cellStyle name="Normal 2 53" xfId="397"/>
    <cellStyle name="Normal 2 54" xfId="398"/>
    <cellStyle name="Normal 2 55" xfId="399"/>
    <cellStyle name="Normal 2 55 2" xfId="38646"/>
    <cellStyle name="Normal 2 55 3" xfId="39837"/>
    <cellStyle name="Normal 2 55 4" xfId="40066"/>
    <cellStyle name="Normal 2 55 5" xfId="42258"/>
    <cellStyle name="Normal 2 55 6" xfId="42643"/>
    <cellStyle name="Normal 2 56" xfId="400"/>
    <cellStyle name="Normal 2 56 2" xfId="38647"/>
    <cellStyle name="Normal 2 56 3" xfId="39838"/>
    <cellStyle name="Normal 2 56 4" xfId="40067"/>
    <cellStyle name="Normal 2 56 5" xfId="42259"/>
    <cellStyle name="Normal 2 56 6" xfId="42644"/>
    <cellStyle name="Normal 2 57" xfId="566"/>
    <cellStyle name="Normal 2 58" xfId="39080"/>
    <cellStyle name="Normal 2 59" xfId="39382"/>
    <cellStyle name="Normal 2 6" xfId="401"/>
    <cellStyle name="Normal 2 6 2" xfId="17761"/>
    <cellStyle name="Normal 2 6 3" xfId="17762"/>
    <cellStyle name="Normal 2 6 4" xfId="17760"/>
    <cellStyle name="Normal 2 6 5" xfId="41566"/>
    <cellStyle name="Normal 2 60" xfId="39939"/>
    <cellStyle name="Normal 2 61" xfId="41796"/>
    <cellStyle name="Normal 2 62" xfId="42684"/>
    <cellStyle name="Normal 2 7" xfId="402"/>
    <cellStyle name="Normal 2 7 10" xfId="17763"/>
    <cellStyle name="Normal 2 7 11" xfId="41563"/>
    <cellStyle name="Normal 2 7 2" xfId="17764"/>
    <cellStyle name="Normal 2 7 2 2" xfId="17765"/>
    <cellStyle name="Normal 2 7 2 3" xfId="17766"/>
    <cellStyle name="Normal 2 7 2 4" xfId="17767"/>
    <cellStyle name="Normal 2 7 2 5" xfId="17768"/>
    <cellStyle name="Normal 2 7 2 6" xfId="17769"/>
    <cellStyle name="Normal 2 7 2 7" xfId="17770"/>
    <cellStyle name="Normal 2 7 3" xfId="17771"/>
    <cellStyle name="Normal 2 7 4" xfId="17772"/>
    <cellStyle name="Normal 2 7 5" xfId="17773"/>
    <cellStyle name="Normal 2 7 6" xfId="17774"/>
    <cellStyle name="Normal 2 7 7" xfId="17775"/>
    <cellStyle name="Normal 2 7 8" xfId="17776"/>
    <cellStyle name="Normal 2 7 9" xfId="17777"/>
    <cellStyle name="Normal 2 8" xfId="403"/>
    <cellStyle name="Normal 2 8 2" xfId="17779"/>
    <cellStyle name="Normal 2 8 3" xfId="17780"/>
    <cellStyle name="Normal 2 8 4" xfId="17778"/>
    <cellStyle name="Normal 2 9" xfId="404"/>
    <cellStyle name="Normal 2 9 2" xfId="17782"/>
    <cellStyle name="Normal 2 9 3" xfId="17783"/>
    <cellStyle name="Normal 2 9 4" xfId="17781"/>
    <cellStyle name="Normal 2_2009-07 Blue Ink assets" xfId="36685"/>
    <cellStyle name="Normal 20" xfId="73"/>
    <cellStyle name="Normal 20 2" xfId="258"/>
    <cellStyle name="Normal 20 2 2" xfId="17786"/>
    <cellStyle name="Normal 20 2 2 2" xfId="17787"/>
    <cellStyle name="Normal 20 2 2 2 2" xfId="36689"/>
    <cellStyle name="Normal 20 2 2 3" xfId="17788"/>
    <cellStyle name="Normal 20 2 2 3 2" xfId="36690"/>
    <cellStyle name="Normal 20 2 2 4" xfId="36688"/>
    <cellStyle name="Normal 20 2 3" xfId="17789"/>
    <cellStyle name="Normal 20 2 3 2" xfId="36691"/>
    <cellStyle name="Normal 20 2 4" xfId="17790"/>
    <cellStyle name="Normal 20 2 4 2" xfId="36692"/>
    <cellStyle name="Normal 20 2 5" xfId="17791"/>
    <cellStyle name="Normal 20 2 5 2" xfId="36693"/>
    <cellStyle name="Normal 20 2 6" xfId="17785"/>
    <cellStyle name="Normal 20 2 7" xfId="36687"/>
    <cellStyle name="Normal 20 3" xfId="17792"/>
    <cellStyle name="Normal 20 3 2" xfId="17793"/>
    <cellStyle name="Normal 20 3 2 2" xfId="36695"/>
    <cellStyle name="Normal 20 3 3" xfId="17794"/>
    <cellStyle name="Normal 20 3 3 2" xfId="36696"/>
    <cellStyle name="Normal 20 3 4" xfId="36694"/>
    <cellStyle name="Normal 20 4" xfId="17795"/>
    <cellStyle name="Normal 20 4 2" xfId="36697"/>
    <cellStyle name="Normal 20 5" xfId="17796"/>
    <cellStyle name="Normal 20 5 2" xfId="36698"/>
    <cellStyle name="Normal 20 6" xfId="17797"/>
    <cellStyle name="Normal 20 6 2" xfId="36699"/>
    <cellStyle name="Normal 20 7" xfId="17784"/>
    <cellStyle name="Normal 20 8" xfId="36686"/>
    <cellStyle name="Normal 20 9" xfId="39384"/>
    <cellStyle name="Normal 200" xfId="38470"/>
    <cellStyle name="Normal 201" xfId="38471"/>
    <cellStyle name="Normal 202" xfId="38472"/>
    <cellStyle name="Normal 203" xfId="38473"/>
    <cellStyle name="Normal 204" xfId="38474"/>
    <cellStyle name="Normal 205" xfId="38475"/>
    <cellStyle name="Normal 206" xfId="38476"/>
    <cellStyle name="Normal 207" xfId="38477"/>
    <cellStyle name="Normal 208" xfId="38478"/>
    <cellStyle name="Normal 209" xfId="38479"/>
    <cellStyle name="Normal 21" xfId="74"/>
    <cellStyle name="Normal 21 2" xfId="259"/>
    <cellStyle name="Normal 21 2 2" xfId="17800"/>
    <cellStyle name="Normal 21 2 2 2" xfId="17801"/>
    <cellStyle name="Normal 21 2 2 2 2" xfId="36703"/>
    <cellStyle name="Normal 21 2 2 3" xfId="17802"/>
    <cellStyle name="Normal 21 2 2 3 2" xfId="36704"/>
    <cellStyle name="Normal 21 2 2 4" xfId="36702"/>
    <cellStyle name="Normal 21 2 3" xfId="17803"/>
    <cellStyle name="Normal 21 2 3 2" xfId="36705"/>
    <cellStyle name="Normal 21 2 4" xfId="17804"/>
    <cellStyle name="Normal 21 2 4 2" xfId="36706"/>
    <cellStyle name="Normal 21 2 5" xfId="17805"/>
    <cellStyle name="Normal 21 2 5 2" xfId="36707"/>
    <cellStyle name="Normal 21 2 6" xfId="17799"/>
    <cellStyle name="Normal 21 2 7" xfId="36701"/>
    <cellStyle name="Normal 21 3" xfId="17806"/>
    <cellStyle name="Normal 21 3 2" xfId="17807"/>
    <cellStyle name="Normal 21 3 2 2" xfId="36709"/>
    <cellStyle name="Normal 21 3 3" xfId="17808"/>
    <cellStyle name="Normal 21 3 3 2" xfId="36710"/>
    <cellStyle name="Normal 21 3 4" xfId="36708"/>
    <cellStyle name="Normal 21 4" xfId="17809"/>
    <cellStyle name="Normal 21 4 2" xfId="36711"/>
    <cellStyle name="Normal 21 5" xfId="17810"/>
    <cellStyle name="Normal 21 5 2" xfId="36712"/>
    <cellStyle name="Normal 21 6" xfId="17811"/>
    <cellStyle name="Normal 21 6 2" xfId="36713"/>
    <cellStyle name="Normal 21 7" xfId="17798"/>
    <cellStyle name="Normal 21 8" xfId="36700"/>
    <cellStyle name="Normal 21 9" xfId="39385"/>
    <cellStyle name="Normal 210" xfId="38480"/>
    <cellStyle name="Normal 211" xfId="38481"/>
    <cellStyle name="Normal 212" xfId="38482"/>
    <cellStyle name="Normal 213" xfId="38483"/>
    <cellStyle name="Normal 214" xfId="38484"/>
    <cellStyle name="Normal 215" xfId="38485"/>
    <cellStyle name="Normal 216" xfId="38486"/>
    <cellStyle name="Normal 217" xfId="38487"/>
    <cellStyle name="Normal 218" xfId="38488"/>
    <cellStyle name="Normal 219" xfId="38489"/>
    <cellStyle name="Normal 22" xfId="75"/>
    <cellStyle name="Normal 22 2" xfId="260"/>
    <cellStyle name="Normal 22 2 2" xfId="17814"/>
    <cellStyle name="Normal 22 2 2 2" xfId="17815"/>
    <cellStyle name="Normal 22 2 2 2 2" xfId="36717"/>
    <cellStyle name="Normal 22 2 2 3" xfId="17816"/>
    <cellStyle name="Normal 22 2 2 3 2" xfId="36718"/>
    <cellStyle name="Normal 22 2 2 4" xfId="36716"/>
    <cellStyle name="Normal 22 2 3" xfId="17817"/>
    <cellStyle name="Normal 22 2 3 2" xfId="36719"/>
    <cellStyle name="Normal 22 2 4" xfId="17818"/>
    <cellStyle name="Normal 22 2 4 2" xfId="36720"/>
    <cellStyle name="Normal 22 2 5" xfId="17819"/>
    <cellStyle name="Normal 22 2 5 2" xfId="36721"/>
    <cellStyle name="Normal 22 2 6" xfId="17813"/>
    <cellStyle name="Normal 22 2 7" xfId="36715"/>
    <cellStyle name="Normal 22 3" xfId="17820"/>
    <cellStyle name="Normal 22 3 2" xfId="17821"/>
    <cellStyle name="Normal 22 3 2 2" xfId="36723"/>
    <cellStyle name="Normal 22 3 3" xfId="17822"/>
    <cellStyle name="Normal 22 3 3 2" xfId="36724"/>
    <cellStyle name="Normal 22 3 4" xfId="36722"/>
    <cellStyle name="Normal 22 4" xfId="17823"/>
    <cellStyle name="Normal 22 4 2" xfId="36725"/>
    <cellStyle name="Normal 22 5" xfId="17824"/>
    <cellStyle name="Normal 22 5 2" xfId="36726"/>
    <cellStyle name="Normal 22 6" xfId="17825"/>
    <cellStyle name="Normal 22 6 2" xfId="36727"/>
    <cellStyle name="Normal 22 7" xfId="17812"/>
    <cellStyle name="Normal 22 8" xfId="36714"/>
    <cellStyle name="Normal 22 9" xfId="39386"/>
    <cellStyle name="Normal 220" xfId="38490"/>
    <cellStyle name="Normal 221" xfId="38491"/>
    <cellStyle name="Normal 222" xfId="38492"/>
    <cellStyle name="Normal 223" xfId="38493"/>
    <cellStyle name="Normal 224" xfId="38494"/>
    <cellStyle name="Normal 225" xfId="38495"/>
    <cellStyle name="Normal 226" xfId="38496"/>
    <cellStyle name="Normal 227" xfId="38497"/>
    <cellStyle name="Normal 228" xfId="38498"/>
    <cellStyle name="Normal 229" xfId="38499"/>
    <cellStyle name="Normal 23" xfId="76"/>
    <cellStyle name="Normal 23 2" xfId="261"/>
    <cellStyle name="Normal 23 2 2" xfId="17828"/>
    <cellStyle name="Normal 23 2 2 2" xfId="36729"/>
    <cellStyle name="Normal 23 2 3" xfId="17827"/>
    <cellStyle name="Normal 23 3" xfId="17829"/>
    <cellStyle name="Normal 23 4" xfId="17826"/>
    <cellStyle name="Normal 23 5" xfId="36728"/>
    <cellStyle name="Normal 230" xfId="38500"/>
    <cellStyle name="Normal 231" xfId="38501"/>
    <cellStyle name="Normal 232" xfId="38502"/>
    <cellStyle name="Normal 233" xfId="38503"/>
    <cellStyle name="Normal 234" xfId="38504"/>
    <cellStyle name="Normal 235" xfId="38505"/>
    <cellStyle name="Normal 236" xfId="38506"/>
    <cellStyle name="Normal 237" xfId="38507"/>
    <cellStyle name="Normal 238" xfId="38508"/>
    <cellStyle name="Normal 239" xfId="38509"/>
    <cellStyle name="Normal 24" xfId="77"/>
    <cellStyle name="Normal 24 2" xfId="262"/>
    <cellStyle name="Normal 24 2 2" xfId="17832"/>
    <cellStyle name="Normal 24 2 2 2" xfId="36732"/>
    <cellStyle name="Normal 24 2 3" xfId="17833"/>
    <cellStyle name="Normal 24 2 3 2" xfId="36733"/>
    <cellStyle name="Normal 24 2 4" xfId="17831"/>
    <cellStyle name="Normal 24 2 5" xfId="36731"/>
    <cellStyle name="Normal 24 3" xfId="17834"/>
    <cellStyle name="Normal 24 3 2" xfId="36734"/>
    <cellStyle name="Normal 24 4" xfId="17835"/>
    <cellStyle name="Normal 24 4 2" xfId="36735"/>
    <cellStyle name="Normal 24 5" xfId="17836"/>
    <cellStyle name="Normal 24 5 2" xfId="36736"/>
    <cellStyle name="Normal 24 6" xfId="17830"/>
    <cellStyle name="Normal 24 7" xfId="36730"/>
    <cellStyle name="Normal 24 8" xfId="39387"/>
    <cellStyle name="Normal 240" xfId="38510"/>
    <cellStyle name="Normal 241" xfId="38511"/>
    <cellStyle name="Normal 242" xfId="38512"/>
    <cellStyle name="Normal 243" xfId="38513"/>
    <cellStyle name="Normal 244" xfId="38514"/>
    <cellStyle name="Normal 245" xfId="38515"/>
    <cellStyle name="Normal 246" xfId="38516"/>
    <cellStyle name="Normal 247" xfId="38517"/>
    <cellStyle name="Normal 248" xfId="38518"/>
    <cellStyle name="Normal 249" xfId="38519"/>
    <cellStyle name="Normal 25" xfId="78"/>
    <cellStyle name="Normal 25 2" xfId="263"/>
    <cellStyle name="Normal 25 2 2" xfId="17839"/>
    <cellStyle name="Normal 25 2 2 2" xfId="36739"/>
    <cellStyle name="Normal 25 2 3" xfId="17840"/>
    <cellStyle name="Normal 25 2 3 2" xfId="36740"/>
    <cellStyle name="Normal 25 2 4" xfId="17838"/>
    <cellStyle name="Normal 25 2 5" xfId="36738"/>
    <cellStyle name="Normal 25 3" xfId="17841"/>
    <cellStyle name="Normal 25 3 2" xfId="36741"/>
    <cellStyle name="Normal 25 4" xfId="17842"/>
    <cellStyle name="Normal 25 4 2" xfId="36742"/>
    <cellStyle name="Normal 25 5" xfId="17843"/>
    <cellStyle name="Normal 25 5 2" xfId="36743"/>
    <cellStyle name="Normal 25 6" xfId="17837"/>
    <cellStyle name="Normal 25 7" xfId="36737"/>
    <cellStyle name="Normal 25 8" xfId="39388"/>
    <cellStyle name="Normal 250" xfId="38520"/>
    <cellStyle name="Normal 251" xfId="38521"/>
    <cellStyle name="Normal 252" xfId="38522"/>
    <cellStyle name="Normal 253" xfId="38523"/>
    <cellStyle name="Normal 254" xfId="38524"/>
    <cellStyle name="Normal 255" xfId="38525"/>
    <cellStyle name="Normal 256" xfId="38526"/>
    <cellStyle name="Normal 257" xfId="38527"/>
    <cellStyle name="Normal 258" xfId="38529"/>
    <cellStyle name="Normal 259" xfId="38531"/>
    <cellStyle name="Normal 26" xfId="79"/>
    <cellStyle name="Normal 26 2" xfId="264"/>
    <cellStyle name="Normal 26 2 2" xfId="17845"/>
    <cellStyle name="Normal 26 2 2 2" xfId="36745"/>
    <cellStyle name="Normal 26 3" xfId="17844"/>
    <cellStyle name="Normal 26 4" xfId="36744"/>
    <cellStyle name="Normal 26 5" xfId="39389"/>
    <cellStyle name="Normal 260" xfId="38533"/>
    <cellStyle name="Normal 261" xfId="38535"/>
    <cellStyle name="Normal 262" xfId="38537"/>
    <cellStyle name="Normal 263" xfId="38539"/>
    <cellStyle name="Normal 264" xfId="38541"/>
    <cellStyle name="Normal 265" xfId="38543"/>
    <cellStyle name="Normal 266" xfId="38545"/>
    <cellStyle name="Normal 267" xfId="38547"/>
    <cellStyle name="Normal 268" xfId="38549"/>
    <cellStyle name="Normal 269" xfId="38551"/>
    <cellStyle name="Normal 27" xfId="80"/>
    <cellStyle name="Normal 27 2" xfId="265"/>
    <cellStyle name="Normal 27 2 2" xfId="17847"/>
    <cellStyle name="Normal 27 2 2 2" xfId="36747"/>
    <cellStyle name="Normal 27 3" xfId="17846"/>
    <cellStyle name="Normal 27 4" xfId="36746"/>
    <cellStyle name="Normal 27 5" xfId="39390"/>
    <cellStyle name="Normal 270" xfId="38553"/>
    <cellStyle name="Normal 271" xfId="38555"/>
    <cellStyle name="Normal 272" xfId="38557"/>
    <cellStyle name="Normal 273" xfId="38559"/>
    <cellStyle name="Normal 274" xfId="38561"/>
    <cellStyle name="Normal 275" xfId="38563"/>
    <cellStyle name="Normal 276" xfId="38564"/>
    <cellStyle name="Normal 277" xfId="38565"/>
    <cellStyle name="Normal 278" xfId="38566"/>
    <cellStyle name="Normal 279" xfId="38567"/>
    <cellStyle name="Normal 28" xfId="81"/>
    <cellStyle name="Normal 28 2" xfId="266"/>
    <cellStyle name="Normal 28 2 2" xfId="17849"/>
    <cellStyle name="Normal 28 2 2 2" xfId="36749"/>
    <cellStyle name="Normal 28 3" xfId="17848"/>
    <cellStyle name="Normal 28 4" xfId="36748"/>
    <cellStyle name="Normal 28 5" xfId="39391"/>
    <cellStyle name="Normal 280" xfId="38568"/>
    <cellStyle name="Normal 281" xfId="38569"/>
    <cellStyle name="Normal 282" xfId="38570"/>
    <cellStyle name="Normal 283" xfId="38571"/>
    <cellStyle name="Normal 284" xfId="38572"/>
    <cellStyle name="Normal 285" xfId="38573"/>
    <cellStyle name="Normal 286" xfId="38574"/>
    <cellStyle name="Normal 287" xfId="38575"/>
    <cellStyle name="Normal 288" xfId="38576"/>
    <cellStyle name="Normal 289" xfId="38577"/>
    <cellStyle name="Normal 29" xfId="82"/>
    <cellStyle name="Normal 29 2" xfId="267"/>
    <cellStyle name="Normal 29 2 2" xfId="17851"/>
    <cellStyle name="Normal 29 2 2 2" xfId="36751"/>
    <cellStyle name="Normal 29 3" xfId="17850"/>
    <cellStyle name="Normal 29 4" xfId="36750"/>
    <cellStyle name="Normal 29 5" xfId="39392"/>
    <cellStyle name="Normal 290" xfId="38578"/>
    <cellStyle name="Normal 291" xfId="38579"/>
    <cellStyle name="Normal 292" xfId="38580"/>
    <cellStyle name="Normal 293" xfId="38581"/>
    <cellStyle name="Normal 294" xfId="38582"/>
    <cellStyle name="Normal 295" xfId="38583"/>
    <cellStyle name="Normal 296" xfId="38584"/>
    <cellStyle name="Normal 297" xfId="38588"/>
    <cellStyle name="Normal 298" xfId="38590"/>
    <cellStyle name="Normal 299" xfId="38592"/>
    <cellStyle name="Normal 3" xfId="49"/>
    <cellStyle name="Normal 3 10" xfId="17853"/>
    <cellStyle name="Normal 3 10 2" xfId="39394"/>
    <cellStyle name="Normal 3 11" xfId="17854"/>
    <cellStyle name="Normal 3 12" xfId="17855"/>
    <cellStyle name="Normal 3 13" xfId="17856"/>
    <cellStyle name="Normal 3 14" xfId="17857"/>
    <cellStyle name="Normal 3 15" xfId="17858"/>
    <cellStyle name="Normal 3 16" xfId="17859"/>
    <cellStyle name="Normal 3 17" xfId="17860"/>
    <cellStyle name="Normal 3 18" xfId="17861"/>
    <cellStyle name="Normal 3 19" xfId="17862"/>
    <cellStyle name="Normal 3 2" xfId="53"/>
    <cellStyle name="Normal 3 2 10" xfId="17864"/>
    <cellStyle name="Normal 3 2 11" xfId="17865"/>
    <cellStyle name="Normal 3 2 12" xfId="17866"/>
    <cellStyle name="Normal 3 2 13" xfId="17867"/>
    <cellStyle name="Normal 3 2 14" xfId="17868"/>
    <cellStyle name="Normal 3 2 15" xfId="17869"/>
    <cellStyle name="Normal 3 2 16" xfId="17870"/>
    <cellStyle name="Normal 3 2 17" xfId="17871"/>
    <cellStyle name="Normal 3 2 17 2" xfId="17872"/>
    <cellStyle name="Normal 3 2 17 2 2" xfId="17873"/>
    <cellStyle name="Normal 3 2 17 2 2 2" xfId="17874"/>
    <cellStyle name="Normal 3 2 17 2 2 2 2" xfId="36757"/>
    <cellStyle name="Normal 3 2 17 2 2 3" xfId="17875"/>
    <cellStyle name="Normal 3 2 17 2 2 3 2" xfId="36758"/>
    <cellStyle name="Normal 3 2 17 2 2 4" xfId="36756"/>
    <cellStyle name="Normal 3 2 17 2 3" xfId="17876"/>
    <cellStyle name="Normal 3 2 17 2 3 2" xfId="36759"/>
    <cellStyle name="Normal 3 2 17 2 4" xfId="17877"/>
    <cellStyle name="Normal 3 2 17 2 4 2" xfId="36760"/>
    <cellStyle name="Normal 3 2 17 2 5" xfId="17878"/>
    <cellStyle name="Normal 3 2 17 2 5 2" xfId="36761"/>
    <cellStyle name="Normal 3 2 17 2 6" xfId="36755"/>
    <cellStyle name="Normal 3 2 17 3" xfId="17879"/>
    <cellStyle name="Normal 3 2 17 3 2" xfId="17880"/>
    <cellStyle name="Normal 3 2 17 3 2 2" xfId="36763"/>
    <cellStyle name="Normal 3 2 17 3 3" xfId="17881"/>
    <cellStyle name="Normal 3 2 17 3 3 2" xfId="36764"/>
    <cellStyle name="Normal 3 2 17 3 4" xfId="36762"/>
    <cellStyle name="Normal 3 2 17 4" xfId="17882"/>
    <cellStyle name="Normal 3 2 17 4 2" xfId="36765"/>
    <cellStyle name="Normal 3 2 17 5" xfId="17883"/>
    <cellStyle name="Normal 3 2 17 5 2" xfId="36766"/>
    <cellStyle name="Normal 3 2 17 6" xfId="17884"/>
    <cellStyle name="Normal 3 2 17 6 2" xfId="36767"/>
    <cellStyle name="Normal 3 2 17 7" xfId="36754"/>
    <cellStyle name="Normal 3 2 18" xfId="17885"/>
    <cellStyle name="Normal 3 2 18 2" xfId="17886"/>
    <cellStyle name="Normal 3 2 18 2 2" xfId="17887"/>
    <cellStyle name="Normal 3 2 18 2 2 2" xfId="17888"/>
    <cellStyle name="Normal 3 2 18 2 2 2 2" xfId="36771"/>
    <cellStyle name="Normal 3 2 18 2 2 3" xfId="17889"/>
    <cellStyle name="Normal 3 2 18 2 2 3 2" xfId="36772"/>
    <cellStyle name="Normal 3 2 18 2 2 4" xfId="36770"/>
    <cellStyle name="Normal 3 2 18 2 3" xfId="17890"/>
    <cellStyle name="Normal 3 2 18 2 3 2" xfId="36773"/>
    <cellStyle name="Normal 3 2 18 2 4" xfId="17891"/>
    <cellStyle name="Normal 3 2 18 2 4 2" xfId="36774"/>
    <cellStyle name="Normal 3 2 18 2 5" xfId="17892"/>
    <cellStyle name="Normal 3 2 18 2 5 2" xfId="36775"/>
    <cellStyle name="Normal 3 2 18 2 6" xfId="36769"/>
    <cellStyle name="Normal 3 2 18 3" xfId="17893"/>
    <cellStyle name="Normal 3 2 18 3 2" xfId="17894"/>
    <cellStyle name="Normal 3 2 18 3 2 2" xfId="36777"/>
    <cellStyle name="Normal 3 2 18 3 3" xfId="17895"/>
    <cellStyle name="Normal 3 2 18 3 3 2" xfId="36778"/>
    <cellStyle name="Normal 3 2 18 3 4" xfId="36776"/>
    <cellStyle name="Normal 3 2 18 4" xfId="17896"/>
    <cellStyle name="Normal 3 2 18 4 2" xfId="36779"/>
    <cellStyle name="Normal 3 2 18 5" xfId="17897"/>
    <cellStyle name="Normal 3 2 18 5 2" xfId="36780"/>
    <cellStyle name="Normal 3 2 18 6" xfId="17898"/>
    <cellStyle name="Normal 3 2 18 6 2" xfId="36781"/>
    <cellStyle name="Normal 3 2 18 7" xfId="36768"/>
    <cellStyle name="Normal 3 2 19" xfId="17863"/>
    <cellStyle name="Normal 3 2 2" xfId="174"/>
    <cellStyle name="Normal 3 2 2 10" xfId="17900"/>
    <cellStyle name="Normal 3 2 2 11" xfId="17901"/>
    <cellStyle name="Normal 3 2 2 12" xfId="17902"/>
    <cellStyle name="Normal 3 2 2 13" xfId="17903"/>
    <cellStyle name="Normal 3 2 2 14" xfId="17904"/>
    <cellStyle name="Normal 3 2 2 15" xfId="17905"/>
    <cellStyle name="Normal 3 2 2 16" xfId="17906"/>
    <cellStyle name="Normal 3 2 2 17" xfId="17899"/>
    <cellStyle name="Normal 3 2 2 2" xfId="308"/>
    <cellStyle name="Normal 3 2 2 2 10" xfId="17908"/>
    <cellStyle name="Normal 3 2 2 2 11" xfId="17907"/>
    <cellStyle name="Normal 3 2 2 2 2" xfId="17909"/>
    <cellStyle name="Normal 3 2 2 2 2 10" xfId="17910"/>
    <cellStyle name="Normal 3 2 2 2 2 2" xfId="17911"/>
    <cellStyle name="Normal 3 2 2 2 2 2 2" xfId="17912"/>
    <cellStyle name="Normal 3 2 2 2 2 2 3" xfId="17913"/>
    <cellStyle name="Normal 3 2 2 2 2 2 4" xfId="17914"/>
    <cellStyle name="Normal 3 2 2 2 2 2 5" xfId="17915"/>
    <cellStyle name="Normal 3 2 2 2 2 3" xfId="17916"/>
    <cellStyle name="Normal 3 2 2 2 2 4" xfId="17917"/>
    <cellStyle name="Normal 3 2 2 2 2 5" xfId="17918"/>
    <cellStyle name="Normal 3 2 2 2 2 6" xfId="17919"/>
    <cellStyle name="Normal 3 2 2 2 2 7" xfId="17920"/>
    <cellStyle name="Normal 3 2 2 2 2 8" xfId="17921"/>
    <cellStyle name="Normal 3 2 2 2 2 9" xfId="17922"/>
    <cellStyle name="Normal 3 2 2 2 3" xfId="17923"/>
    <cellStyle name="Normal 3 2 2 2 4" xfId="17924"/>
    <cellStyle name="Normal 3 2 2 2 5" xfId="17925"/>
    <cellStyle name="Normal 3 2 2 2 6" xfId="17926"/>
    <cellStyle name="Normal 3 2 2 2 7" xfId="17927"/>
    <cellStyle name="Normal 3 2 2 2 8" xfId="17928"/>
    <cellStyle name="Normal 3 2 2 2 9" xfId="17929"/>
    <cellStyle name="Normal 3 2 2 3" xfId="17930"/>
    <cellStyle name="Normal 3 2 2 4" xfId="17931"/>
    <cellStyle name="Normal 3 2 2 5" xfId="17932"/>
    <cellStyle name="Normal 3 2 2 6" xfId="17933"/>
    <cellStyle name="Normal 3 2 2 7" xfId="17934"/>
    <cellStyle name="Normal 3 2 2 8" xfId="17935"/>
    <cellStyle name="Normal 3 2 2 9" xfId="17936"/>
    <cellStyle name="Normal 3 2 20" xfId="36753"/>
    <cellStyle name="Normal 3 2 21" xfId="41568"/>
    <cellStyle name="Normal 3 2 22" xfId="42404"/>
    <cellStyle name="Normal 3 2 23" xfId="42680"/>
    <cellStyle name="Normal 3 2 3" xfId="440"/>
    <cellStyle name="Normal 3 2 3 2" xfId="17938"/>
    <cellStyle name="Normal 3 2 3 2 2" xfId="17939"/>
    <cellStyle name="Normal 3 2 3 2 3" xfId="17940"/>
    <cellStyle name="Normal 3 2 3 2 4" xfId="17941"/>
    <cellStyle name="Normal 3 2 3 2 5" xfId="17942"/>
    <cellStyle name="Normal 3 2 3 2 6" xfId="17943"/>
    <cellStyle name="Normal 3 2 3 2 7" xfId="17944"/>
    <cellStyle name="Normal 3 2 3 3" xfId="17945"/>
    <cellStyle name="Normal 3 2 3 4" xfId="17946"/>
    <cellStyle name="Normal 3 2 3 5" xfId="17947"/>
    <cellStyle name="Normal 3 2 3 6" xfId="17948"/>
    <cellStyle name="Normal 3 2 3 7" xfId="17949"/>
    <cellStyle name="Normal 3 2 3 8" xfId="17937"/>
    <cellStyle name="Normal 3 2 4" xfId="529"/>
    <cellStyle name="Normal 3 2 4 2" xfId="17950"/>
    <cellStyle name="Normal 3 2 5" xfId="555"/>
    <cellStyle name="Normal 3 2 5 2" xfId="17951"/>
    <cellStyle name="Normal 3 2 6" xfId="17952"/>
    <cellStyle name="Normal 3 2 7" xfId="17953"/>
    <cellStyle name="Normal 3 2 8" xfId="17954"/>
    <cellStyle name="Normal 3 2 9" xfId="17955"/>
    <cellStyle name="Normal 3 20" xfId="17956"/>
    <cellStyle name="Normal 3 21" xfId="17957"/>
    <cellStyle name="Normal 3 22" xfId="17958"/>
    <cellStyle name="Normal 3 23" xfId="17959"/>
    <cellStyle name="Normal 3 24" xfId="17960"/>
    <cellStyle name="Normal 3 25" xfId="17961"/>
    <cellStyle name="Normal 3 26" xfId="17962"/>
    <cellStyle name="Normal 3 26 2" xfId="17963"/>
    <cellStyle name="Normal 3 26 2 2" xfId="17964"/>
    <cellStyle name="Normal 3 26 2 2 2" xfId="17965"/>
    <cellStyle name="Normal 3 26 2 2 2 2" xfId="36785"/>
    <cellStyle name="Normal 3 26 2 2 3" xfId="17966"/>
    <cellStyle name="Normal 3 26 2 2 3 2" xfId="36786"/>
    <cellStyle name="Normal 3 26 2 2 4" xfId="36784"/>
    <cellStyle name="Normal 3 26 2 3" xfId="17967"/>
    <cellStyle name="Normal 3 26 2 3 2" xfId="36787"/>
    <cellStyle name="Normal 3 26 2 4" xfId="17968"/>
    <cellStyle name="Normal 3 26 2 4 2" xfId="36788"/>
    <cellStyle name="Normal 3 26 2 5" xfId="17969"/>
    <cellStyle name="Normal 3 26 2 5 2" xfId="36789"/>
    <cellStyle name="Normal 3 26 2 6" xfId="36783"/>
    <cellStyle name="Normal 3 26 3" xfId="17970"/>
    <cellStyle name="Normal 3 26 3 2" xfId="17971"/>
    <cellStyle name="Normal 3 26 3 2 2" xfId="36791"/>
    <cellStyle name="Normal 3 26 3 3" xfId="17972"/>
    <cellStyle name="Normal 3 26 3 3 2" xfId="36792"/>
    <cellStyle name="Normal 3 26 3 4" xfId="36790"/>
    <cellStyle name="Normal 3 26 4" xfId="17973"/>
    <cellStyle name="Normal 3 26 4 2" xfId="36793"/>
    <cellStyle name="Normal 3 26 5" xfId="17974"/>
    <cellStyle name="Normal 3 26 5 2" xfId="36794"/>
    <cellStyle name="Normal 3 26 6" xfId="17975"/>
    <cellStyle name="Normal 3 26 6 2" xfId="36795"/>
    <cellStyle name="Normal 3 26 7" xfId="36782"/>
    <cellStyle name="Normal 3 27" xfId="17976"/>
    <cellStyle name="Normal 3 27 2" xfId="17977"/>
    <cellStyle name="Normal 3 27 2 2" xfId="17978"/>
    <cellStyle name="Normal 3 27 2 2 2" xfId="17979"/>
    <cellStyle name="Normal 3 27 2 2 2 2" xfId="36799"/>
    <cellStyle name="Normal 3 27 2 2 3" xfId="17980"/>
    <cellStyle name="Normal 3 27 2 2 3 2" xfId="36800"/>
    <cellStyle name="Normal 3 27 2 2 4" xfId="36798"/>
    <cellStyle name="Normal 3 27 2 3" xfId="17981"/>
    <cellStyle name="Normal 3 27 2 3 2" xfId="36801"/>
    <cellStyle name="Normal 3 27 2 4" xfId="17982"/>
    <cellStyle name="Normal 3 27 2 4 2" xfId="36802"/>
    <cellStyle name="Normal 3 27 2 5" xfId="17983"/>
    <cellStyle name="Normal 3 27 2 5 2" xfId="36803"/>
    <cellStyle name="Normal 3 27 2 6" xfId="36797"/>
    <cellStyle name="Normal 3 27 3" xfId="17984"/>
    <cellStyle name="Normal 3 27 3 2" xfId="17985"/>
    <cellStyle name="Normal 3 27 3 2 2" xfId="36805"/>
    <cellStyle name="Normal 3 27 3 3" xfId="17986"/>
    <cellStyle name="Normal 3 27 3 3 2" xfId="36806"/>
    <cellStyle name="Normal 3 27 3 4" xfId="36804"/>
    <cellStyle name="Normal 3 27 4" xfId="17987"/>
    <cellStyle name="Normal 3 27 4 2" xfId="36807"/>
    <cellStyle name="Normal 3 27 5" xfId="17988"/>
    <cellStyle name="Normal 3 27 5 2" xfId="36808"/>
    <cellStyle name="Normal 3 27 6" xfId="17989"/>
    <cellStyle name="Normal 3 27 6 2" xfId="36809"/>
    <cellStyle name="Normal 3 27 7" xfId="36796"/>
    <cellStyle name="Normal 3 28" xfId="17990"/>
    <cellStyle name="Normal 3 29" xfId="17991"/>
    <cellStyle name="Normal 3 3" xfId="97"/>
    <cellStyle name="Normal 3 3 2" xfId="280"/>
    <cellStyle name="Normal 3 3 2 2" xfId="17992"/>
    <cellStyle name="Normal 3 3 2 3" xfId="36810"/>
    <cellStyle name="Normal 3 3 3" xfId="421"/>
    <cellStyle name="Normal 3 3 4" xfId="512"/>
    <cellStyle name="Normal 3 3 5" xfId="538"/>
    <cellStyle name="Normal 3 3 6" xfId="567"/>
    <cellStyle name="Normal 3 3 7" xfId="19774"/>
    <cellStyle name="Normal 3 3 8" xfId="41569"/>
    <cellStyle name="Normal 3 30" xfId="17993"/>
    <cellStyle name="Normal 3 31" xfId="17994"/>
    <cellStyle name="Normal 3 32" xfId="17995"/>
    <cellStyle name="Normal 3 33" xfId="17996"/>
    <cellStyle name="Normal 3 34" xfId="17997"/>
    <cellStyle name="Normal 3 35" xfId="17998"/>
    <cellStyle name="Normal 3 36" xfId="17999"/>
    <cellStyle name="Normal 3 37" xfId="18000"/>
    <cellStyle name="Normal 3 38" xfId="17852"/>
    <cellStyle name="Normal 3 39" xfId="19768"/>
    <cellStyle name="Normal 3 4" xfId="98"/>
    <cellStyle name="Normal 3 4 2" xfId="18001"/>
    <cellStyle name="Normal 3 4 2 2" xfId="18002"/>
    <cellStyle name="Normal 3 4 2 3" xfId="18003"/>
    <cellStyle name="Normal 3 4 2 4" xfId="18004"/>
    <cellStyle name="Normal 3 4 2 5" xfId="18005"/>
    <cellStyle name="Normal 3 4 2 6" xfId="18006"/>
    <cellStyle name="Normal 3 4 2 7" xfId="18007"/>
    <cellStyle name="Normal 3 4 3" xfId="18008"/>
    <cellStyle name="Normal 3 4 4" xfId="18009"/>
    <cellStyle name="Normal 3 4 5" xfId="18010"/>
    <cellStyle name="Normal 3 4 6" xfId="18011"/>
    <cellStyle name="Normal 3 4 7" xfId="18012"/>
    <cellStyle name="Normal 3 4 8" xfId="41567"/>
    <cellStyle name="Normal 3 40" xfId="36752"/>
    <cellStyle name="Normal 3 41" xfId="38949"/>
    <cellStyle name="Normal 3 42" xfId="39059"/>
    <cellStyle name="Normal 3 43" xfId="39393"/>
    <cellStyle name="Normal 3 44" xfId="39531"/>
    <cellStyle name="Normal 3 45" xfId="39910"/>
    <cellStyle name="Normal 3 46" xfId="39913"/>
    <cellStyle name="Normal 3 47" xfId="40079"/>
    <cellStyle name="Normal 3 48" xfId="40177"/>
    <cellStyle name="Normal 3 49" xfId="41798"/>
    <cellStyle name="Normal 3 5" xfId="173"/>
    <cellStyle name="Normal 3 5 2" xfId="307"/>
    <cellStyle name="Normal 3 5 3" xfId="18013"/>
    <cellStyle name="Normal 3 50" xfId="42403"/>
    <cellStyle name="Normal 3 51" xfId="42679"/>
    <cellStyle name="Normal 3 6" xfId="405"/>
    <cellStyle name="Normal 3 6 2" xfId="18014"/>
    <cellStyle name="Normal 3 7" xfId="439"/>
    <cellStyle name="Normal 3 7 2" xfId="18015"/>
    <cellStyle name="Normal 3 8" xfId="528"/>
    <cellStyle name="Normal 3 8 2" xfId="18016"/>
    <cellStyle name="Normal 3 9" xfId="554"/>
    <cellStyle name="Normal 3 9 2" xfId="18017"/>
    <cellStyle name="Normal 3_2009-09 SANLAM PACK" xfId="36811"/>
    <cellStyle name="Normal 30" xfId="83"/>
    <cellStyle name="Normal 30 10" xfId="18018"/>
    <cellStyle name="Normal 30 10 2" xfId="36812"/>
    <cellStyle name="Normal 30 11" xfId="18019"/>
    <cellStyle name="Normal 30 11 2" xfId="36813"/>
    <cellStyle name="Normal 30 12" xfId="18020"/>
    <cellStyle name="Normal 30 12 2" xfId="36814"/>
    <cellStyle name="Normal 30 13" xfId="18021"/>
    <cellStyle name="Normal 30 13 2" xfId="36815"/>
    <cellStyle name="Normal 30 14" xfId="39395"/>
    <cellStyle name="Normal 30 2" xfId="268"/>
    <cellStyle name="Normal 30 2 10" xfId="18022"/>
    <cellStyle name="Normal 30 2 11" xfId="36816"/>
    <cellStyle name="Normal 30 2 2" xfId="18023"/>
    <cellStyle name="Normal 30 2 2 2" xfId="18024"/>
    <cellStyle name="Normal 30 2 2 2 2" xfId="18025"/>
    <cellStyle name="Normal 30 2 2 2 2 2" xfId="18026"/>
    <cellStyle name="Normal 30 2 2 2 2 2 2" xfId="36820"/>
    <cellStyle name="Normal 30 2 2 2 2 3" xfId="18027"/>
    <cellStyle name="Normal 30 2 2 2 2 3 2" xfId="36821"/>
    <cellStyle name="Normal 30 2 2 2 2 4" xfId="36819"/>
    <cellStyle name="Normal 30 2 2 2 3" xfId="18028"/>
    <cellStyle name="Normal 30 2 2 2 3 2" xfId="36822"/>
    <cellStyle name="Normal 30 2 2 2 4" xfId="18029"/>
    <cellStyle name="Normal 30 2 2 2 4 2" xfId="36823"/>
    <cellStyle name="Normal 30 2 2 2 5" xfId="18030"/>
    <cellStyle name="Normal 30 2 2 2 5 2" xfId="36824"/>
    <cellStyle name="Normal 30 2 2 2 6" xfId="36818"/>
    <cellStyle name="Normal 30 2 2 3" xfId="18031"/>
    <cellStyle name="Normal 30 2 2 3 2" xfId="18032"/>
    <cellStyle name="Normal 30 2 2 3 2 2" xfId="36826"/>
    <cellStyle name="Normal 30 2 2 3 3" xfId="18033"/>
    <cellStyle name="Normal 30 2 2 3 3 2" xfId="36827"/>
    <cellStyle name="Normal 30 2 2 3 4" xfId="36825"/>
    <cellStyle name="Normal 30 2 2 4" xfId="18034"/>
    <cellStyle name="Normal 30 2 2 4 2" xfId="36828"/>
    <cellStyle name="Normal 30 2 2 5" xfId="18035"/>
    <cellStyle name="Normal 30 2 2 5 2" xfId="36829"/>
    <cellStyle name="Normal 30 2 2 6" xfId="18036"/>
    <cellStyle name="Normal 30 2 2 6 2" xfId="36830"/>
    <cellStyle name="Normal 30 2 2 7" xfId="36817"/>
    <cellStyle name="Normal 30 2 3" xfId="18037"/>
    <cellStyle name="Normal 30 2 3 2" xfId="18038"/>
    <cellStyle name="Normal 30 2 3 2 2" xfId="18039"/>
    <cellStyle name="Normal 30 2 3 2 2 2" xfId="18040"/>
    <cellStyle name="Normal 30 2 3 2 2 2 2" xfId="36834"/>
    <cellStyle name="Normal 30 2 3 2 2 3" xfId="18041"/>
    <cellStyle name="Normal 30 2 3 2 2 3 2" xfId="36835"/>
    <cellStyle name="Normal 30 2 3 2 2 4" xfId="36833"/>
    <cellStyle name="Normal 30 2 3 2 3" xfId="18042"/>
    <cellStyle name="Normal 30 2 3 2 3 2" xfId="36836"/>
    <cellStyle name="Normal 30 2 3 2 4" xfId="18043"/>
    <cellStyle name="Normal 30 2 3 2 4 2" xfId="36837"/>
    <cellStyle name="Normal 30 2 3 2 5" xfId="18044"/>
    <cellStyle name="Normal 30 2 3 2 5 2" xfId="36838"/>
    <cellStyle name="Normal 30 2 3 2 6" xfId="36832"/>
    <cellStyle name="Normal 30 2 3 3" xfId="18045"/>
    <cellStyle name="Normal 30 2 3 3 2" xfId="18046"/>
    <cellStyle name="Normal 30 2 3 3 2 2" xfId="36840"/>
    <cellStyle name="Normal 30 2 3 3 3" xfId="18047"/>
    <cellStyle name="Normal 30 2 3 3 3 2" xfId="36841"/>
    <cellStyle name="Normal 30 2 3 3 4" xfId="36839"/>
    <cellStyle name="Normal 30 2 3 4" xfId="18048"/>
    <cellStyle name="Normal 30 2 3 4 2" xfId="36842"/>
    <cellStyle name="Normal 30 2 3 5" xfId="18049"/>
    <cellStyle name="Normal 30 2 3 5 2" xfId="36843"/>
    <cellStyle name="Normal 30 2 3 6" xfId="18050"/>
    <cellStyle name="Normal 30 2 3 6 2" xfId="36844"/>
    <cellStyle name="Normal 30 2 3 7" xfId="36831"/>
    <cellStyle name="Normal 30 2 4" xfId="18051"/>
    <cellStyle name="Normal 30 2 4 2" xfId="18052"/>
    <cellStyle name="Normal 30 2 4 2 2" xfId="18053"/>
    <cellStyle name="Normal 30 2 4 2 2 2" xfId="36847"/>
    <cellStyle name="Normal 30 2 4 2 3" xfId="18054"/>
    <cellStyle name="Normal 30 2 4 2 3 2" xfId="36848"/>
    <cellStyle name="Normal 30 2 4 2 4" xfId="36846"/>
    <cellStyle name="Normal 30 2 4 3" xfId="18055"/>
    <cellStyle name="Normal 30 2 4 3 2" xfId="36849"/>
    <cellStyle name="Normal 30 2 4 4" xfId="18056"/>
    <cellStyle name="Normal 30 2 4 4 2" xfId="36850"/>
    <cellStyle name="Normal 30 2 4 5" xfId="18057"/>
    <cellStyle name="Normal 30 2 4 5 2" xfId="36851"/>
    <cellStyle name="Normal 30 2 4 6" xfId="36845"/>
    <cellStyle name="Normal 30 2 5" xfId="18058"/>
    <cellStyle name="Normal 30 2 5 2" xfId="18059"/>
    <cellStyle name="Normal 30 2 5 2 2" xfId="36853"/>
    <cellStyle name="Normal 30 2 5 3" xfId="18060"/>
    <cellStyle name="Normal 30 2 5 3 2" xfId="36854"/>
    <cellStyle name="Normal 30 2 5 4" xfId="36852"/>
    <cellStyle name="Normal 30 2 6" xfId="18061"/>
    <cellStyle name="Normal 30 2 6 2" xfId="36855"/>
    <cellStyle name="Normal 30 2 7" xfId="18062"/>
    <cellStyle name="Normal 30 2 7 2" xfId="36856"/>
    <cellStyle name="Normal 30 2 8" xfId="18063"/>
    <cellStyle name="Normal 30 2 8 2" xfId="36857"/>
    <cellStyle name="Normal 30 2 9" xfId="18064"/>
    <cellStyle name="Normal 30 3" xfId="18065"/>
    <cellStyle name="Normal 30 3 10" xfId="41570"/>
    <cellStyle name="Normal 30 3 2" xfId="18066"/>
    <cellStyle name="Normal 30 3 2 2" xfId="18067"/>
    <cellStyle name="Normal 30 3 2 2 2" xfId="18068"/>
    <cellStyle name="Normal 30 3 2 2 2 2" xfId="18069"/>
    <cellStyle name="Normal 30 3 2 2 2 2 2" xfId="36862"/>
    <cellStyle name="Normal 30 3 2 2 2 3" xfId="18070"/>
    <cellStyle name="Normal 30 3 2 2 2 3 2" xfId="36863"/>
    <cellStyle name="Normal 30 3 2 2 2 4" xfId="36861"/>
    <cellStyle name="Normal 30 3 2 2 3" xfId="18071"/>
    <cellStyle name="Normal 30 3 2 2 3 2" xfId="36864"/>
    <cellStyle name="Normal 30 3 2 2 4" xfId="18072"/>
    <cellStyle name="Normal 30 3 2 2 4 2" xfId="36865"/>
    <cellStyle name="Normal 30 3 2 2 5" xfId="18073"/>
    <cellStyle name="Normal 30 3 2 2 5 2" xfId="36866"/>
    <cellStyle name="Normal 30 3 2 2 6" xfId="36860"/>
    <cellStyle name="Normal 30 3 2 3" xfId="18074"/>
    <cellStyle name="Normal 30 3 2 3 2" xfId="18075"/>
    <cellStyle name="Normal 30 3 2 3 2 2" xfId="36868"/>
    <cellStyle name="Normal 30 3 2 3 3" xfId="18076"/>
    <cellStyle name="Normal 30 3 2 3 3 2" xfId="36869"/>
    <cellStyle name="Normal 30 3 2 3 4" xfId="36867"/>
    <cellStyle name="Normal 30 3 2 4" xfId="18077"/>
    <cellStyle name="Normal 30 3 2 4 2" xfId="36870"/>
    <cellStyle name="Normal 30 3 2 5" xfId="18078"/>
    <cellStyle name="Normal 30 3 2 5 2" xfId="36871"/>
    <cellStyle name="Normal 30 3 2 6" xfId="18079"/>
    <cellStyle name="Normal 30 3 2 6 2" xfId="36872"/>
    <cellStyle name="Normal 30 3 2 7" xfId="36859"/>
    <cellStyle name="Normal 30 3 3" xfId="18080"/>
    <cellStyle name="Normal 30 3 3 2" xfId="18081"/>
    <cellStyle name="Normal 30 3 3 2 2" xfId="18082"/>
    <cellStyle name="Normal 30 3 3 2 2 2" xfId="18083"/>
    <cellStyle name="Normal 30 3 3 2 2 2 2" xfId="36876"/>
    <cellStyle name="Normal 30 3 3 2 2 3" xfId="18084"/>
    <cellStyle name="Normal 30 3 3 2 2 3 2" xfId="36877"/>
    <cellStyle name="Normal 30 3 3 2 2 4" xfId="36875"/>
    <cellStyle name="Normal 30 3 3 2 3" xfId="18085"/>
    <cellStyle name="Normal 30 3 3 2 3 2" xfId="36878"/>
    <cellStyle name="Normal 30 3 3 2 4" xfId="18086"/>
    <cellStyle name="Normal 30 3 3 2 4 2" xfId="36879"/>
    <cellStyle name="Normal 30 3 3 2 5" xfId="18087"/>
    <cellStyle name="Normal 30 3 3 2 5 2" xfId="36880"/>
    <cellStyle name="Normal 30 3 3 2 6" xfId="36874"/>
    <cellStyle name="Normal 30 3 3 3" xfId="18088"/>
    <cellStyle name="Normal 30 3 3 3 2" xfId="18089"/>
    <cellStyle name="Normal 30 3 3 3 2 2" xfId="36882"/>
    <cellStyle name="Normal 30 3 3 3 3" xfId="18090"/>
    <cellStyle name="Normal 30 3 3 3 3 2" xfId="36883"/>
    <cellStyle name="Normal 30 3 3 3 4" xfId="36881"/>
    <cellStyle name="Normal 30 3 3 4" xfId="18091"/>
    <cellStyle name="Normal 30 3 3 4 2" xfId="36884"/>
    <cellStyle name="Normal 30 3 3 5" xfId="18092"/>
    <cellStyle name="Normal 30 3 3 5 2" xfId="36885"/>
    <cellStyle name="Normal 30 3 3 6" xfId="18093"/>
    <cellStyle name="Normal 30 3 3 6 2" xfId="36886"/>
    <cellStyle name="Normal 30 3 3 7" xfId="36873"/>
    <cellStyle name="Normal 30 3 4" xfId="18094"/>
    <cellStyle name="Normal 30 3 4 2" xfId="18095"/>
    <cellStyle name="Normal 30 3 4 2 2" xfId="18096"/>
    <cellStyle name="Normal 30 3 4 2 2 2" xfId="36889"/>
    <cellStyle name="Normal 30 3 4 2 3" xfId="18097"/>
    <cellStyle name="Normal 30 3 4 2 3 2" xfId="36890"/>
    <cellStyle name="Normal 30 3 4 2 4" xfId="36888"/>
    <cellStyle name="Normal 30 3 4 3" xfId="18098"/>
    <cellStyle name="Normal 30 3 4 3 2" xfId="36891"/>
    <cellStyle name="Normal 30 3 4 4" xfId="18099"/>
    <cellStyle name="Normal 30 3 4 4 2" xfId="36892"/>
    <cellStyle name="Normal 30 3 4 5" xfId="18100"/>
    <cellStyle name="Normal 30 3 4 5 2" xfId="36893"/>
    <cellStyle name="Normal 30 3 4 6" xfId="36887"/>
    <cellStyle name="Normal 30 3 5" xfId="18101"/>
    <cellStyle name="Normal 30 3 5 2" xfId="18102"/>
    <cellStyle name="Normal 30 3 5 2 2" xfId="36895"/>
    <cellStyle name="Normal 30 3 5 3" xfId="18103"/>
    <cellStyle name="Normal 30 3 5 3 2" xfId="36896"/>
    <cellStyle name="Normal 30 3 5 4" xfId="36894"/>
    <cellStyle name="Normal 30 3 6" xfId="18104"/>
    <cellStyle name="Normal 30 3 6 2" xfId="36897"/>
    <cellStyle name="Normal 30 3 7" xfId="18105"/>
    <cellStyle name="Normal 30 3 7 2" xfId="36898"/>
    <cellStyle name="Normal 30 3 8" xfId="18106"/>
    <cellStyle name="Normal 30 3 8 2" xfId="36899"/>
    <cellStyle name="Normal 30 3 9" xfId="36858"/>
    <cellStyle name="Normal 30 4" xfId="18107"/>
    <cellStyle name="Normal 30 4 10" xfId="41571"/>
    <cellStyle name="Normal 30 4 2" xfId="18108"/>
    <cellStyle name="Normal 30 4 2 2" xfId="18109"/>
    <cellStyle name="Normal 30 4 2 2 2" xfId="18110"/>
    <cellStyle name="Normal 30 4 2 2 2 2" xfId="18111"/>
    <cellStyle name="Normal 30 4 2 2 2 2 2" xfId="36904"/>
    <cellStyle name="Normal 30 4 2 2 2 3" xfId="18112"/>
    <cellStyle name="Normal 30 4 2 2 2 3 2" xfId="36905"/>
    <cellStyle name="Normal 30 4 2 2 2 4" xfId="36903"/>
    <cellStyle name="Normal 30 4 2 2 3" xfId="18113"/>
    <cellStyle name="Normal 30 4 2 2 3 2" xfId="36906"/>
    <cellStyle name="Normal 30 4 2 2 4" xfId="18114"/>
    <cellStyle name="Normal 30 4 2 2 4 2" xfId="36907"/>
    <cellStyle name="Normal 30 4 2 2 5" xfId="18115"/>
    <cellStyle name="Normal 30 4 2 2 5 2" xfId="36908"/>
    <cellStyle name="Normal 30 4 2 2 6" xfId="36902"/>
    <cellStyle name="Normal 30 4 2 3" xfId="18116"/>
    <cellStyle name="Normal 30 4 2 3 2" xfId="18117"/>
    <cellStyle name="Normal 30 4 2 3 2 2" xfId="36910"/>
    <cellStyle name="Normal 30 4 2 3 3" xfId="18118"/>
    <cellStyle name="Normal 30 4 2 3 3 2" xfId="36911"/>
    <cellStyle name="Normal 30 4 2 3 4" xfId="36909"/>
    <cellStyle name="Normal 30 4 2 4" xfId="18119"/>
    <cellStyle name="Normal 30 4 2 4 2" xfId="36912"/>
    <cellStyle name="Normal 30 4 2 5" xfId="18120"/>
    <cellStyle name="Normal 30 4 2 5 2" xfId="36913"/>
    <cellStyle name="Normal 30 4 2 6" xfId="18121"/>
    <cellStyle name="Normal 30 4 2 6 2" xfId="36914"/>
    <cellStyle name="Normal 30 4 2 7" xfId="36901"/>
    <cellStyle name="Normal 30 4 3" xfId="18122"/>
    <cellStyle name="Normal 30 4 3 2" xfId="18123"/>
    <cellStyle name="Normal 30 4 3 2 2" xfId="18124"/>
    <cellStyle name="Normal 30 4 3 2 2 2" xfId="18125"/>
    <cellStyle name="Normal 30 4 3 2 2 2 2" xfId="36918"/>
    <cellStyle name="Normal 30 4 3 2 2 3" xfId="18126"/>
    <cellStyle name="Normal 30 4 3 2 2 3 2" xfId="36919"/>
    <cellStyle name="Normal 30 4 3 2 2 4" xfId="36917"/>
    <cellStyle name="Normal 30 4 3 2 3" xfId="18127"/>
    <cellStyle name="Normal 30 4 3 2 3 2" xfId="36920"/>
    <cellStyle name="Normal 30 4 3 2 4" xfId="18128"/>
    <cellStyle name="Normal 30 4 3 2 4 2" xfId="36921"/>
    <cellStyle name="Normal 30 4 3 2 5" xfId="18129"/>
    <cellStyle name="Normal 30 4 3 2 5 2" xfId="36922"/>
    <cellStyle name="Normal 30 4 3 2 6" xfId="36916"/>
    <cellStyle name="Normal 30 4 3 3" xfId="18130"/>
    <cellStyle name="Normal 30 4 3 3 2" xfId="18131"/>
    <cellStyle name="Normal 30 4 3 3 2 2" xfId="36924"/>
    <cellStyle name="Normal 30 4 3 3 3" xfId="18132"/>
    <cellStyle name="Normal 30 4 3 3 3 2" xfId="36925"/>
    <cellStyle name="Normal 30 4 3 3 4" xfId="36923"/>
    <cellStyle name="Normal 30 4 3 4" xfId="18133"/>
    <cellStyle name="Normal 30 4 3 4 2" xfId="36926"/>
    <cellStyle name="Normal 30 4 3 5" xfId="18134"/>
    <cellStyle name="Normal 30 4 3 5 2" xfId="36927"/>
    <cellStyle name="Normal 30 4 3 6" xfId="18135"/>
    <cellStyle name="Normal 30 4 3 6 2" xfId="36928"/>
    <cellStyle name="Normal 30 4 3 7" xfId="36915"/>
    <cellStyle name="Normal 30 4 4" xfId="18136"/>
    <cellStyle name="Normal 30 4 4 2" xfId="18137"/>
    <cellStyle name="Normal 30 4 4 2 2" xfId="18138"/>
    <cellStyle name="Normal 30 4 4 2 2 2" xfId="36931"/>
    <cellStyle name="Normal 30 4 4 2 3" xfId="18139"/>
    <cellStyle name="Normal 30 4 4 2 3 2" xfId="36932"/>
    <cellStyle name="Normal 30 4 4 2 4" xfId="36930"/>
    <cellStyle name="Normal 30 4 4 3" xfId="18140"/>
    <cellStyle name="Normal 30 4 4 3 2" xfId="36933"/>
    <cellStyle name="Normal 30 4 4 4" xfId="18141"/>
    <cellStyle name="Normal 30 4 4 4 2" xfId="36934"/>
    <cellStyle name="Normal 30 4 4 5" xfId="18142"/>
    <cellStyle name="Normal 30 4 4 5 2" xfId="36935"/>
    <cellStyle name="Normal 30 4 4 6" xfId="36929"/>
    <cellStyle name="Normal 30 4 5" xfId="18143"/>
    <cellStyle name="Normal 30 4 5 2" xfId="18144"/>
    <cellStyle name="Normal 30 4 5 2 2" xfId="36937"/>
    <cellStyle name="Normal 30 4 5 3" xfId="18145"/>
    <cellStyle name="Normal 30 4 5 3 2" xfId="36938"/>
    <cellStyle name="Normal 30 4 5 4" xfId="36936"/>
    <cellStyle name="Normal 30 4 6" xfId="18146"/>
    <cellStyle name="Normal 30 4 6 2" xfId="36939"/>
    <cellStyle name="Normal 30 4 7" xfId="18147"/>
    <cellStyle name="Normal 30 4 7 2" xfId="36940"/>
    <cellStyle name="Normal 30 4 8" xfId="18148"/>
    <cellStyle name="Normal 30 4 8 2" xfId="36941"/>
    <cellStyle name="Normal 30 4 9" xfId="36900"/>
    <cellStyle name="Normal 30 5" xfId="18149"/>
    <cellStyle name="Normal 30 5 2" xfId="18150"/>
    <cellStyle name="Normal 30 5 2 2" xfId="18151"/>
    <cellStyle name="Normal 30 5 2 2 2" xfId="18152"/>
    <cellStyle name="Normal 30 5 2 2 2 2" xfId="18153"/>
    <cellStyle name="Normal 30 5 2 2 2 2 2" xfId="36946"/>
    <cellStyle name="Normal 30 5 2 2 2 3" xfId="18154"/>
    <cellStyle name="Normal 30 5 2 2 2 3 2" xfId="36947"/>
    <cellStyle name="Normal 30 5 2 2 2 4" xfId="36945"/>
    <cellStyle name="Normal 30 5 2 2 3" xfId="18155"/>
    <cellStyle name="Normal 30 5 2 2 3 2" xfId="36948"/>
    <cellStyle name="Normal 30 5 2 2 4" xfId="18156"/>
    <cellStyle name="Normal 30 5 2 2 4 2" xfId="36949"/>
    <cellStyle name="Normal 30 5 2 2 5" xfId="18157"/>
    <cellStyle name="Normal 30 5 2 2 5 2" xfId="36950"/>
    <cellStyle name="Normal 30 5 2 2 6" xfId="36944"/>
    <cellStyle name="Normal 30 5 2 3" xfId="18158"/>
    <cellStyle name="Normal 30 5 2 3 2" xfId="18159"/>
    <cellStyle name="Normal 30 5 2 3 2 2" xfId="36952"/>
    <cellStyle name="Normal 30 5 2 3 3" xfId="18160"/>
    <cellStyle name="Normal 30 5 2 3 3 2" xfId="36953"/>
    <cellStyle name="Normal 30 5 2 3 4" xfId="36951"/>
    <cellStyle name="Normal 30 5 2 4" xfId="18161"/>
    <cellStyle name="Normal 30 5 2 4 2" xfId="36954"/>
    <cellStyle name="Normal 30 5 2 5" xfId="18162"/>
    <cellStyle name="Normal 30 5 2 5 2" xfId="36955"/>
    <cellStyle name="Normal 30 5 2 6" xfId="18163"/>
    <cellStyle name="Normal 30 5 2 6 2" xfId="36956"/>
    <cellStyle name="Normal 30 5 2 7" xfId="36943"/>
    <cellStyle name="Normal 30 5 3" xfId="18164"/>
    <cellStyle name="Normal 30 5 3 2" xfId="18165"/>
    <cellStyle name="Normal 30 5 3 2 2" xfId="18166"/>
    <cellStyle name="Normal 30 5 3 2 2 2" xfId="18167"/>
    <cellStyle name="Normal 30 5 3 2 2 2 2" xfId="36960"/>
    <cellStyle name="Normal 30 5 3 2 2 3" xfId="18168"/>
    <cellStyle name="Normal 30 5 3 2 2 3 2" xfId="36961"/>
    <cellStyle name="Normal 30 5 3 2 2 4" xfId="36959"/>
    <cellStyle name="Normal 30 5 3 2 3" xfId="18169"/>
    <cellStyle name="Normal 30 5 3 2 3 2" xfId="36962"/>
    <cellStyle name="Normal 30 5 3 2 4" xfId="18170"/>
    <cellStyle name="Normal 30 5 3 2 4 2" xfId="36963"/>
    <cellStyle name="Normal 30 5 3 2 5" xfId="18171"/>
    <cellStyle name="Normal 30 5 3 2 5 2" xfId="36964"/>
    <cellStyle name="Normal 30 5 3 2 6" xfId="36958"/>
    <cellStyle name="Normal 30 5 3 3" xfId="18172"/>
    <cellStyle name="Normal 30 5 3 3 2" xfId="18173"/>
    <cellStyle name="Normal 30 5 3 3 2 2" xfId="36966"/>
    <cellStyle name="Normal 30 5 3 3 3" xfId="18174"/>
    <cellStyle name="Normal 30 5 3 3 3 2" xfId="36967"/>
    <cellStyle name="Normal 30 5 3 3 4" xfId="36965"/>
    <cellStyle name="Normal 30 5 3 4" xfId="18175"/>
    <cellStyle name="Normal 30 5 3 4 2" xfId="36968"/>
    <cellStyle name="Normal 30 5 3 5" xfId="18176"/>
    <cellStyle name="Normal 30 5 3 5 2" xfId="36969"/>
    <cellStyle name="Normal 30 5 3 6" xfId="18177"/>
    <cellStyle name="Normal 30 5 3 6 2" xfId="36970"/>
    <cellStyle name="Normal 30 5 3 7" xfId="36957"/>
    <cellStyle name="Normal 30 5 4" xfId="18178"/>
    <cellStyle name="Normal 30 5 4 2" xfId="18179"/>
    <cellStyle name="Normal 30 5 4 2 2" xfId="18180"/>
    <cellStyle name="Normal 30 5 4 2 2 2" xfId="36973"/>
    <cellStyle name="Normal 30 5 4 2 3" xfId="18181"/>
    <cellStyle name="Normal 30 5 4 2 3 2" xfId="36974"/>
    <cellStyle name="Normal 30 5 4 2 4" xfId="36972"/>
    <cellStyle name="Normal 30 5 4 3" xfId="18182"/>
    <cellStyle name="Normal 30 5 4 3 2" xfId="36975"/>
    <cellStyle name="Normal 30 5 4 4" xfId="18183"/>
    <cellStyle name="Normal 30 5 4 4 2" xfId="36976"/>
    <cellStyle name="Normal 30 5 4 5" xfId="18184"/>
    <cellStyle name="Normal 30 5 4 5 2" xfId="36977"/>
    <cellStyle name="Normal 30 5 4 6" xfId="36971"/>
    <cellStyle name="Normal 30 5 5" xfId="18185"/>
    <cellStyle name="Normal 30 5 5 2" xfId="18186"/>
    <cellStyle name="Normal 30 5 5 2 2" xfId="36979"/>
    <cellStyle name="Normal 30 5 5 3" xfId="18187"/>
    <cellStyle name="Normal 30 5 5 3 2" xfId="36980"/>
    <cellStyle name="Normal 30 5 5 4" xfId="36978"/>
    <cellStyle name="Normal 30 5 6" xfId="18188"/>
    <cellStyle name="Normal 30 5 6 2" xfId="36981"/>
    <cellStyle name="Normal 30 5 7" xfId="18189"/>
    <cellStyle name="Normal 30 5 7 2" xfId="36982"/>
    <cellStyle name="Normal 30 5 8" xfId="18190"/>
    <cellStyle name="Normal 30 5 8 2" xfId="36983"/>
    <cellStyle name="Normal 30 5 9" xfId="36942"/>
    <cellStyle name="Normal 30 6" xfId="18191"/>
    <cellStyle name="Normal 30 6 2" xfId="18192"/>
    <cellStyle name="Normal 30 6 2 2" xfId="18193"/>
    <cellStyle name="Normal 30 6 2 2 2" xfId="18194"/>
    <cellStyle name="Normal 30 6 2 2 2 2" xfId="36987"/>
    <cellStyle name="Normal 30 6 2 2 3" xfId="18195"/>
    <cellStyle name="Normal 30 6 2 2 3 2" xfId="36988"/>
    <cellStyle name="Normal 30 6 2 2 4" xfId="36986"/>
    <cellStyle name="Normal 30 6 2 3" xfId="18196"/>
    <cellStyle name="Normal 30 6 2 3 2" xfId="36989"/>
    <cellStyle name="Normal 30 6 2 4" xfId="18197"/>
    <cellStyle name="Normal 30 6 2 4 2" xfId="36990"/>
    <cellStyle name="Normal 30 6 2 5" xfId="18198"/>
    <cellStyle name="Normal 30 6 2 5 2" xfId="36991"/>
    <cellStyle name="Normal 30 6 2 6" xfId="36985"/>
    <cellStyle name="Normal 30 6 3" xfId="18199"/>
    <cellStyle name="Normal 30 6 3 2" xfId="18200"/>
    <cellStyle name="Normal 30 6 3 2 2" xfId="36993"/>
    <cellStyle name="Normal 30 6 3 3" xfId="18201"/>
    <cellStyle name="Normal 30 6 3 3 2" xfId="36994"/>
    <cellStyle name="Normal 30 6 3 4" xfId="36992"/>
    <cellStyle name="Normal 30 6 4" xfId="18202"/>
    <cellStyle name="Normal 30 6 4 2" xfId="36995"/>
    <cellStyle name="Normal 30 6 5" xfId="18203"/>
    <cellStyle name="Normal 30 6 5 2" xfId="36996"/>
    <cellStyle name="Normal 30 6 6" xfId="18204"/>
    <cellStyle name="Normal 30 6 6 2" xfId="36997"/>
    <cellStyle name="Normal 30 6 7" xfId="36984"/>
    <cellStyle name="Normal 30 7" xfId="18205"/>
    <cellStyle name="Normal 30 7 2" xfId="18206"/>
    <cellStyle name="Normal 30 7 2 2" xfId="18207"/>
    <cellStyle name="Normal 30 7 2 2 2" xfId="18208"/>
    <cellStyle name="Normal 30 7 2 2 2 2" xfId="37001"/>
    <cellStyle name="Normal 30 7 2 2 3" xfId="18209"/>
    <cellStyle name="Normal 30 7 2 2 3 2" xfId="37002"/>
    <cellStyle name="Normal 30 7 2 2 4" xfId="37000"/>
    <cellStyle name="Normal 30 7 2 3" xfId="18210"/>
    <cellStyle name="Normal 30 7 2 3 2" xfId="37003"/>
    <cellStyle name="Normal 30 7 2 4" xfId="18211"/>
    <cellStyle name="Normal 30 7 2 4 2" xfId="37004"/>
    <cellStyle name="Normal 30 7 2 5" xfId="18212"/>
    <cellStyle name="Normal 30 7 2 5 2" xfId="37005"/>
    <cellStyle name="Normal 30 7 2 6" xfId="36999"/>
    <cellStyle name="Normal 30 7 3" xfId="18213"/>
    <cellStyle name="Normal 30 7 3 2" xfId="18214"/>
    <cellStyle name="Normal 30 7 3 2 2" xfId="37007"/>
    <cellStyle name="Normal 30 7 3 3" xfId="18215"/>
    <cellStyle name="Normal 30 7 3 3 2" xfId="37008"/>
    <cellStyle name="Normal 30 7 3 4" xfId="37006"/>
    <cellStyle name="Normal 30 7 4" xfId="18216"/>
    <cellStyle name="Normal 30 7 4 2" xfId="37009"/>
    <cellStyle name="Normal 30 7 5" xfId="18217"/>
    <cellStyle name="Normal 30 7 5 2" xfId="37010"/>
    <cellStyle name="Normal 30 7 6" xfId="18218"/>
    <cellStyle name="Normal 30 7 6 2" xfId="37011"/>
    <cellStyle name="Normal 30 7 7" xfId="36998"/>
    <cellStyle name="Normal 30 8" xfId="18219"/>
    <cellStyle name="Normal 30 8 2" xfId="18220"/>
    <cellStyle name="Normal 30 8 2 2" xfId="18221"/>
    <cellStyle name="Normal 30 8 2 2 2" xfId="37014"/>
    <cellStyle name="Normal 30 8 2 3" xfId="18222"/>
    <cellStyle name="Normal 30 8 2 3 2" xfId="37015"/>
    <cellStyle name="Normal 30 8 2 4" xfId="37013"/>
    <cellStyle name="Normal 30 8 3" xfId="18223"/>
    <cellStyle name="Normal 30 8 3 2" xfId="37016"/>
    <cellStyle name="Normal 30 8 4" xfId="18224"/>
    <cellStyle name="Normal 30 8 4 2" xfId="37017"/>
    <cellStyle name="Normal 30 8 5" xfId="18225"/>
    <cellStyle name="Normal 30 8 5 2" xfId="37018"/>
    <cellStyle name="Normal 30 8 6" xfId="37012"/>
    <cellStyle name="Normal 30 9" xfId="18226"/>
    <cellStyle name="Normal 30 9 2" xfId="18227"/>
    <cellStyle name="Normal 30 9 2 2" xfId="37020"/>
    <cellStyle name="Normal 30 9 3" xfId="18228"/>
    <cellStyle name="Normal 30 9 3 2" xfId="37021"/>
    <cellStyle name="Normal 30 9 4" xfId="37019"/>
    <cellStyle name="Normal 300" xfId="38594"/>
    <cellStyle name="Normal 301" xfId="38627"/>
    <cellStyle name="Normal 302" xfId="38637"/>
    <cellStyle name="Normal 303" xfId="38639"/>
    <cellStyle name="Normal 304" xfId="38640"/>
    <cellStyle name="Normal 305" xfId="38641"/>
    <cellStyle name="Normal 306" xfId="38642"/>
    <cellStyle name="Normal 307" xfId="38643"/>
    <cellStyle name="Normal 308" xfId="38644"/>
    <cellStyle name="Normal 309" xfId="38654"/>
    <cellStyle name="Normal 31" xfId="84"/>
    <cellStyle name="Normal 31 2" xfId="269"/>
    <cellStyle name="Normal 31 3" xfId="18229"/>
    <cellStyle name="Normal 31 4" xfId="18230"/>
    <cellStyle name="Normal 31 4 2" xfId="37022"/>
    <cellStyle name="Normal 31 4 3" xfId="41572"/>
    <cellStyle name="Normal 31 5" xfId="39396"/>
    <cellStyle name="Normal 310" xfId="38662"/>
    <cellStyle name="Normal 311" xfId="38650"/>
    <cellStyle name="Normal 312" xfId="38663"/>
    <cellStyle name="Normal 313" xfId="38664"/>
    <cellStyle name="Normal 314" xfId="38665"/>
    <cellStyle name="Normal 315" xfId="38666"/>
    <cellStyle name="Normal 316" xfId="38667"/>
    <cellStyle name="Normal 317" xfId="38668"/>
    <cellStyle name="Normal 318" xfId="38669"/>
    <cellStyle name="Normal 319" xfId="38670"/>
    <cellStyle name="Normal 32" xfId="85"/>
    <cellStyle name="Normal 32 2" xfId="270"/>
    <cellStyle name="Normal 32 3" xfId="18231"/>
    <cellStyle name="Normal 32 4" xfId="37023"/>
    <cellStyle name="Normal 32 5" xfId="39397"/>
    <cellStyle name="Normal 320" xfId="38671"/>
    <cellStyle name="Normal 321" xfId="38649"/>
    <cellStyle name="Normal 322" xfId="38672"/>
    <cellStyle name="Normal 323" xfId="38648"/>
    <cellStyle name="Normal 324" xfId="38673"/>
    <cellStyle name="Normal 325" xfId="38645"/>
    <cellStyle name="Normal 326" xfId="38674"/>
    <cellStyle name="Normal 327" xfId="38675"/>
    <cellStyle name="Normal 328" xfId="38676"/>
    <cellStyle name="Normal 329" xfId="38677"/>
    <cellStyle name="Normal 33" xfId="86"/>
    <cellStyle name="Normal 33 2" xfId="271"/>
    <cellStyle name="Normal 33 2 2" xfId="18232"/>
    <cellStyle name="Normal 33 2 3" xfId="37024"/>
    <cellStyle name="Normal 33 3" xfId="39398"/>
    <cellStyle name="Normal 330" xfId="38678"/>
    <cellStyle name="Normal 331" xfId="38679"/>
    <cellStyle name="Normal 332" xfId="38680"/>
    <cellStyle name="Normal 333" xfId="38681"/>
    <cellStyle name="Normal 334" xfId="38682"/>
    <cellStyle name="Normal 335" xfId="38683"/>
    <cellStyle name="Normal 336" xfId="38661"/>
    <cellStyle name="Normal 337" xfId="38684"/>
    <cellStyle name="Normal 338" xfId="38685"/>
    <cellStyle name="Normal 339" xfId="38686"/>
    <cellStyle name="Normal 34" xfId="87"/>
    <cellStyle name="Normal 34 2" xfId="272"/>
    <cellStyle name="Normal 34 2 2" xfId="18233"/>
    <cellStyle name="Normal 34 2 3" xfId="37025"/>
    <cellStyle name="Normal 34 24" xfId="39400"/>
    <cellStyle name="Normal 34 3" xfId="39399"/>
    <cellStyle name="Normal 340" xfId="38689"/>
    <cellStyle name="Normal 341" xfId="38691"/>
    <cellStyle name="Normal 342" xfId="38693"/>
    <cellStyle name="Normal 343" xfId="38695"/>
    <cellStyle name="Normal 344" xfId="38697"/>
    <cellStyle name="Normal 345" xfId="38699"/>
    <cellStyle name="Normal 346" xfId="38701"/>
    <cellStyle name="Normal 347" xfId="38703"/>
    <cellStyle name="Normal 348" xfId="38705"/>
    <cellStyle name="Normal 349" xfId="38707"/>
    <cellStyle name="Normal 35" xfId="88"/>
    <cellStyle name="Normal 35 2" xfId="273"/>
    <cellStyle name="Normal 35 3" xfId="39401"/>
    <cellStyle name="Normal 350" xfId="38709"/>
    <cellStyle name="Normal 351" xfId="38711"/>
    <cellStyle name="Normal 352" xfId="38713"/>
    <cellStyle name="Normal 353" xfId="38715"/>
    <cellStyle name="Normal 354" xfId="38717"/>
    <cellStyle name="Normal 355" xfId="38719"/>
    <cellStyle name="Normal 356" xfId="38721"/>
    <cellStyle name="Normal 357" xfId="38722"/>
    <cellStyle name="Normal 358" xfId="38723"/>
    <cellStyle name="Normal 359" xfId="38724"/>
    <cellStyle name="Normal 36" xfId="89"/>
    <cellStyle name="Normal 36 2" xfId="274"/>
    <cellStyle name="Normal 36 3" xfId="39402"/>
    <cellStyle name="Normal 360" xfId="38725"/>
    <cellStyle name="Normal 361" xfId="38726"/>
    <cellStyle name="Normal 362" xfId="38727"/>
    <cellStyle name="Normal 363" xfId="38728"/>
    <cellStyle name="Normal 364" xfId="38729"/>
    <cellStyle name="Normal 365" xfId="38730"/>
    <cellStyle name="Normal 366" xfId="38731"/>
    <cellStyle name="Normal 367" xfId="38732"/>
    <cellStyle name="Normal 368" xfId="38733"/>
    <cellStyle name="Normal 369" xfId="38734"/>
    <cellStyle name="Normal 37" xfId="90"/>
    <cellStyle name="Normal 37 2" xfId="275"/>
    <cellStyle name="Normal 37 3" xfId="39403"/>
    <cellStyle name="Normal 370" xfId="38735"/>
    <cellStyle name="Normal 371" xfId="38736"/>
    <cellStyle name="Normal 372" xfId="38737"/>
    <cellStyle name="Normal 373" xfId="38738"/>
    <cellStyle name="Normal 374" xfId="38739"/>
    <cellStyle name="Normal 375" xfId="38740"/>
    <cellStyle name="Normal 376" xfId="38741"/>
    <cellStyle name="Normal 377" xfId="38742"/>
    <cellStyle name="Normal 378" xfId="38743"/>
    <cellStyle name="Normal 379" xfId="38744"/>
    <cellStyle name="Normal 38" xfId="92"/>
    <cellStyle name="Normal 38 2" xfId="276"/>
    <cellStyle name="Normal 38 3" xfId="39404"/>
    <cellStyle name="Normal 380" xfId="38745"/>
    <cellStyle name="Normal 381" xfId="38746"/>
    <cellStyle name="Normal 382" xfId="38747"/>
    <cellStyle name="Normal 383" xfId="38748"/>
    <cellStyle name="Normal 384" xfId="38749"/>
    <cellStyle name="Normal 385" xfId="38750"/>
    <cellStyle name="Normal 386" xfId="38751"/>
    <cellStyle name="Normal 387" xfId="38752"/>
    <cellStyle name="Normal 388" xfId="38753"/>
    <cellStyle name="Normal 389" xfId="38754"/>
    <cellStyle name="Normal 39" xfId="94"/>
    <cellStyle name="Normal 39 2" xfId="278"/>
    <cellStyle name="Normal 39 3" xfId="39405"/>
    <cellStyle name="Normal 390" xfId="38755"/>
    <cellStyle name="Normal 391" xfId="38756"/>
    <cellStyle name="Normal 392" xfId="38757"/>
    <cellStyle name="Normal 393" xfId="38758"/>
    <cellStyle name="Normal 394" xfId="38759"/>
    <cellStyle name="Normal 395" xfId="38760"/>
    <cellStyle name="Normal 396" xfId="38761"/>
    <cellStyle name="Normal 397" xfId="38762"/>
    <cellStyle name="Normal 398" xfId="38763"/>
    <cellStyle name="Normal 399" xfId="38764"/>
    <cellStyle name="Normal 4" xfId="50"/>
    <cellStyle name="Normal 4 10" xfId="18234"/>
    <cellStyle name="Normal 4 11" xfId="18235"/>
    <cellStyle name="Normal 4 12" xfId="18236"/>
    <cellStyle name="Normal 4 13" xfId="18237"/>
    <cellStyle name="Normal 4 14" xfId="18238"/>
    <cellStyle name="Normal 4 15" xfId="18239"/>
    <cellStyle name="Normal 4 16" xfId="18240"/>
    <cellStyle name="Normal 4 17" xfId="18241"/>
    <cellStyle name="Normal 4 17 2" xfId="39407"/>
    <cellStyle name="Normal 4 18" xfId="18242"/>
    <cellStyle name="Normal 4 18 2" xfId="39408"/>
    <cellStyle name="Normal 4 19" xfId="18243"/>
    <cellStyle name="Normal 4 2" xfId="56"/>
    <cellStyle name="Normal 4 2 10" xfId="18245"/>
    <cellStyle name="Normal 4 2 11" xfId="18246"/>
    <cellStyle name="Normal 4 2 12" xfId="18247"/>
    <cellStyle name="Normal 4 2 13" xfId="18248"/>
    <cellStyle name="Normal 4 2 14" xfId="18249"/>
    <cellStyle name="Normal 4 2 15" xfId="18250"/>
    <cellStyle name="Normal 4 2 16" xfId="18251"/>
    <cellStyle name="Normal 4 2 17" xfId="18252"/>
    <cellStyle name="Normal 4 2 17 2" xfId="37027"/>
    <cellStyle name="Normal 4 2 18" xfId="18244"/>
    <cellStyle name="Normal 4 2 19" xfId="37026"/>
    <cellStyle name="Normal 4 2 2" xfId="176"/>
    <cellStyle name="Normal 4 2 2 2" xfId="310"/>
    <cellStyle name="Normal 4 2 2 3" xfId="18253"/>
    <cellStyle name="Normal 4 2 2 4" xfId="41573"/>
    <cellStyle name="Normal 4 2 20" xfId="38651"/>
    <cellStyle name="Normal 4 2 21" xfId="39841"/>
    <cellStyle name="Normal 4 2 22" xfId="39911"/>
    <cellStyle name="Normal 4 2 23" xfId="40069"/>
    <cellStyle name="Normal 4 2 24" xfId="42261"/>
    <cellStyle name="Normal 4 2 25" xfId="42646"/>
    <cellStyle name="Normal 4 2 3" xfId="441"/>
    <cellStyle name="Normal 4 2 3 2" xfId="18254"/>
    <cellStyle name="Normal 4 2 4" xfId="530"/>
    <cellStyle name="Normal 4 2 4 2" xfId="18255"/>
    <cellStyle name="Normal 4 2 5" xfId="556"/>
    <cellStyle name="Normal 4 2 5 2" xfId="18256"/>
    <cellStyle name="Normal 4 2 6" xfId="18257"/>
    <cellStyle name="Normal 4 2 7" xfId="18258"/>
    <cellStyle name="Normal 4 2 8" xfId="18259"/>
    <cellStyle name="Normal 4 2 9" xfId="18260"/>
    <cellStyle name="Normal 4 20" xfId="18261"/>
    <cellStyle name="Normal 4 21" xfId="18262"/>
    <cellStyle name="Normal 4 22" xfId="18263"/>
    <cellStyle name="Normal 4 23" xfId="18264"/>
    <cellStyle name="Normal 4 24" xfId="18265"/>
    <cellStyle name="Normal 4 25" xfId="18266"/>
    <cellStyle name="Normal 4 26" xfId="18267"/>
    <cellStyle name="Normal 4 27" xfId="18268"/>
    <cellStyle name="Normal 4 28" xfId="18269"/>
    <cellStyle name="Normal 4 29" xfId="18270"/>
    <cellStyle name="Normal 4 3" xfId="91"/>
    <cellStyle name="Normal 4 3 2" xfId="406"/>
    <cellStyle name="Normal 4 3 3" xfId="38652"/>
    <cellStyle name="Normal 4 3 4" xfId="39842"/>
    <cellStyle name="Normal 4 3 5" xfId="40070"/>
    <cellStyle name="Normal 4 3 6" xfId="41782"/>
    <cellStyle name="Normal 4 3 7" xfId="42262"/>
    <cellStyle name="Normal 4 3 8" xfId="42647"/>
    <cellStyle name="Normal 4 30" xfId="18271"/>
    <cellStyle name="Normal 4 31" xfId="18272"/>
    <cellStyle name="Normal 4 32" xfId="18273"/>
    <cellStyle name="Normal 4 33" xfId="18274"/>
    <cellStyle name="Normal 4 34" xfId="18275"/>
    <cellStyle name="Normal 4 35" xfId="19769"/>
    <cellStyle name="Normal 4 4" xfId="18276"/>
    <cellStyle name="Normal 4 5" xfId="18277"/>
    <cellStyle name="Normal 4 6" xfId="18278"/>
    <cellStyle name="Normal 4 7" xfId="18279"/>
    <cellStyle name="Normal 4 8" xfId="18280"/>
    <cellStyle name="Normal 4 9" xfId="18281"/>
    <cellStyle name="Normal 4_2009-09 SANLAM PACK" xfId="37028"/>
    <cellStyle name="Normal 40" xfId="96"/>
    <cellStyle name="Normal 40 2" xfId="279"/>
    <cellStyle name="Normal 40 3" xfId="18282"/>
    <cellStyle name="Normal 40 4" xfId="39409"/>
    <cellStyle name="Normal 400" xfId="38765"/>
    <cellStyle name="Normal 401" xfId="38766"/>
    <cellStyle name="Normal 402" xfId="38768"/>
    <cellStyle name="Normal 403" xfId="38770"/>
    <cellStyle name="Normal 404" xfId="38772"/>
    <cellStyle name="Normal 405" xfId="38774"/>
    <cellStyle name="Normal 406" xfId="38776"/>
    <cellStyle name="Normal 407" xfId="38778"/>
    <cellStyle name="Normal 408" xfId="38780"/>
    <cellStyle name="Normal 409" xfId="38781"/>
    <cellStyle name="Normal 41" xfId="175"/>
    <cellStyle name="Normal 41 10" xfId="42648"/>
    <cellStyle name="Normal 41 2" xfId="309"/>
    <cellStyle name="Normal 41 3" xfId="407"/>
    <cellStyle name="Normal 41 4" xfId="37029"/>
    <cellStyle name="Normal 41 5" xfId="38653"/>
    <cellStyle name="Normal 41 6" xfId="39410"/>
    <cellStyle name="Normal 41 7" xfId="39843"/>
    <cellStyle name="Normal 41 8" xfId="40071"/>
    <cellStyle name="Normal 41 9" xfId="42263"/>
    <cellStyle name="Normal 410" xfId="38782"/>
    <cellStyle name="Normal 411" xfId="38783"/>
    <cellStyle name="Normal 412" xfId="38784"/>
    <cellStyle name="Normal 413" xfId="38786"/>
    <cellStyle name="Normal 414" xfId="38788"/>
    <cellStyle name="Normal 415" xfId="38790"/>
    <cellStyle name="Normal 416" xfId="38792"/>
    <cellStyle name="Normal 417" xfId="38794"/>
    <cellStyle name="Normal 418" xfId="38796"/>
    <cellStyle name="Normal 419" xfId="38798"/>
    <cellStyle name="Normal 42" xfId="193"/>
    <cellStyle name="Normal 42 2" xfId="319"/>
    <cellStyle name="Normal 42 3" xfId="408"/>
    <cellStyle name="Normal 42 4" xfId="39411"/>
    <cellStyle name="Normal 420" xfId="38800"/>
    <cellStyle name="Normal 421" xfId="38802"/>
    <cellStyle name="Normal 422" xfId="38804"/>
    <cellStyle name="Normal 423" xfId="38805"/>
    <cellStyle name="Normal 424" xfId="38806"/>
    <cellStyle name="Normal 425" xfId="38808"/>
    <cellStyle name="Normal 426" xfId="38810"/>
    <cellStyle name="Normal 427" xfId="38812"/>
    <cellStyle name="Normal 428" xfId="38814"/>
    <cellStyle name="Normal 429" xfId="38816"/>
    <cellStyle name="Normal 43" xfId="195"/>
    <cellStyle name="Normal 43 2" xfId="37030"/>
    <cellStyle name="Normal 43 3" xfId="39412"/>
    <cellStyle name="Normal 430" xfId="38818"/>
    <cellStyle name="Normal 431" xfId="38820"/>
    <cellStyle name="Normal 432" xfId="38822"/>
    <cellStyle name="Normal 433" xfId="38824"/>
    <cellStyle name="Normal 434" xfId="38826"/>
    <cellStyle name="Normal 435" xfId="38828"/>
    <cellStyle name="Normal 436" xfId="38830"/>
    <cellStyle name="Normal 437" xfId="38832"/>
    <cellStyle name="Normal 438" xfId="38834"/>
    <cellStyle name="Normal 439" xfId="38836"/>
    <cellStyle name="Normal 44" xfId="194"/>
    <cellStyle name="Normal 44 2" xfId="37031"/>
    <cellStyle name="Normal 44 3" xfId="39413"/>
    <cellStyle name="Normal 440" xfId="38838"/>
    <cellStyle name="Normal 441" xfId="38840"/>
    <cellStyle name="Normal 442" xfId="38842"/>
    <cellStyle name="Normal 443" xfId="38844"/>
    <cellStyle name="Normal 444" xfId="38846"/>
    <cellStyle name="Normal 445" xfId="38848"/>
    <cellStyle name="Normal 446" xfId="38850"/>
    <cellStyle name="Normal 447" xfId="38852"/>
    <cellStyle name="Normal 448" xfId="38854"/>
    <cellStyle name="Normal 449" xfId="38856"/>
    <cellStyle name="Normal 45" xfId="318"/>
    <cellStyle name="Normal 45 2" xfId="37032"/>
    <cellStyle name="Normal 45 3" xfId="39414"/>
    <cellStyle name="Normal 450" xfId="38858"/>
    <cellStyle name="Normal 451" xfId="38859"/>
    <cellStyle name="Normal 452" xfId="38860"/>
    <cellStyle name="Normal 453" xfId="38861"/>
    <cellStyle name="Normal 454" xfId="38862"/>
    <cellStyle name="Normal 455" xfId="38863"/>
    <cellStyle name="Normal 456" xfId="38864"/>
    <cellStyle name="Normal 457" xfId="38865"/>
    <cellStyle name="Normal 458" xfId="38866"/>
    <cellStyle name="Normal 459" xfId="38867"/>
    <cellStyle name="Normal 46" xfId="296"/>
    <cellStyle name="Normal 46 2" xfId="39415"/>
    <cellStyle name="Normal 460" xfId="38868"/>
    <cellStyle name="Normal 461" xfId="38869"/>
    <cellStyle name="Normal 462" xfId="38870"/>
    <cellStyle name="Normal 463" xfId="38871"/>
    <cellStyle name="Normal 464" xfId="38872"/>
    <cellStyle name="Normal 465" xfId="38873"/>
    <cellStyle name="Normal 466" xfId="38882"/>
    <cellStyle name="Normal 467" xfId="38905"/>
    <cellStyle name="Normal 468" xfId="38881"/>
    <cellStyle name="Normal 469" xfId="38875"/>
    <cellStyle name="Normal 47" xfId="320"/>
    <cellStyle name="Normal 47 2" xfId="39416"/>
    <cellStyle name="Normal 470" xfId="38880"/>
    <cellStyle name="Normal 471" xfId="38898"/>
    <cellStyle name="Normal 472" xfId="38920"/>
    <cellStyle name="Normal 473" xfId="38897"/>
    <cellStyle name="Normal 474" xfId="38919"/>
    <cellStyle name="Normal 475" xfId="38910"/>
    <cellStyle name="Normal 476" xfId="38904"/>
    <cellStyle name="Normal 477" xfId="38890"/>
    <cellStyle name="Normal 478" xfId="38913"/>
    <cellStyle name="Normal 479" xfId="38915"/>
    <cellStyle name="Normal 48" xfId="330"/>
    <cellStyle name="Normal 48 2" xfId="39417"/>
    <cellStyle name="Normal 480" xfId="38893"/>
    <cellStyle name="Normal 481" xfId="38916"/>
    <cellStyle name="Normal 482" xfId="38908"/>
    <cellStyle name="Normal 483" xfId="38901"/>
    <cellStyle name="Normal 484" xfId="38923"/>
    <cellStyle name="Normal 485" xfId="38925"/>
    <cellStyle name="Normal 486" xfId="38927"/>
    <cellStyle name="Normal 487" xfId="38929"/>
    <cellStyle name="Normal 488" xfId="38932"/>
    <cellStyle name="Normal 489" xfId="38933"/>
    <cellStyle name="Normal 49" xfId="324"/>
    <cellStyle name="Normal 49 2" xfId="39418"/>
    <cellStyle name="Normal 490" xfId="38934"/>
    <cellStyle name="Normal 491" xfId="38935"/>
    <cellStyle name="Normal 492" xfId="38936"/>
    <cellStyle name="Normal 493" xfId="38937"/>
    <cellStyle name="Normal 494" xfId="38938"/>
    <cellStyle name="Normal 495" xfId="38939"/>
    <cellStyle name="Normal 496" xfId="38940"/>
    <cellStyle name="Normal 497" xfId="38941"/>
    <cellStyle name="Normal 498" xfId="38942"/>
    <cellStyle name="Normal 499" xfId="38943"/>
    <cellStyle name="Normal 5" xfId="51"/>
    <cellStyle name="Normal 5 10" xfId="18283"/>
    <cellStyle name="Normal 5 11" xfId="18284"/>
    <cellStyle name="Normal 5 12" xfId="18285"/>
    <cellStyle name="Normal 5 13" xfId="18286"/>
    <cellStyle name="Normal 5 14" xfId="18287"/>
    <cellStyle name="Normal 5 15" xfId="18288"/>
    <cellStyle name="Normal 5 16" xfId="18289"/>
    <cellStyle name="Normal 5 17" xfId="18290"/>
    <cellStyle name="Normal 5 18" xfId="18291"/>
    <cellStyle name="Normal 5 19" xfId="18292"/>
    <cellStyle name="Normal 5 2" xfId="178"/>
    <cellStyle name="Normal 5 2 10" xfId="18294"/>
    <cellStyle name="Normal 5 2 11" xfId="18295"/>
    <cellStyle name="Normal 5 2 12" xfId="18296"/>
    <cellStyle name="Normal 5 2 13" xfId="18297"/>
    <cellStyle name="Normal 5 2 14" xfId="18298"/>
    <cellStyle name="Normal 5 2 15" xfId="18299"/>
    <cellStyle name="Normal 5 2 16" xfId="18300"/>
    <cellStyle name="Normal 5 2 17" xfId="18301"/>
    <cellStyle name="Normal 5 2 17 2" xfId="37034"/>
    <cellStyle name="Normal 5 2 18" xfId="18293"/>
    <cellStyle name="Normal 5 2 19" xfId="37033"/>
    <cellStyle name="Normal 5 2 2" xfId="311"/>
    <cellStyle name="Normal 5 2 2 2" xfId="18302"/>
    <cellStyle name="Normal 5 2 20" xfId="38655"/>
    <cellStyle name="Normal 5 2 21" xfId="39845"/>
    <cellStyle name="Normal 5 2 22" xfId="39912"/>
    <cellStyle name="Normal 5 2 23" xfId="40073"/>
    <cellStyle name="Normal 5 2 24" xfId="42265"/>
    <cellStyle name="Normal 5 2 25" xfId="42650"/>
    <cellStyle name="Normal 5 2 3" xfId="442"/>
    <cellStyle name="Normal 5 2 3 2" xfId="18303"/>
    <cellStyle name="Normal 5 2 4" xfId="531"/>
    <cellStyle name="Normal 5 2 4 2" xfId="18304"/>
    <cellStyle name="Normal 5 2 5" xfId="557"/>
    <cellStyle name="Normal 5 2 5 2" xfId="18305"/>
    <cellStyle name="Normal 5 2 6" xfId="18306"/>
    <cellStyle name="Normal 5 2 7" xfId="18307"/>
    <cellStyle name="Normal 5 2 8" xfId="18308"/>
    <cellStyle name="Normal 5 2 9" xfId="18309"/>
    <cellStyle name="Normal 5 20" xfId="18310"/>
    <cellStyle name="Normal 5 21" xfId="18311"/>
    <cellStyle name="Normal 5 22" xfId="18312"/>
    <cellStyle name="Normal 5 23" xfId="18313"/>
    <cellStyle name="Normal 5 24" xfId="18314"/>
    <cellStyle name="Normal 5 25" xfId="18315"/>
    <cellStyle name="Normal 5 26" xfId="18316"/>
    <cellStyle name="Normal 5 27" xfId="18317"/>
    <cellStyle name="Normal 5 28" xfId="18318"/>
    <cellStyle name="Normal 5 29" xfId="18319"/>
    <cellStyle name="Normal 5 3" xfId="179"/>
    <cellStyle name="Normal 5 3 10" xfId="40074"/>
    <cellStyle name="Normal 5 3 11" xfId="42266"/>
    <cellStyle name="Normal 5 3 12" xfId="42651"/>
    <cellStyle name="Normal 5 3 2" xfId="312"/>
    <cellStyle name="Normal 5 3 2 2" xfId="18321"/>
    <cellStyle name="Normal 5 3 2 3" xfId="37036"/>
    <cellStyle name="Normal 5 3 3" xfId="443"/>
    <cellStyle name="Normal 5 3 4" xfId="532"/>
    <cellStyle name="Normal 5 3 5" xfId="558"/>
    <cellStyle name="Normal 5 3 6" xfId="18320"/>
    <cellStyle name="Normal 5 3 7" xfId="37035"/>
    <cellStyle name="Normal 5 3 8" xfId="38656"/>
    <cellStyle name="Normal 5 3 9" xfId="39846"/>
    <cellStyle name="Normal 5 30" xfId="18322"/>
    <cellStyle name="Normal 5 31" xfId="18323"/>
    <cellStyle name="Normal 5 32" xfId="18324"/>
    <cellStyle name="Normal 5 33" xfId="18325"/>
    <cellStyle name="Normal 5 34" xfId="18326"/>
    <cellStyle name="Normal 5 35" xfId="18327"/>
    <cellStyle name="Normal 5 36" xfId="18328"/>
    <cellStyle name="Normal 5 37" xfId="19770"/>
    <cellStyle name="Normal 5 38" xfId="39419"/>
    <cellStyle name="Normal 5 39" xfId="40136"/>
    <cellStyle name="Normal 5 4" xfId="177"/>
    <cellStyle name="Normal 5 4 2" xfId="18329"/>
    <cellStyle name="Normal 5 5" xfId="241"/>
    <cellStyle name="Normal 5 5 2" xfId="18330"/>
    <cellStyle name="Normal 5 6" xfId="18331"/>
    <cellStyle name="Normal 5 7" xfId="18332"/>
    <cellStyle name="Normal 5 8" xfId="18333"/>
    <cellStyle name="Normal 5 9" xfId="18334"/>
    <cellStyle name="Normal 50" xfId="328"/>
    <cellStyle name="Normal 50 2" xfId="39420"/>
    <cellStyle name="Normal 50 3" xfId="41574"/>
    <cellStyle name="Normal 500" xfId="38944"/>
    <cellStyle name="Normal 501" xfId="38945"/>
    <cellStyle name="Normal 502" xfId="38946"/>
    <cellStyle name="Normal 503" xfId="38947"/>
    <cellStyle name="Normal 504" xfId="38948"/>
    <cellStyle name="Normal 505" xfId="38950"/>
    <cellStyle name="Normal 506" xfId="38952"/>
    <cellStyle name="Normal 507" xfId="38954"/>
    <cellStyle name="Normal 508" xfId="38956"/>
    <cellStyle name="Normal 509" xfId="38958"/>
    <cellStyle name="Normal 51" xfId="326"/>
    <cellStyle name="Normal 51 2" xfId="39421"/>
    <cellStyle name="Normal 510" xfId="38960"/>
    <cellStyle name="Normal 511" xfId="38962"/>
    <cellStyle name="Normal 512" xfId="38965"/>
    <cellStyle name="Normal 513" xfId="38967"/>
    <cellStyle name="Normal 514" xfId="38969"/>
    <cellStyle name="Normal 515" xfId="38971"/>
    <cellStyle name="Normal 516" xfId="38973"/>
    <cellStyle name="Normal 517" xfId="38975"/>
    <cellStyle name="Normal 518" xfId="38977"/>
    <cellStyle name="Normal 519" xfId="38979"/>
    <cellStyle name="Normal 52" xfId="305"/>
    <cellStyle name="Normal 52 2" xfId="39422"/>
    <cellStyle name="Normal 52 3" xfId="41575"/>
    <cellStyle name="Normal 520" xfId="38981"/>
    <cellStyle name="Normal 521" xfId="38983"/>
    <cellStyle name="Normal 522" xfId="38985"/>
    <cellStyle name="Normal 523" xfId="38987"/>
    <cellStyle name="Normal 524" xfId="38989"/>
    <cellStyle name="Normal 525" xfId="38991"/>
    <cellStyle name="Normal 526" xfId="38993"/>
    <cellStyle name="Normal 527" xfId="38994"/>
    <cellStyle name="Normal 528" xfId="38996"/>
    <cellStyle name="Normal 529" xfId="38998"/>
    <cellStyle name="Normal 53" xfId="294"/>
    <cellStyle name="Normal 530" xfId="39000"/>
    <cellStyle name="Normal 531" xfId="39002"/>
    <cellStyle name="Normal 532" xfId="39004"/>
    <cellStyle name="Normal 533" xfId="39005"/>
    <cellStyle name="Normal 534" xfId="39006"/>
    <cellStyle name="Normal 535" xfId="39007"/>
    <cellStyle name="Normal 536" xfId="39008"/>
    <cellStyle name="Normal 537" xfId="39009"/>
    <cellStyle name="Normal 538" xfId="39010"/>
    <cellStyle name="Normal 539" xfId="39011"/>
    <cellStyle name="Normal 54" xfId="283"/>
    <cellStyle name="Normal 540" xfId="39012"/>
    <cellStyle name="Normal 541" xfId="39013"/>
    <cellStyle name="Normal 542" xfId="39014"/>
    <cellStyle name="Normal 543" xfId="39016"/>
    <cellStyle name="Normal 544" xfId="39018"/>
    <cellStyle name="Normal 545" xfId="39020"/>
    <cellStyle name="Normal 546" xfId="39022"/>
    <cellStyle name="Normal 547" xfId="39024"/>
    <cellStyle name="Normal 548" xfId="39027"/>
    <cellStyle name="Normal 549" xfId="39029"/>
    <cellStyle name="Normal 55" xfId="298"/>
    <cellStyle name="Normal 550" xfId="39031"/>
    <cellStyle name="Normal 551" xfId="39033"/>
    <cellStyle name="Normal 552" xfId="39035"/>
    <cellStyle name="Normal 553" xfId="39037"/>
    <cellStyle name="Normal 554" xfId="39039"/>
    <cellStyle name="Normal 555" xfId="39041"/>
    <cellStyle name="Normal 556" xfId="39043"/>
    <cellStyle name="Normal 557" xfId="39045"/>
    <cellStyle name="Normal 558" xfId="39047"/>
    <cellStyle name="Normal 559" xfId="39049"/>
    <cellStyle name="Normal 56" xfId="322"/>
    <cellStyle name="Normal 560" xfId="39050"/>
    <cellStyle name="Normal 561" xfId="39053"/>
    <cellStyle name="Normal 562" xfId="39055"/>
    <cellStyle name="Normal 563" xfId="39057"/>
    <cellStyle name="Normal 564" xfId="39058"/>
    <cellStyle name="Normal 565" xfId="39060"/>
    <cellStyle name="Normal 566" xfId="39061"/>
    <cellStyle name="Normal 567" xfId="39062"/>
    <cellStyle name="Normal 568" xfId="39063"/>
    <cellStyle name="Normal 569" xfId="39064"/>
    <cellStyle name="Normal 57" xfId="329"/>
    <cellStyle name="Normal 570" xfId="39065"/>
    <cellStyle name="Normal 571" xfId="39066"/>
    <cellStyle name="Normal 572" xfId="39067"/>
    <cellStyle name="Normal 573" xfId="39068"/>
    <cellStyle name="Normal 574" xfId="39069"/>
    <cellStyle name="Normal 575" xfId="39070"/>
    <cellStyle name="Normal 576" xfId="39071"/>
    <cellStyle name="Normal 577" xfId="39072"/>
    <cellStyle name="Normal 578" xfId="39073"/>
    <cellStyle name="Normal 579" xfId="39074"/>
    <cellStyle name="Normal 58" xfId="325"/>
    <cellStyle name="Normal 580" xfId="39075"/>
    <cellStyle name="Normal 581" xfId="39076"/>
    <cellStyle name="Normal 582" xfId="39077"/>
    <cellStyle name="Normal 583" xfId="39078"/>
    <cellStyle name="Normal 584" xfId="39079"/>
    <cellStyle name="Normal 585" xfId="39081"/>
    <cellStyle name="Normal 586" xfId="39082"/>
    <cellStyle name="Normal 587" xfId="39083"/>
    <cellStyle name="Normal 588" xfId="39084"/>
    <cellStyle name="Normal 589" xfId="39085"/>
    <cellStyle name="Normal 59" xfId="304"/>
    <cellStyle name="Normal 590" xfId="39086"/>
    <cellStyle name="Normal 591" xfId="39087"/>
    <cellStyle name="Normal 592" xfId="39088"/>
    <cellStyle name="Normal 593" xfId="39089"/>
    <cellStyle name="Normal 594" xfId="39090"/>
    <cellStyle name="Normal 595" xfId="39095"/>
    <cellStyle name="Normal 596" xfId="39097"/>
    <cellStyle name="Normal 597" xfId="39100"/>
    <cellStyle name="Normal 598" xfId="39102"/>
    <cellStyle name="Normal 599" xfId="39098"/>
    <cellStyle name="Normal 6" xfId="57"/>
    <cellStyle name="Normal 6 10" xfId="18336"/>
    <cellStyle name="Normal 6 11" xfId="18337"/>
    <cellStyle name="Normal 6 12" xfId="18338"/>
    <cellStyle name="Normal 6 13" xfId="18339"/>
    <cellStyle name="Normal 6 14" xfId="18340"/>
    <cellStyle name="Normal 6 15" xfId="18341"/>
    <cellStyle name="Normal 6 16" xfId="18342"/>
    <cellStyle name="Normal 6 17" xfId="18343"/>
    <cellStyle name="Normal 6 18" xfId="18344"/>
    <cellStyle name="Normal 6 19" xfId="18345"/>
    <cellStyle name="Normal 6 2" xfId="180"/>
    <cellStyle name="Normal 6 2 10" xfId="18347"/>
    <cellStyle name="Normal 6 2 11" xfId="18348"/>
    <cellStyle name="Normal 6 2 12" xfId="18349"/>
    <cellStyle name="Normal 6 2 13" xfId="18350"/>
    <cellStyle name="Normal 6 2 14" xfId="18351"/>
    <cellStyle name="Normal 6 2 15" xfId="18352"/>
    <cellStyle name="Normal 6 2 16" xfId="18353"/>
    <cellStyle name="Normal 6 2 17" xfId="18354"/>
    <cellStyle name="Normal 6 2 17 2" xfId="37039"/>
    <cellStyle name="Normal 6 2 18" xfId="18346"/>
    <cellStyle name="Normal 6 2 19" xfId="37038"/>
    <cellStyle name="Normal 6 2 2" xfId="313"/>
    <cellStyle name="Normal 6 2 2 2" xfId="18355"/>
    <cellStyle name="Normal 6 2 20" xfId="38657"/>
    <cellStyle name="Normal 6 2 21" xfId="39847"/>
    <cellStyle name="Normal 6 2 22" xfId="40075"/>
    <cellStyle name="Normal 6 2 23" xfId="42267"/>
    <cellStyle name="Normal 6 2 24" xfId="42652"/>
    <cellStyle name="Normal 6 2 3" xfId="560"/>
    <cellStyle name="Normal 6 2 3 2" xfId="18356"/>
    <cellStyle name="Normal 6 2 4" xfId="18357"/>
    <cellStyle name="Normal 6 2 5" xfId="18358"/>
    <cellStyle name="Normal 6 2 6" xfId="18359"/>
    <cellStyle name="Normal 6 2 7" xfId="18360"/>
    <cellStyle name="Normal 6 2 8" xfId="18361"/>
    <cellStyle name="Normal 6 2 9" xfId="18362"/>
    <cellStyle name="Normal 6 20" xfId="18363"/>
    <cellStyle name="Normal 6 21" xfId="18364"/>
    <cellStyle name="Normal 6 22" xfId="18365"/>
    <cellStyle name="Normal 6 23" xfId="18366"/>
    <cellStyle name="Normal 6 24" xfId="18367"/>
    <cellStyle name="Normal 6 25" xfId="18368"/>
    <cellStyle name="Normal 6 26" xfId="18369"/>
    <cellStyle name="Normal 6 27" xfId="18370"/>
    <cellStyle name="Normal 6 28" xfId="18371"/>
    <cellStyle name="Normal 6 29" xfId="18372"/>
    <cellStyle name="Normal 6 3" xfId="243"/>
    <cellStyle name="Normal 6 3 2" xfId="18373"/>
    <cellStyle name="Normal 6 3 3" xfId="38658"/>
    <cellStyle name="Normal 6 3 4" xfId="39848"/>
    <cellStyle name="Normal 6 3 5" xfId="40076"/>
    <cellStyle name="Normal 6 3 6" xfId="42268"/>
    <cellStyle name="Normal 6 3 7" xfId="42653"/>
    <cellStyle name="Normal 6 30" xfId="18374"/>
    <cellStyle name="Normal 6 31" xfId="18375"/>
    <cellStyle name="Normal 6 32" xfId="18376"/>
    <cellStyle name="Normal 6 33" xfId="18377"/>
    <cellStyle name="Normal 6 34" xfId="18378"/>
    <cellStyle name="Normal 6 35" xfId="18335"/>
    <cellStyle name="Normal 6 36" xfId="37037"/>
    <cellStyle name="Normal 6 37" xfId="39423"/>
    <cellStyle name="Normal 6 4" xfId="444"/>
    <cellStyle name="Normal 6 4 2" xfId="18379"/>
    <cellStyle name="Normal 6 5" xfId="533"/>
    <cellStyle name="Normal 6 5 2" xfId="18380"/>
    <cellStyle name="Normal 6 6" xfId="559"/>
    <cellStyle name="Normal 6 6 2" xfId="18381"/>
    <cellStyle name="Normal 6 7" xfId="18382"/>
    <cellStyle name="Normal 6 8" xfId="18383"/>
    <cellStyle name="Normal 6 9" xfId="18384"/>
    <cellStyle name="Normal 6_2009-09 SANLAM PACK" xfId="37040"/>
    <cellStyle name="Normal 60" xfId="332"/>
    <cellStyle name="Normal 600" xfId="39104"/>
    <cellStyle name="Normal 601" xfId="39105"/>
    <cellStyle name="Normal 602" xfId="39107"/>
    <cellStyle name="Normal 603" xfId="39109"/>
    <cellStyle name="Normal 604" xfId="39111"/>
    <cellStyle name="Normal 605" xfId="39113"/>
    <cellStyle name="Normal 606" xfId="39115"/>
    <cellStyle name="Normal 607" xfId="39117"/>
    <cellStyle name="Normal 608" xfId="39119"/>
    <cellStyle name="Normal 609" xfId="39121"/>
    <cellStyle name="Normal 61" xfId="316"/>
    <cellStyle name="Normal 610" xfId="39123"/>
    <cellStyle name="Normal 611" xfId="39125"/>
    <cellStyle name="Normal 612" xfId="39127"/>
    <cellStyle name="Normal 613" xfId="39129"/>
    <cellStyle name="Normal 614" xfId="39130"/>
    <cellStyle name="Normal 615" xfId="39132"/>
    <cellStyle name="Normal 616" xfId="39134"/>
    <cellStyle name="Normal 617" xfId="39136"/>
    <cellStyle name="Normal 618" xfId="39138"/>
    <cellStyle name="Normal 619" xfId="39140"/>
    <cellStyle name="Normal 62" xfId="297"/>
    <cellStyle name="Normal 620" xfId="39142"/>
    <cellStyle name="Normal 621" xfId="39144"/>
    <cellStyle name="Normal 622" xfId="39146"/>
    <cellStyle name="Normal 623" xfId="39148"/>
    <cellStyle name="Normal 624" xfId="39150"/>
    <cellStyle name="Normal 625" xfId="39152"/>
    <cellStyle name="Normal 626" xfId="39406"/>
    <cellStyle name="Normal 627" xfId="39440"/>
    <cellStyle name="Normal 628" xfId="39441"/>
    <cellStyle name="Normal 629" xfId="39442"/>
    <cellStyle name="Normal 63" xfId="321"/>
    <cellStyle name="Normal 630" xfId="39438"/>
    <cellStyle name="Normal 631" xfId="39436"/>
    <cellStyle name="Normal 632" xfId="39434"/>
    <cellStyle name="Normal 633" xfId="39443"/>
    <cellStyle name="Normal 634" xfId="39445"/>
    <cellStyle name="Normal 635" xfId="39447"/>
    <cellStyle name="Normal 636" xfId="39449"/>
    <cellStyle name="Normal 637" xfId="39450"/>
    <cellStyle name="Normal 638" xfId="39451"/>
    <cellStyle name="Normal 639" xfId="39452"/>
    <cellStyle name="Normal 64" xfId="299"/>
    <cellStyle name="Normal 640" xfId="39453"/>
    <cellStyle name="Normal 641" xfId="39454"/>
    <cellStyle name="Normal 642" xfId="39455"/>
    <cellStyle name="Normal 643" xfId="39456"/>
    <cellStyle name="Normal 644" xfId="39457"/>
    <cellStyle name="Normal 645" xfId="39458"/>
    <cellStyle name="Normal 646" xfId="39459"/>
    <cellStyle name="Normal 647" xfId="39460"/>
    <cellStyle name="Normal 648" xfId="39461"/>
    <cellStyle name="Normal 649" xfId="39462"/>
    <cellStyle name="Normal 65" xfId="295"/>
    <cellStyle name="Normal 650" xfId="39463"/>
    <cellStyle name="Normal 651" xfId="39464"/>
    <cellStyle name="Normal 652" xfId="39465"/>
    <cellStyle name="Normal 653" xfId="39466"/>
    <cellStyle name="Normal 654" xfId="39467"/>
    <cellStyle name="Normal 655" xfId="39468"/>
    <cellStyle name="Normal 656" xfId="39469"/>
    <cellStyle name="Normal 657" xfId="39470"/>
    <cellStyle name="Normal 658" xfId="39471"/>
    <cellStyle name="Normal 659" xfId="39472"/>
    <cellStyle name="Normal 66" xfId="331"/>
    <cellStyle name="Normal 660" xfId="39473"/>
    <cellStyle name="Normal 661" xfId="39474"/>
    <cellStyle name="Normal 662" xfId="39475"/>
    <cellStyle name="Normal 663" xfId="39476"/>
    <cellStyle name="Normal 664" xfId="39477"/>
    <cellStyle name="Normal 665" xfId="39478"/>
    <cellStyle name="Normal 666" xfId="39479"/>
    <cellStyle name="Normal 667" xfId="39480"/>
    <cellStyle name="Normal 668" xfId="39481"/>
    <cellStyle name="Normal 669" xfId="39482"/>
    <cellStyle name="Normal 67" xfId="323"/>
    <cellStyle name="Normal 670" xfId="39483"/>
    <cellStyle name="Normal 671" xfId="39484"/>
    <cellStyle name="Normal 672" xfId="39485"/>
    <cellStyle name="Normal 673" xfId="39486"/>
    <cellStyle name="Normal 674" xfId="39487"/>
    <cellStyle name="Normal 675" xfId="39488"/>
    <cellStyle name="Normal 676" xfId="39489"/>
    <cellStyle name="Normal 677" xfId="39490"/>
    <cellStyle name="Normal 678" xfId="39491"/>
    <cellStyle name="Normal 679" xfId="39492"/>
    <cellStyle name="Normal 68" xfId="303"/>
    <cellStyle name="Normal 680" xfId="39493"/>
    <cellStyle name="Normal 681" xfId="39494"/>
    <cellStyle name="Normal 682" xfId="39495"/>
    <cellStyle name="Normal 683" xfId="39496"/>
    <cellStyle name="Normal 684" xfId="39497"/>
    <cellStyle name="Normal 685" xfId="39498"/>
    <cellStyle name="Normal 686" xfId="39499"/>
    <cellStyle name="Normal 687" xfId="39500"/>
    <cellStyle name="Normal 688" xfId="39501"/>
    <cellStyle name="Normal 689" xfId="39502"/>
    <cellStyle name="Normal 69" xfId="334"/>
    <cellStyle name="Normal 690" xfId="39503"/>
    <cellStyle name="Normal 691" xfId="39504"/>
    <cellStyle name="Normal 692" xfId="39505"/>
    <cellStyle name="Normal 693" xfId="39506"/>
    <cellStyle name="Normal 694" xfId="39507"/>
    <cellStyle name="Normal 695" xfId="39508"/>
    <cellStyle name="Normal 696" xfId="39509"/>
    <cellStyle name="Normal 697" xfId="39510"/>
    <cellStyle name="Normal 698" xfId="39511"/>
    <cellStyle name="Normal 699" xfId="39512"/>
    <cellStyle name="Normal 7" xfId="59"/>
    <cellStyle name="Normal 7 10" xfId="18386"/>
    <cellStyle name="Normal 7 11" xfId="18387"/>
    <cellStyle name="Normal 7 11 2" xfId="18388"/>
    <cellStyle name="Normal 7 11 2 2" xfId="18389"/>
    <cellStyle name="Normal 7 11 2 2 2" xfId="18390"/>
    <cellStyle name="Normal 7 11 2 2 2 2" xfId="37045"/>
    <cellStyle name="Normal 7 11 2 2 3" xfId="18391"/>
    <cellStyle name="Normal 7 11 2 2 3 2" xfId="37046"/>
    <cellStyle name="Normal 7 11 2 2 4" xfId="37044"/>
    <cellStyle name="Normal 7 11 2 3" xfId="18392"/>
    <cellStyle name="Normal 7 11 2 3 2" xfId="37047"/>
    <cellStyle name="Normal 7 11 2 4" xfId="18393"/>
    <cellStyle name="Normal 7 11 2 4 2" xfId="37048"/>
    <cellStyle name="Normal 7 11 2 5" xfId="18394"/>
    <cellStyle name="Normal 7 11 2 5 2" xfId="37049"/>
    <cellStyle name="Normal 7 11 2 6" xfId="37043"/>
    <cellStyle name="Normal 7 11 3" xfId="18395"/>
    <cellStyle name="Normal 7 11 3 2" xfId="18396"/>
    <cellStyle name="Normal 7 11 3 2 2" xfId="37051"/>
    <cellStyle name="Normal 7 11 3 3" xfId="18397"/>
    <cellStyle name="Normal 7 11 3 3 2" xfId="37052"/>
    <cellStyle name="Normal 7 11 3 4" xfId="37050"/>
    <cellStyle name="Normal 7 11 4" xfId="18398"/>
    <cellStyle name="Normal 7 11 4 2" xfId="37053"/>
    <cellStyle name="Normal 7 11 5" xfId="18399"/>
    <cellStyle name="Normal 7 11 5 2" xfId="37054"/>
    <cellStyle name="Normal 7 11 6" xfId="18400"/>
    <cellStyle name="Normal 7 11 6 2" xfId="37055"/>
    <cellStyle name="Normal 7 11 7" xfId="37042"/>
    <cellStyle name="Normal 7 12" xfId="18401"/>
    <cellStyle name="Normal 7 12 2" xfId="18402"/>
    <cellStyle name="Normal 7 12 2 2" xfId="18403"/>
    <cellStyle name="Normal 7 12 2 2 2" xfId="18404"/>
    <cellStyle name="Normal 7 12 2 2 2 2" xfId="37059"/>
    <cellStyle name="Normal 7 12 2 2 3" xfId="18405"/>
    <cellStyle name="Normal 7 12 2 2 3 2" xfId="37060"/>
    <cellStyle name="Normal 7 12 2 2 4" xfId="37058"/>
    <cellStyle name="Normal 7 12 2 3" xfId="18406"/>
    <cellStyle name="Normal 7 12 2 3 2" xfId="37061"/>
    <cellStyle name="Normal 7 12 2 4" xfId="18407"/>
    <cellStyle name="Normal 7 12 2 4 2" xfId="37062"/>
    <cellStyle name="Normal 7 12 2 5" xfId="18408"/>
    <cellStyle name="Normal 7 12 2 5 2" xfId="37063"/>
    <cellStyle name="Normal 7 12 2 6" xfId="37057"/>
    <cellStyle name="Normal 7 12 3" xfId="18409"/>
    <cellStyle name="Normal 7 12 3 2" xfId="18410"/>
    <cellStyle name="Normal 7 12 3 2 2" xfId="37065"/>
    <cellStyle name="Normal 7 12 3 3" xfId="18411"/>
    <cellStyle name="Normal 7 12 3 3 2" xfId="37066"/>
    <cellStyle name="Normal 7 12 3 4" xfId="37064"/>
    <cellStyle name="Normal 7 12 4" xfId="18412"/>
    <cellStyle name="Normal 7 12 4 2" xfId="37067"/>
    <cellStyle name="Normal 7 12 5" xfId="18413"/>
    <cellStyle name="Normal 7 12 5 2" xfId="37068"/>
    <cellStyle name="Normal 7 12 6" xfId="18414"/>
    <cellStyle name="Normal 7 12 6 2" xfId="37069"/>
    <cellStyle name="Normal 7 12 7" xfId="37056"/>
    <cellStyle name="Normal 7 13" xfId="18415"/>
    <cellStyle name="Normal 7 14" xfId="18416"/>
    <cellStyle name="Normal 7 15" xfId="18417"/>
    <cellStyle name="Normal 7 16" xfId="18418"/>
    <cellStyle name="Normal 7 17" xfId="18419"/>
    <cellStyle name="Normal 7 18" xfId="18420"/>
    <cellStyle name="Normal 7 19" xfId="18421"/>
    <cellStyle name="Normal 7 2" xfId="181"/>
    <cellStyle name="Normal 7 2 2" xfId="314"/>
    <cellStyle name="Normal 7 2 2 2" xfId="18424"/>
    <cellStyle name="Normal 7 2 2 2 2" xfId="18425"/>
    <cellStyle name="Normal 7 2 2 2 2 2" xfId="18426"/>
    <cellStyle name="Normal 7 2 2 2 2 2 2" xfId="37073"/>
    <cellStyle name="Normal 7 2 2 2 2 3" xfId="18427"/>
    <cellStyle name="Normal 7 2 2 2 2 3 2" xfId="37074"/>
    <cellStyle name="Normal 7 2 2 2 2 4" xfId="37072"/>
    <cellStyle name="Normal 7 2 2 2 3" xfId="18428"/>
    <cellStyle name="Normal 7 2 2 2 3 2" xfId="37075"/>
    <cellStyle name="Normal 7 2 2 2 4" xfId="18429"/>
    <cellStyle name="Normal 7 2 2 2 4 2" xfId="37076"/>
    <cellStyle name="Normal 7 2 2 2 5" xfId="18430"/>
    <cellStyle name="Normal 7 2 2 2 5 2" xfId="37077"/>
    <cellStyle name="Normal 7 2 2 2 6" xfId="37071"/>
    <cellStyle name="Normal 7 2 2 3" xfId="18431"/>
    <cellStyle name="Normal 7 2 2 3 2" xfId="18432"/>
    <cellStyle name="Normal 7 2 2 3 2 2" xfId="37079"/>
    <cellStyle name="Normal 7 2 2 3 3" xfId="18433"/>
    <cellStyle name="Normal 7 2 2 3 3 2" xfId="37080"/>
    <cellStyle name="Normal 7 2 2 3 4" xfId="37078"/>
    <cellStyle name="Normal 7 2 2 4" xfId="18434"/>
    <cellStyle name="Normal 7 2 2 4 2" xfId="37081"/>
    <cellStyle name="Normal 7 2 2 5" xfId="18435"/>
    <cellStyle name="Normal 7 2 2 5 2" xfId="37082"/>
    <cellStyle name="Normal 7 2 2 6" xfId="18436"/>
    <cellStyle name="Normal 7 2 2 6 2" xfId="37083"/>
    <cellStyle name="Normal 7 2 2 7" xfId="18423"/>
    <cellStyle name="Normal 7 2 2 8" xfId="37070"/>
    <cellStyle name="Normal 7 2 3" xfId="18437"/>
    <cellStyle name="Normal 7 2 3 2" xfId="18438"/>
    <cellStyle name="Normal 7 2 3 2 2" xfId="18439"/>
    <cellStyle name="Normal 7 2 3 2 2 2" xfId="18440"/>
    <cellStyle name="Normal 7 2 3 2 2 2 2" xfId="37087"/>
    <cellStyle name="Normal 7 2 3 2 2 3" xfId="18441"/>
    <cellStyle name="Normal 7 2 3 2 2 3 2" xfId="37088"/>
    <cellStyle name="Normal 7 2 3 2 2 4" xfId="37086"/>
    <cellStyle name="Normal 7 2 3 2 3" xfId="18442"/>
    <cellStyle name="Normal 7 2 3 2 3 2" xfId="37089"/>
    <cellStyle name="Normal 7 2 3 2 4" xfId="18443"/>
    <cellStyle name="Normal 7 2 3 2 4 2" xfId="37090"/>
    <cellStyle name="Normal 7 2 3 2 5" xfId="18444"/>
    <cellStyle name="Normal 7 2 3 2 5 2" xfId="37091"/>
    <cellStyle name="Normal 7 2 3 2 6" xfId="37085"/>
    <cellStyle name="Normal 7 2 3 3" xfId="18445"/>
    <cellStyle name="Normal 7 2 3 3 2" xfId="18446"/>
    <cellStyle name="Normal 7 2 3 3 2 2" xfId="37093"/>
    <cellStyle name="Normal 7 2 3 3 3" xfId="18447"/>
    <cellStyle name="Normal 7 2 3 3 3 2" xfId="37094"/>
    <cellStyle name="Normal 7 2 3 3 4" xfId="37092"/>
    <cellStyle name="Normal 7 2 3 4" xfId="18448"/>
    <cellStyle name="Normal 7 2 3 4 2" xfId="37095"/>
    <cellStyle name="Normal 7 2 3 5" xfId="18449"/>
    <cellStyle name="Normal 7 2 3 5 2" xfId="37096"/>
    <cellStyle name="Normal 7 2 3 6" xfId="18450"/>
    <cellStyle name="Normal 7 2 3 6 2" xfId="37097"/>
    <cellStyle name="Normal 7 2 3 7" xfId="37084"/>
    <cellStyle name="Normal 7 2 4" xfId="18422"/>
    <cellStyle name="Normal 7 2 5" xfId="38659"/>
    <cellStyle name="Normal 7 2 6" xfId="39849"/>
    <cellStyle name="Normal 7 2 7" xfId="40077"/>
    <cellStyle name="Normal 7 2 8" xfId="42269"/>
    <cellStyle name="Normal 7 2 9" xfId="42654"/>
    <cellStyle name="Normal 7 20" xfId="18385"/>
    <cellStyle name="Normal 7 21" xfId="19771"/>
    <cellStyle name="Normal 7 22" xfId="37041"/>
    <cellStyle name="Normal 7 23" xfId="39424"/>
    <cellStyle name="Normal 7 3" xfId="245"/>
    <cellStyle name="Normal 7 3 2" xfId="409"/>
    <cellStyle name="Normal 7 3 3" xfId="38660"/>
    <cellStyle name="Normal 7 3 4" xfId="39850"/>
    <cellStyle name="Normal 7 3 5" xfId="40078"/>
    <cellStyle name="Normal 7 3 6" xfId="42270"/>
    <cellStyle name="Normal 7 3 7" xfId="42655"/>
    <cellStyle name="Normal 7 4" xfId="445"/>
    <cellStyle name="Normal 7 4 2" xfId="18451"/>
    <cellStyle name="Normal 7 5" xfId="534"/>
    <cellStyle name="Normal 7 5 2" xfId="18452"/>
    <cellStyle name="Normal 7 6" xfId="561"/>
    <cellStyle name="Normal 7 6 2" xfId="18453"/>
    <cellStyle name="Normal 7 7" xfId="18454"/>
    <cellStyle name="Normal 7 8" xfId="18455"/>
    <cellStyle name="Normal 7 9" xfId="18456"/>
    <cellStyle name="Normal 70" xfId="335"/>
    <cellStyle name="Normal 700" xfId="39513"/>
    <cellStyle name="Normal 701" xfId="39514"/>
    <cellStyle name="Normal 702" xfId="39515"/>
    <cellStyle name="Normal 703" xfId="39516"/>
    <cellStyle name="Normal 704" xfId="39517"/>
    <cellStyle name="Normal 705" xfId="39518"/>
    <cellStyle name="Normal 706" xfId="39519"/>
    <cellStyle name="Normal 707" xfId="39520"/>
    <cellStyle name="Normal 708" xfId="39521"/>
    <cellStyle name="Normal 709" xfId="39522"/>
    <cellStyle name="Normal 71" xfId="336"/>
    <cellStyle name="Normal 710" xfId="39523"/>
    <cellStyle name="Normal 711" xfId="39524"/>
    <cellStyle name="Normal 712" xfId="39525"/>
    <cellStyle name="Normal 713" xfId="39526"/>
    <cellStyle name="Normal 714" xfId="39527"/>
    <cellStyle name="Normal 715" xfId="39528"/>
    <cellStyle name="Normal 716" xfId="39532"/>
    <cellStyle name="Normal 717" xfId="39535"/>
    <cellStyle name="Normal 718" xfId="39537"/>
    <cellStyle name="Normal 719" xfId="39539"/>
    <cellStyle name="Normal 72" xfId="337"/>
    <cellStyle name="Normal 720" xfId="39541"/>
    <cellStyle name="Normal 721" xfId="39543"/>
    <cellStyle name="Normal 722" xfId="39545"/>
    <cellStyle name="Normal 723" xfId="39547"/>
    <cellStyle name="Normal 724" xfId="39549"/>
    <cellStyle name="Normal 725" xfId="39551"/>
    <cellStyle name="Normal 726" xfId="39553"/>
    <cellStyle name="Normal 727" xfId="39555"/>
    <cellStyle name="Normal 728" xfId="39557"/>
    <cellStyle name="Normal 729" xfId="39559"/>
    <cellStyle name="Normal 73" xfId="338"/>
    <cellStyle name="Normal 730" xfId="39561"/>
    <cellStyle name="Normal 731" xfId="39563"/>
    <cellStyle name="Normal 732" xfId="39565"/>
    <cellStyle name="Normal 733" xfId="39567"/>
    <cellStyle name="Normal 734" xfId="39569"/>
    <cellStyle name="Normal 735" xfId="39570"/>
    <cellStyle name="Normal 736" xfId="39572"/>
    <cellStyle name="Normal 737" xfId="39574"/>
    <cellStyle name="Normal 738" xfId="39576"/>
    <cellStyle name="Normal 739" xfId="39578"/>
    <cellStyle name="Normal 74" xfId="306"/>
    <cellStyle name="Normal 740" xfId="39580"/>
    <cellStyle name="Normal 741" xfId="39582"/>
    <cellStyle name="Normal 742" xfId="39584"/>
    <cellStyle name="Normal 743" xfId="39585"/>
    <cellStyle name="Normal 744" xfId="39587"/>
    <cellStyle name="Normal 745" xfId="39589"/>
    <cellStyle name="Normal 746" xfId="39591"/>
    <cellStyle name="Normal 747" xfId="39593"/>
    <cellStyle name="Normal 748" xfId="39595"/>
    <cellStyle name="Normal 749" xfId="39597"/>
    <cellStyle name="Normal 75" xfId="327"/>
    <cellStyle name="Normal 750" xfId="39599"/>
    <cellStyle name="Normal 751" xfId="39601"/>
    <cellStyle name="Normal 752" xfId="39602"/>
    <cellStyle name="Normal 753" xfId="39603"/>
    <cellStyle name="Normal 754" xfId="39604"/>
    <cellStyle name="Normal 755" xfId="39605"/>
    <cellStyle name="Normal 756" xfId="39606"/>
    <cellStyle name="Normal 757" xfId="39607"/>
    <cellStyle name="Normal 758" xfId="39608"/>
    <cellStyle name="Normal 759" xfId="39609"/>
    <cellStyle name="Normal 76" xfId="333"/>
    <cellStyle name="Normal 760" xfId="39610"/>
    <cellStyle name="Normal 761" xfId="39611"/>
    <cellStyle name="Normal 762" xfId="39612"/>
    <cellStyle name="Normal 763" xfId="39613"/>
    <cellStyle name="Normal 764" xfId="39614"/>
    <cellStyle name="Normal 765" xfId="39615"/>
    <cellStyle name="Normal 766" xfId="39616"/>
    <cellStyle name="Normal 767" xfId="39617"/>
    <cellStyle name="Normal 768" xfId="39618"/>
    <cellStyle name="Normal 769" xfId="39619"/>
    <cellStyle name="Normal 77" xfId="339"/>
    <cellStyle name="Normal 770" xfId="39620"/>
    <cellStyle name="Normal 771" xfId="39621"/>
    <cellStyle name="Normal 772" xfId="39622"/>
    <cellStyle name="Normal 773" xfId="39623"/>
    <cellStyle name="Normal 774" xfId="39624"/>
    <cellStyle name="Normal 775" xfId="39626"/>
    <cellStyle name="Normal 776" xfId="39628"/>
    <cellStyle name="Normal 777" xfId="39630"/>
    <cellStyle name="Normal 778" xfId="39632"/>
    <cellStyle name="Normal 779" xfId="39634"/>
    <cellStyle name="Normal 78" xfId="340"/>
    <cellStyle name="Normal 780" xfId="39636"/>
    <cellStyle name="Normal 781" xfId="39638"/>
    <cellStyle name="Normal 782" xfId="39640"/>
    <cellStyle name="Normal 783" xfId="39642"/>
    <cellStyle name="Normal 784" xfId="39644"/>
    <cellStyle name="Normal 785" xfId="39646"/>
    <cellStyle name="Normal 786" xfId="39648"/>
    <cellStyle name="Normal 787" xfId="39650"/>
    <cellStyle name="Normal 788" xfId="39652"/>
    <cellStyle name="Normal 789" xfId="39654"/>
    <cellStyle name="Normal 79" xfId="341"/>
    <cellStyle name="Normal 790" xfId="39656"/>
    <cellStyle name="Normal 791" xfId="39658"/>
    <cellStyle name="Normal 792" xfId="39660"/>
    <cellStyle name="Normal 793" xfId="39662"/>
    <cellStyle name="Normal 794" xfId="39664"/>
    <cellStyle name="Normal 795" xfId="39666"/>
    <cellStyle name="Normal 796" xfId="39668"/>
    <cellStyle name="Normal 797" xfId="39669"/>
    <cellStyle name="Normal 798" xfId="39670"/>
    <cellStyle name="Normal 799" xfId="39671"/>
    <cellStyle name="Normal 8" xfId="60"/>
    <cellStyle name="Normal 8 10" xfId="18458"/>
    <cellStyle name="Normal 8 10 2" xfId="18459"/>
    <cellStyle name="Normal 8 10 2 2" xfId="18460"/>
    <cellStyle name="Normal 8 10 2 2 2" xfId="18461"/>
    <cellStyle name="Normal 8 10 2 2 2 2" xfId="18462"/>
    <cellStyle name="Normal 8 10 2 2 2 2 2" xfId="37103"/>
    <cellStyle name="Normal 8 10 2 2 2 3" xfId="18463"/>
    <cellStyle name="Normal 8 10 2 2 2 3 2" xfId="37104"/>
    <cellStyle name="Normal 8 10 2 2 2 4" xfId="37102"/>
    <cellStyle name="Normal 8 10 2 2 3" xfId="18464"/>
    <cellStyle name="Normal 8 10 2 2 3 2" xfId="37105"/>
    <cellStyle name="Normal 8 10 2 2 4" xfId="18465"/>
    <cellStyle name="Normal 8 10 2 2 4 2" xfId="37106"/>
    <cellStyle name="Normal 8 10 2 2 5" xfId="18466"/>
    <cellStyle name="Normal 8 10 2 2 5 2" xfId="37107"/>
    <cellStyle name="Normal 8 10 2 2 6" xfId="37101"/>
    <cellStyle name="Normal 8 10 2 3" xfId="18467"/>
    <cellStyle name="Normal 8 10 2 3 2" xfId="18468"/>
    <cellStyle name="Normal 8 10 2 3 2 2" xfId="37109"/>
    <cellStyle name="Normal 8 10 2 3 3" xfId="18469"/>
    <cellStyle name="Normal 8 10 2 3 3 2" xfId="37110"/>
    <cellStyle name="Normal 8 10 2 3 4" xfId="37108"/>
    <cellStyle name="Normal 8 10 2 4" xfId="18470"/>
    <cellStyle name="Normal 8 10 2 4 2" xfId="37111"/>
    <cellStyle name="Normal 8 10 2 5" xfId="18471"/>
    <cellStyle name="Normal 8 10 2 5 2" xfId="37112"/>
    <cellStyle name="Normal 8 10 2 6" xfId="18472"/>
    <cellStyle name="Normal 8 10 2 6 2" xfId="37113"/>
    <cellStyle name="Normal 8 10 2 7" xfId="37100"/>
    <cellStyle name="Normal 8 10 3" xfId="18473"/>
    <cellStyle name="Normal 8 10 3 2" xfId="18474"/>
    <cellStyle name="Normal 8 10 3 2 2" xfId="18475"/>
    <cellStyle name="Normal 8 10 3 2 2 2" xfId="18476"/>
    <cellStyle name="Normal 8 10 3 2 2 2 2" xfId="37117"/>
    <cellStyle name="Normal 8 10 3 2 2 3" xfId="18477"/>
    <cellStyle name="Normal 8 10 3 2 2 3 2" xfId="37118"/>
    <cellStyle name="Normal 8 10 3 2 2 4" xfId="37116"/>
    <cellStyle name="Normal 8 10 3 2 3" xfId="18478"/>
    <cellStyle name="Normal 8 10 3 2 3 2" xfId="37119"/>
    <cellStyle name="Normal 8 10 3 2 4" xfId="18479"/>
    <cellStyle name="Normal 8 10 3 2 4 2" xfId="37120"/>
    <cellStyle name="Normal 8 10 3 2 5" xfId="18480"/>
    <cellStyle name="Normal 8 10 3 2 5 2" xfId="37121"/>
    <cellStyle name="Normal 8 10 3 2 6" xfId="37115"/>
    <cellStyle name="Normal 8 10 3 3" xfId="18481"/>
    <cellStyle name="Normal 8 10 3 3 2" xfId="18482"/>
    <cellStyle name="Normal 8 10 3 3 2 2" xfId="37123"/>
    <cellStyle name="Normal 8 10 3 3 3" xfId="18483"/>
    <cellStyle name="Normal 8 10 3 3 3 2" xfId="37124"/>
    <cellStyle name="Normal 8 10 3 3 4" xfId="37122"/>
    <cellStyle name="Normal 8 10 3 4" xfId="18484"/>
    <cellStyle name="Normal 8 10 3 4 2" xfId="37125"/>
    <cellStyle name="Normal 8 10 3 5" xfId="18485"/>
    <cellStyle name="Normal 8 10 3 5 2" xfId="37126"/>
    <cellStyle name="Normal 8 10 3 6" xfId="18486"/>
    <cellStyle name="Normal 8 10 3 6 2" xfId="37127"/>
    <cellStyle name="Normal 8 10 3 7" xfId="37114"/>
    <cellStyle name="Normal 8 10 4" xfId="18487"/>
    <cellStyle name="Normal 8 10 4 2" xfId="18488"/>
    <cellStyle name="Normal 8 10 4 2 2" xfId="18489"/>
    <cellStyle name="Normal 8 10 4 2 2 2" xfId="37130"/>
    <cellStyle name="Normal 8 10 4 2 3" xfId="18490"/>
    <cellStyle name="Normal 8 10 4 2 3 2" xfId="37131"/>
    <cellStyle name="Normal 8 10 4 2 4" xfId="37129"/>
    <cellStyle name="Normal 8 10 4 3" xfId="18491"/>
    <cellStyle name="Normal 8 10 4 3 2" xfId="37132"/>
    <cellStyle name="Normal 8 10 4 4" xfId="18492"/>
    <cellStyle name="Normal 8 10 4 4 2" xfId="37133"/>
    <cellStyle name="Normal 8 10 4 5" xfId="18493"/>
    <cellStyle name="Normal 8 10 4 5 2" xfId="37134"/>
    <cellStyle name="Normal 8 10 4 6" xfId="37128"/>
    <cellStyle name="Normal 8 10 5" xfId="18494"/>
    <cellStyle name="Normal 8 10 5 2" xfId="18495"/>
    <cellStyle name="Normal 8 10 5 2 2" xfId="37136"/>
    <cellStyle name="Normal 8 10 5 3" xfId="18496"/>
    <cellStyle name="Normal 8 10 5 3 2" xfId="37137"/>
    <cellStyle name="Normal 8 10 5 4" xfId="37135"/>
    <cellStyle name="Normal 8 10 6" xfId="18497"/>
    <cellStyle name="Normal 8 10 6 2" xfId="37138"/>
    <cellStyle name="Normal 8 10 7" xfId="18498"/>
    <cellStyle name="Normal 8 10 7 2" xfId="37139"/>
    <cellStyle name="Normal 8 10 8" xfId="18499"/>
    <cellStyle name="Normal 8 10 8 2" xfId="37140"/>
    <cellStyle name="Normal 8 10 9" xfId="37099"/>
    <cellStyle name="Normal 8 11" xfId="18500"/>
    <cellStyle name="Normal 8 11 2" xfId="18501"/>
    <cellStyle name="Normal 8 11 2 2" xfId="18502"/>
    <cellStyle name="Normal 8 11 2 2 2" xfId="18503"/>
    <cellStyle name="Normal 8 11 2 2 2 2" xfId="18504"/>
    <cellStyle name="Normal 8 11 2 2 2 2 2" xfId="37145"/>
    <cellStyle name="Normal 8 11 2 2 2 3" xfId="18505"/>
    <cellStyle name="Normal 8 11 2 2 2 3 2" xfId="37146"/>
    <cellStyle name="Normal 8 11 2 2 2 4" xfId="37144"/>
    <cellStyle name="Normal 8 11 2 2 3" xfId="18506"/>
    <cellStyle name="Normal 8 11 2 2 3 2" xfId="37147"/>
    <cellStyle name="Normal 8 11 2 2 4" xfId="18507"/>
    <cellStyle name="Normal 8 11 2 2 4 2" xfId="37148"/>
    <cellStyle name="Normal 8 11 2 2 5" xfId="18508"/>
    <cellStyle name="Normal 8 11 2 2 5 2" xfId="37149"/>
    <cellStyle name="Normal 8 11 2 2 6" xfId="37143"/>
    <cellStyle name="Normal 8 11 2 3" xfId="18509"/>
    <cellStyle name="Normal 8 11 2 3 2" xfId="18510"/>
    <cellStyle name="Normal 8 11 2 3 2 2" xfId="37151"/>
    <cellStyle name="Normal 8 11 2 3 3" xfId="18511"/>
    <cellStyle name="Normal 8 11 2 3 3 2" xfId="37152"/>
    <cellStyle name="Normal 8 11 2 3 4" xfId="37150"/>
    <cellStyle name="Normal 8 11 2 4" xfId="18512"/>
    <cellStyle name="Normal 8 11 2 4 2" xfId="37153"/>
    <cellStyle name="Normal 8 11 2 5" xfId="18513"/>
    <cellStyle name="Normal 8 11 2 5 2" xfId="37154"/>
    <cellStyle name="Normal 8 11 2 6" xfId="18514"/>
    <cellStyle name="Normal 8 11 2 6 2" xfId="37155"/>
    <cellStyle name="Normal 8 11 2 7" xfId="37142"/>
    <cellStyle name="Normal 8 11 3" xfId="18515"/>
    <cellStyle name="Normal 8 11 3 2" xfId="18516"/>
    <cellStyle name="Normal 8 11 3 2 2" xfId="18517"/>
    <cellStyle name="Normal 8 11 3 2 2 2" xfId="18518"/>
    <cellStyle name="Normal 8 11 3 2 2 2 2" xfId="37159"/>
    <cellStyle name="Normal 8 11 3 2 2 3" xfId="18519"/>
    <cellStyle name="Normal 8 11 3 2 2 3 2" xfId="37160"/>
    <cellStyle name="Normal 8 11 3 2 2 4" xfId="37158"/>
    <cellStyle name="Normal 8 11 3 2 3" xfId="18520"/>
    <cellStyle name="Normal 8 11 3 2 3 2" xfId="37161"/>
    <cellStyle name="Normal 8 11 3 2 4" xfId="18521"/>
    <cellStyle name="Normal 8 11 3 2 4 2" xfId="37162"/>
    <cellStyle name="Normal 8 11 3 2 5" xfId="18522"/>
    <cellStyle name="Normal 8 11 3 2 5 2" xfId="37163"/>
    <cellStyle name="Normal 8 11 3 2 6" xfId="37157"/>
    <cellStyle name="Normal 8 11 3 3" xfId="18523"/>
    <cellStyle name="Normal 8 11 3 3 2" xfId="18524"/>
    <cellStyle name="Normal 8 11 3 3 2 2" xfId="37165"/>
    <cellStyle name="Normal 8 11 3 3 3" xfId="18525"/>
    <cellStyle name="Normal 8 11 3 3 3 2" xfId="37166"/>
    <cellStyle name="Normal 8 11 3 3 4" xfId="37164"/>
    <cellStyle name="Normal 8 11 3 4" xfId="18526"/>
    <cellStyle name="Normal 8 11 3 4 2" xfId="37167"/>
    <cellStyle name="Normal 8 11 3 5" xfId="18527"/>
    <cellStyle name="Normal 8 11 3 5 2" xfId="37168"/>
    <cellStyle name="Normal 8 11 3 6" xfId="18528"/>
    <cellStyle name="Normal 8 11 3 6 2" xfId="37169"/>
    <cellStyle name="Normal 8 11 3 7" xfId="37156"/>
    <cellStyle name="Normal 8 11 4" xfId="18529"/>
    <cellStyle name="Normal 8 11 4 2" xfId="18530"/>
    <cellStyle name="Normal 8 11 4 2 2" xfId="18531"/>
    <cellStyle name="Normal 8 11 4 2 2 2" xfId="37172"/>
    <cellStyle name="Normal 8 11 4 2 3" xfId="18532"/>
    <cellStyle name="Normal 8 11 4 2 3 2" xfId="37173"/>
    <cellStyle name="Normal 8 11 4 2 4" xfId="37171"/>
    <cellStyle name="Normal 8 11 4 3" xfId="18533"/>
    <cellStyle name="Normal 8 11 4 3 2" xfId="37174"/>
    <cellStyle name="Normal 8 11 4 4" xfId="18534"/>
    <cellStyle name="Normal 8 11 4 4 2" xfId="37175"/>
    <cellStyle name="Normal 8 11 4 5" xfId="18535"/>
    <cellStyle name="Normal 8 11 4 5 2" xfId="37176"/>
    <cellStyle name="Normal 8 11 4 6" xfId="37170"/>
    <cellStyle name="Normal 8 11 5" xfId="18536"/>
    <cellStyle name="Normal 8 11 5 2" xfId="18537"/>
    <cellStyle name="Normal 8 11 5 2 2" xfId="37178"/>
    <cellStyle name="Normal 8 11 5 3" xfId="18538"/>
    <cellStyle name="Normal 8 11 5 3 2" xfId="37179"/>
    <cellStyle name="Normal 8 11 5 4" xfId="37177"/>
    <cellStyle name="Normal 8 11 6" xfId="18539"/>
    <cellStyle name="Normal 8 11 6 2" xfId="37180"/>
    <cellStyle name="Normal 8 11 7" xfId="18540"/>
    <cellStyle name="Normal 8 11 7 2" xfId="37181"/>
    <cellStyle name="Normal 8 11 8" xfId="18541"/>
    <cellStyle name="Normal 8 11 8 2" xfId="37182"/>
    <cellStyle name="Normal 8 11 9" xfId="37141"/>
    <cellStyle name="Normal 8 12" xfId="18542"/>
    <cellStyle name="Normal 8 12 2" xfId="18543"/>
    <cellStyle name="Normal 8 12 2 2" xfId="18544"/>
    <cellStyle name="Normal 8 12 2 2 2" xfId="18545"/>
    <cellStyle name="Normal 8 12 2 2 2 2" xfId="18546"/>
    <cellStyle name="Normal 8 12 2 2 2 2 2" xfId="37187"/>
    <cellStyle name="Normal 8 12 2 2 2 3" xfId="18547"/>
    <cellStyle name="Normal 8 12 2 2 2 3 2" xfId="37188"/>
    <cellStyle name="Normal 8 12 2 2 2 4" xfId="37186"/>
    <cellStyle name="Normal 8 12 2 2 3" xfId="18548"/>
    <cellStyle name="Normal 8 12 2 2 3 2" xfId="37189"/>
    <cellStyle name="Normal 8 12 2 2 4" xfId="18549"/>
    <cellStyle name="Normal 8 12 2 2 4 2" xfId="37190"/>
    <cellStyle name="Normal 8 12 2 2 5" xfId="18550"/>
    <cellStyle name="Normal 8 12 2 2 5 2" xfId="37191"/>
    <cellStyle name="Normal 8 12 2 2 6" xfId="37185"/>
    <cellStyle name="Normal 8 12 2 3" xfId="18551"/>
    <cellStyle name="Normal 8 12 2 3 2" xfId="18552"/>
    <cellStyle name="Normal 8 12 2 3 2 2" xfId="37193"/>
    <cellStyle name="Normal 8 12 2 3 3" xfId="18553"/>
    <cellStyle name="Normal 8 12 2 3 3 2" xfId="37194"/>
    <cellStyle name="Normal 8 12 2 3 4" xfId="37192"/>
    <cellStyle name="Normal 8 12 2 4" xfId="18554"/>
    <cellStyle name="Normal 8 12 2 4 2" xfId="37195"/>
    <cellStyle name="Normal 8 12 2 5" xfId="18555"/>
    <cellStyle name="Normal 8 12 2 5 2" xfId="37196"/>
    <cellStyle name="Normal 8 12 2 6" xfId="18556"/>
    <cellStyle name="Normal 8 12 2 6 2" xfId="37197"/>
    <cellStyle name="Normal 8 12 2 7" xfId="37184"/>
    <cellStyle name="Normal 8 12 3" xfId="18557"/>
    <cellStyle name="Normal 8 12 3 2" xfId="18558"/>
    <cellStyle name="Normal 8 12 3 2 2" xfId="18559"/>
    <cellStyle name="Normal 8 12 3 2 2 2" xfId="18560"/>
    <cellStyle name="Normal 8 12 3 2 2 2 2" xfId="37201"/>
    <cellStyle name="Normal 8 12 3 2 2 3" xfId="18561"/>
    <cellStyle name="Normal 8 12 3 2 2 3 2" xfId="37202"/>
    <cellStyle name="Normal 8 12 3 2 2 4" xfId="37200"/>
    <cellStyle name="Normal 8 12 3 2 3" xfId="18562"/>
    <cellStyle name="Normal 8 12 3 2 3 2" xfId="37203"/>
    <cellStyle name="Normal 8 12 3 2 4" xfId="18563"/>
    <cellStyle name="Normal 8 12 3 2 4 2" xfId="37204"/>
    <cellStyle name="Normal 8 12 3 2 5" xfId="18564"/>
    <cellStyle name="Normal 8 12 3 2 5 2" xfId="37205"/>
    <cellStyle name="Normal 8 12 3 2 6" xfId="37199"/>
    <cellStyle name="Normal 8 12 3 3" xfId="18565"/>
    <cellStyle name="Normal 8 12 3 3 2" xfId="18566"/>
    <cellStyle name="Normal 8 12 3 3 2 2" xfId="37207"/>
    <cellStyle name="Normal 8 12 3 3 3" xfId="18567"/>
    <cellStyle name="Normal 8 12 3 3 3 2" xfId="37208"/>
    <cellStyle name="Normal 8 12 3 3 4" xfId="37206"/>
    <cellStyle name="Normal 8 12 3 4" xfId="18568"/>
    <cellStyle name="Normal 8 12 3 4 2" xfId="37209"/>
    <cellStyle name="Normal 8 12 3 5" xfId="18569"/>
    <cellStyle name="Normal 8 12 3 5 2" xfId="37210"/>
    <cellStyle name="Normal 8 12 3 6" xfId="18570"/>
    <cellStyle name="Normal 8 12 3 6 2" xfId="37211"/>
    <cellStyle name="Normal 8 12 3 7" xfId="37198"/>
    <cellStyle name="Normal 8 12 4" xfId="18571"/>
    <cellStyle name="Normal 8 12 4 2" xfId="18572"/>
    <cellStyle name="Normal 8 12 4 2 2" xfId="18573"/>
    <cellStyle name="Normal 8 12 4 2 2 2" xfId="37214"/>
    <cellStyle name="Normal 8 12 4 2 3" xfId="18574"/>
    <cellStyle name="Normal 8 12 4 2 3 2" xfId="37215"/>
    <cellStyle name="Normal 8 12 4 2 4" xfId="37213"/>
    <cellStyle name="Normal 8 12 4 3" xfId="18575"/>
    <cellStyle name="Normal 8 12 4 3 2" xfId="37216"/>
    <cellStyle name="Normal 8 12 4 4" xfId="18576"/>
    <cellStyle name="Normal 8 12 4 4 2" xfId="37217"/>
    <cellStyle name="Normal 8 12 4 5" xfId="18577"/>
    <cellStyle name="Normal 8 12 4 5 2" xfId="37218"/>
    <cellStyle name="Normal 8 12 4 6" xfId="37212"/>
    <cellStyle name="Normal 8 12 5" xfId="18578"/>
    <cellStyle name="Normal 8 12 5 2" xfId="18579"/>
    <cellStyle name="Normal 8 12 5 2 2" xfId="37220"/>
    <cellStyle name="Normal 8 12 5 3" xfId="18580"/>
    <cellStyle name="Normal 8 12 5 3 2" xfId="37221"/>
    <cellStyle name="Normal 8 12 5 4" xfId="37219"/>
    <cellStyle name="Normal 8 12 6" xfId="18581"/>
    <cellStyle name="Normal 8 12 6 2" xfId="37222"/>
    <cellStyle name="Normal 8 12 7" xfId="18582"/>
    <cellStyle name="Normal 8 12 7 2" xfId="37223"/>
    <cellStyle name="Normal 8 12 8" xfId="18583"/>
    <cellStyle name="Normal 8 12 8 2" xfId="37224"/>
    <cellStyle name="Normal 8 12 9" xfId="37183"/>
    <cellStyle name="Normal 8 13" xfId="18584"/>
    <cellStyle name="Normal 8 13 2" xfId="18585"/>
    <cellStyle name="Normal 8 13 2 2" xfId="18586"/>
    <cellStyle name="Normal 8 13 2 2 2" xfId="18587"/>
    <cellStyle name="Normal 8 13 2 2 2 2" xfId="18588"/>
    <cellStyle name="Normal 8 13 2 2 2 2 2" xfId="37229"/>
    <cellStyle name="Normal 8 13 2 2 2 3" xfId="18589"/>
    <cellStyle name="Normal 8 13 2 2 2 3 2" xfId="37230"/>
    <cellStyle name="Normal 8 13 2 2 2 4" xfId="37228"/>
    <cellStyle name="Normal 8 13 2 2 3" xfId="18590"/>
    <cellStyle name="Normal 8 13 2 2 3 2" xfId="37231"/>
    <cellStyle name="Normal 8 13 2 2 4" xfId="18591"/>
    <cellStyle name="Normal 8 13 2 2 4 2" xfId="37232"/>
    <cellStyle name="Normal 8 13 2 2 5" xfId="18592"/>
    <cellStyle name="Normal 8 13 2 2 5 2" xfId="37233"/>
    <cellStyle name="Normal 8 13 2 2 6" xfId="37227"/>
    <cellStyle name="Normal 8 13 2 3" xfId="18593"/>
    <cellStyle name="Normal 8 13 2 3 2" xfId="18594"/>
    <cellStyle name="Normal 8 13 2 3 2 2" xfId="37235"/>
    <cellStyle name="Normal 8 13 2 3 3" xfId="18595"/>
    <cellStyle name="Normal 8 13 2 3 3 2" xfId="37236"/>
    <cellStyle name="Normal 8 13 2 3 4" xfId="37234"/>
    <cellStyle name="Normal 8 13 2 4" xfId="18596"/>
    <cellStyle name="Normal 8 13 2 4 2" xfId="37237"/>
    <cellStyle name="Normal 8 13 2 5" xfId="18597"/>
    <cellStyle name="Normal 8 13 2 5 2" xfId="37238"/>
    <cellStyle name="Normal 8 13 2 6" xfId="18598"/>
    <cellStyle name="Normal 8 13 2 6 2" xfId="37239"/>
    <cellStyle name="Normal 8 13 2 7" xfId="37226"/>
    <cellStyle name="Normal 8 13 3" xfId="18599"/>
    <cellStyle name="Normal 8 13 3 2" xfId="18600"/>
    <cellStyle name="Normal 8 13 3 2 2" xfId="18601"/>
    <cellStyle name="Normal 8 13 3 2 2 2" xfId="18602"/>
    <cellStyle name="Normal 8 13 3 2 2 2 2" xfId="37243"/>
    <cellStyle name="Normal 8 13 3 2 2 3" xfId="18603"/>
    <cellStyle name="Normal 8 13 3 2 2 3 2" xfId="37244"/>
    <cellStyle name="Normal 8 13 3 2 2 4" xfId="37242"/>
    <cellStyle name="Normal 8 13 3 2 3" xfId="18604"/>
    <cellStyle name="Normal 8 13 3 2 3 2" xfId="37245"/>
    <cellStyle name="Normal 8 13 3 2 4" xfId="18605"/>
    <cellStyle name="Normal 8 13 3 2 4 2" xfId="37246"/>
    <cellStyle name="Normal 8 13 3 2 5" xfId="18606"/>
    <cellStyle name="Normal 8 13 3 2 5 2" xfId="37247"/>
    <cellStyle name="Normal 8 13 3 2 6" xfId="37241"/>
    <cellStyle name="Normal 8 13 3 3" xfId="18607"/>
    <cellStyle name="Normal 8 13 3 3 2" xfId="18608"/>
    <cellStyle name="Normal 8 13 3 3 2 2" xfId="37249"/>
    <cellStyle name="Normal 8 13 3 3 3" xfId="18609"/>
    <cellStyle name="Normal 8 13 3 3 3 2" xfId="37250"/>
    <cellStyle name="Normal 8 13 3 3 4" xfId="37248"/>
    <cellStyle name="Normal 8 13 3 4" xfId="18610"/>
    <cellStyle name="Normal 8 13 3 4 2" xfId="37251"/>
    <cellStyle name="Normal 8 13 3 5" xfId="18611"/>
    <cellStyle name="Normal 8 13 3 5 2" xfId="37252"/>
    <cellStyle name="Normal 8 13 3 6" xfId="18612"/>
    <cellStyle name="Normal 8 13 3 6 2" xfId="37253"/>
    <cellStyle name="Normal 8 13 3 7" xfId="37240"/>
    <cellStyle name="Normal 8 13 4" xfId="18613"/>
    <cellStyle name="Normal 8 13 4 2" xfId="18614"/>
    <cellStyle name="Normal 8 13 4 2 2" xfId="18615"/>
    <cellStyle name="Normal 8 13 4 2 2 2" xfId="37256"/>
    <cellStyle name="Normal 8 13 4 2 3" xfId="18616"/>
    <cellStyle name="Normal 8 13 4 2 3 2" xfId="37257"/>
    <cellStyle name="Normal 8 13 4 2 4" xfId="37255"/>
    <cellStyle name="Normal 8 13 4 3" xfId="18617"/>
    <cellStyle name="Normal 8 13 4 3 2" xfId="37258"/>
    <cellStyle name="Normal 8 13 4 4" xfId="18618"/>
    <cellStyle name="Normal 8 13 4 4 2" xfId="37259"/>
    <cellStyle name="Normal 8 13 4 5" xfId="18619"/>
    <cellStyle name="Normal 8 13 4 5 2" xfId="37260"/>
    <cellStyle name="Normal 8 13 4 6" xfId="37254"/>
    <cellStyle name="Normal 8 13 5" xfId="18620"/>
    <cellStyle name="Normal 8 13 5 2" xfId="18621"/>
    <cellStyle name="Normal 8 13 5 2 2" xfId="37262"/>
    <cellStyle name="Normal 8 13 5 3" xfId="18622"/>
    <cellStyle name="Normal 8 13 5 3 2" xfId="37263"/>
    <cellStyle name="Normal 8 13 5 4" xfId="37261"/>
    <cellStyle name="Normal 8 13 6" xfId="18623"/>
    <cellStyle name="Normal 8 13 6 2" xfId="37264"/>
    <cellStyle name="Normal 8 13 7" xfId="18624"/>
    <cellStyle name="Normal 8 13 7 2" xfId="37265"/>
    <cellStyle name="Normal 8 13 8" xfId="18625"/>
    <cellStyle name="Normal 8 13 8 2" xfId="37266"/>
    <cellStyle name="Normal 8 13 9" xfId="37225"/>
    <cellStyle name="Normal 8 14" xfId="18626"/>
    <cellStyle name="Normal 8 14 2" xfId="18627"/>
    <cellStyle name="Normal 8 14 2 2" xfId="18628"/>
    <cellStyle name="Normal 8 14 2 2 2" xfId="18629"/>
    <cellStyle name="Normal 8 14 2 2 2 2" xfId="37270"/>
    <cellStyle name="Normal 8 14 2 2 3" xfId="18630"/>
    <cellStyle name="Normal 8 14 2 2 3 2" xfId="37271"/>
    <cellStyle name="Normal 8 14 2 2 4" xfId="37269"/>
    <cellStyle name="Normal 8 14 2 3" xfId="18631"/>
    <cellStyle name="Normal 8 14 2 3 2" xfId="37272"/>
    <cellStyle name="Normal 8 14 2 4" xfId="18632"/>
    <cellStyle name="Normal 8 14 2 4 2" xfId="37273"/>
    <cellStyle name="Normal 8 14 2 5" xfId="18633"/>
    <cellStyle name="Normal 8 14 2 5 2" xfId="37274"/>
    <cellStyle name="Normal 8 14 2 6" xfId="37268"/>
    <cellStyle name="Normal 8 14 3" xfId="18634"/>
    <cellStyle name="Normal 8 14 3 2" xfId="18635"/>
    <cellStyle name="Normal 8 14 3 2 2" xfId="37276"/>
    <cellStyle name="Normal 8 14 3 3" xfId="18636"/>
    <cellStyle name="Normal 8 14 3 3 2" xfId="37277"/>
    <cellStyle name="Normal 8 14 3 4" xfId="37275"/>
    <cellStyle name="Normal 8 14 4" xfId="18637"/>
    <cellStyle name="Normal 8 14 4 2" xfId="37278"/>
    <cellStyle name="Normal 8 14 5" xfId="18638"/>
    <cellStyle name="Normal 8 14 5 2" xfId="37279"/>
    <cellStyle name="Normal 8 14 6" xfId="18639"/>
    <cellStyle name="Normal 8 14 6 2" xfId="37280"/>
    <cellStyle name="Normal 8 14 7" xfId="37267"/>
    <cellStyle name="Normal 8 15" xfId="18640"/>
    <cellStyle name="Normal 8 15 2" xfId="18641"/>
    <cellStyle name="Normal 8 15 2 2" xfId="18642"/>
    <cellStyle name="Normal 8 15 2 2 2" xfId="18643"/>
    <cellStyle name="Normal 8 15 2 2 2 2" xfId="37284"/>
    <cellStyle name="Normal 8 15 2 2 3" xfId="18644"/>
    <cellStyle name="Normal 8 15 2 2 3 2" xfId="37285"/>
    <cellStyle name="Normal 8 15 2 2 4" xfId="37283"/>
    <cellStyle name="Normal 8 15 2 3" xfId="18645"/>
    <cellStyle name="Normal 8 15 2 3 2" xfId="37286"/>
    <cellStyle name="Normal 8 15 2 4" xfId="18646"/>
    <cellStyle name="Normal 8 15 2 4 2" xfId="37287"/>
    <cellStyle name="Normal 8 15 2 5" xfId="18647"/>
    <cellStyle name="Normal 8 15 2 5 2" xfId="37288"/>
    <cellStyle name="Normal 8 15 2 6" xfId="37282"/>
    <cellStyle name="Normal 8 15 3" xfId="18648"/>
    <cellStyle name="Normal 8 15 3 2" xfId="18649"/>
    <cellStyle name="Normal 8 15 3 2 2" xfId="37290"/>
    <cellStyle name="Normal 8 15 3 3" xfId="18650"/>
    <cellStyle name="Normal 8 15 3 3 2" xfId="37291"/>
    <cellStyle name="Normal 8 15 3 4" xfId="37289"/>
    <cellStyle name="Normal 8 15 4" xfId="18651"/>
    <cellStyle name="Normal 8 15 4 2" xfId="37292"/>
    <cellStyle name="Normal 8 15 5" xfId="18652"/>
    <cellStyle name="Normal 8 15 5 2" xfId="37293"/>
    <cellStyle name="Normal 8 15 6" xfId="18653"/>
    <cellStyle name="Normal 8 15 6 2" xfId="37294"/>
    <cellStyle name="Normal 8 15 7" xfId="37281"/>
    <cellStyle name="Normal 8 16" xfId="18654"/>
    <cellStyle name="Normal 8 16 2" xfId="18655"/>
    <cellStyle name="Normal 8 16 2 2" xfId="18656"/>
    <cellStyle name="Normal 8 16 2 2 2" xfId="18657"/>
    <cellStyle name="Normal 8 16 2 2 2 2" xfId="37298"/>
    <cellStyle name="Normal 8 16 2 2 3" xfId="18658"/>
    <cellStyle name="Normal 8 16 2 2 3 2" xfId="37299"/>
    <cellStyle name="Normal 8 16 2 2 4" xfId="37297"/>
    <cellStyle name="Normal 8 16 2 3" xfId="18659"/>
    <cellStyle name="Normal 8 16 2 3 2" xfId="37300"/>
    <cellStyle name="Normal 8 16 2 4" xfId="18660"/>
    <cellStyle name="Normal 8 16 2 4 2" xfId="37301"/>
    <cellStyle name="Normal 8 16 2 5" xfId="18661"/>
    <cellStyle name="Normal 8 16 2 5 2" xfId="37302"/>
    <cellStyle name="Normal 8 16 2 6" xfId="37296"/>
    <cellStyle name="Normal 8 16 3" xfId="18662"/>
    <cellStyle name="Normal 8 16 3 2" xfId="18663"/>
    <cellStyle name="Normal 8 16 3 2 2" xfId="37304"/>
    <cellStyle name="Normal 8 16 3 3" xfId="18664"/>
    <cellStyle name="Normal 8 16 3 3 2" xfId="37305"/>
    <cellStyle name="Normal 8 16 3 4" xfId="37303"/>
    <cellStyle name="Normal 8 16 4" xfId="18665"/>
    <cellStyle name="Normal 8 16 4 2" xfId="37306"/>
    <cellStyle name="Normal 8 16 5" xfId="18666"/>
    <cellStyle name="Normal 8 16 5 2" xfId="37307"/>
    <cellStyle name="Normal 8 16 6" xfId="18667"/>
    <cellStyle name="Normal 8 16 6 2" xfId="37308"/>
    <cellStyle name="Normal 8 16 7" xfId="37295"/>
    <cellStyle name="Normal 8 17" xfId="18668"/>
    <cellStyle name="Normal 8 17 2" xfId="18669"/>
    <cellStyle name="Normal 8 17 2 2" xfId="18670"/>
    <cellStyle name="Normal 8 17 2 2 2" xfId="18671"/>
    <cellStyle name="Normal 8 17 2 2 2 2" xfId="37312"/>
    <cellStyle name="Normal 8 17 2 2 3" xfId="18672"/>
    <cellStyle name="Normal 8 17 2 2 3 2" xfId="37313"/>
    <cellStyle name="Normal 8 17 2 2 4" xfId="37311"/>
    <cellStyle name="Normal 8 17 2 3" xfId="18673"/>
    <cellStyle name="Normal 8 17 2 3 2" xfId="37314"/>
    <cellStyle name="Normal 8 17 2 4" xfId="18674"/>
    <cellStyle name="Normal 8 17 2 4 2" xfId="37315"/>
    <cellStyle name="Normal 8 17 2 5" xfId="18675"/>
    <cellStyle name="Normal 8 17 2 5 2" xfId="37316"/>
    <cellStyle name="Normal 8 17 2 6" xfId="37310"/>
    <cellStyle name="Normal 8 17 3" xfId="18676"/>
    <cellStyle name="Normal 8 17 3 2" xfId="18677"/>
    <cellStyle name="Normal 8 17 3 2 2" xfId="37318"/>
    <cellStyle name="Normal 8 17 3 3" xfId="18678"/>
    <cellStyle name="Normal 8 17 3 3 2" xfId="37319"/>
    <cellStyle name="Normal 8 17 3 4" xfId="37317"/>
    <cellStyle name="Normal 8 17 4" xfId="18679"/>
    <cellStyle name="Normal 8 17 4 2" xfId="37320"/>
    <cellStyle name="Normal 8 17 5" xfId="18680"/>
    <cellStyle name="Normal 8 17 5 2" xfId="37321"/>
    <cellStyle name="Normal 8 17 6" xfId="18681"/>
    <cellStyle name="Normal 8 17 6 2" xfId="37322"/>
    <cellStyle name="Normal 8 17 7" xfId="37309"/>
    <cellStyle name="Normal 8 18" xfId="18682"/>
    <cellStyle name="Normal 8 19" xfId="18683"/>
    <cellStyle name="Normal 8 2" xfId="246"/>
    <cellStyle name="Normal 8 2 10" xfId="18685"/>
    <cellStyle name="Normal 8 2 11" xfId="18686"/>
    <cellStyle name="Normal 8 2 12" xfId="18687"/>
    <cellStyle name="Normal 8 2 13" xfId="18684"/>
    <cellStyle name="Normal 8 2 2" xfId="18688"/>
    <cellStyle name="Normal 8 2 2 10" xfId="18689"/>
    <cellStyle name="Normal 8 2 2 10 2" xfId="37324"/>
    <cellStyle name="Normal 8 2 2 11" xfId="18690"/>
    <cellStyle name="Normal 8 2 2 11 2" xfId="37325"/>
    <cellStyle name="Normal 8 2 2 12" xfId="37323"/>
    <cellStyle name="Normal 8 2 2 2" xfId="18691"/>
    <cellStyle name="Normal 8 2 2 3" xfId="18692"/>
    <cellStyle name="Normal 8 2 2 4" xfId="18693"/>
    <cellStyle name="Normal 8 2 2 5" xfId="18694"/>
    <cellStyle name="Normal 8 2 2 5 2" xfId="18695"/>
    <cellStyle name="Normal 8 2 2 5 2 2" xfId="18696"/>
    <cellStyle name="Normal 8 2 2 5 2 2 2" xfId="18697"/>
    <cellStyle name="Normal 8 2 2 5 2 2 2 2" xfId="37329"/>
    <cellStyle name="Normal 8 2 2 5 2 2 3" xfId="18698"/>
    <cellStyle name="Normal 8 2 2 5 2 2 3 2" xfId="37330"/>
    <cellStyle name="Normal 8 2 2 5 2 2 4" xfId="37328"/>
    <cellStyle name="Normal 8 2 2 5 2 3" xfId="18699"/>
    <cellStyle name="Normal 8 2 2 5 2 3 2" xfId="37331"/>
    <cellStyle name="Normal 8 2 2 5 2 4" xfId="18700"/>
    <cellStyle name="Normal 8 2 2 5 2 4 2" xfId="37332"/>
    <cellStyle name="Normal 8 2 2 5 2 5" xfId="18701"/>
    <cellStyle name="Normal 8 2 2 5 2 5 2" xfId="37333"/>
    <cellStyle name="Normal 8 2 2 5 2 6" xfId="37327"/>
    <cellStyle name="Normal 8 2 2 5 3" xfId="18702"/>
    <cellStyle name="Normal 8 2 2 5 3 2" xfId="18703"/>
    <cellStyle name="Normal 8 2 2 5 3 2 2" xfId="37335"/>
    <cellStyle name="Normal 8 2 2 5 3 3" xfId="18704"/>
    <cellStyle name="Normal 8 2 2 5 3 3 2" xfId="37336"/>
    <cellStyle name="Normal 8 2 2 5 3 4" xfId="37334"/>
    <cellStyle name="Normal 8 2 2 5 4" xfId="18705"/>
    <cellStyle name="Normal 8 2 2 5 4 2" xfId="37337"/>
    <cellStyle name="Normal 8 2 2 5 5" xfId="18706"/>
    <cellStyle name="Normal 8 2 2 5 5 2" xfId="37338"/>
    <cellStyle name="Normal 8 2 2 5 6" xfId="18707"/>
    <cellStyle name="Normal 8 2 2 5 6 2" xfId="37339"/>
    <cellStyle name="Normal 8 2 2 5 7" xfId="37326"/>
    <cellStyle name="Normal 8 2 2 6" xfId="18708"/>
    <cellStyle name="Normal 8 2 2 6 2" xfId="18709"/>
    <cellStyle name="Normal 8 2 2 6 2 2" xfId="18710"/>
    <cellStyle name="Normal 8 2 2 6 2 2 2" xfId="18711"/>
    <cellStyle name="Normal 8 2 2 6 2 2 2 2" xfId="37343"/>
    <cellStyle name="Normal 8 2 2 6 2 2 3" xfId="18712"/>
    <cellStyle name="Normal 8 2 2 6 2 2 3 2" xfId="37344"/>
    <cellStyle name="Normal 8 2 2 6 2 2 4" xfId="37342"/>
    <cellStyle name="Normal 8 2 2 6 2 3" xfId="18713"/>
    <cellStyle name="Normal 8 2 2 6 2 3 2" xfId="37345"/>
    <cellStyle name="Normal 8 2 2 6 2 4" xfId="18714"/>
    <cellStyle name="Normal 8 2 2 6 2 4 2" xfId="37346"/>
    <cellStyle name="Normal 8 2 2 6 2 5" xfId="18715"/>
    <cellStyle name="Normal 8 2 2 6 2 5 2" xfId="37347"/>
    <cellStyle name="Normal 8 2 2 6 2 6" xfId="37341"/>
    <cellStyle name="Normal 8 2 2 6 3" xfId="18716"/>
    <cellStyle name="Normal 8 2 2 6 3 2" xfId="18717"/>
    <cellStyle name="Normal 8 2 2 6 3 2 2" xfId="37349"/>
    <cellStyle name="Normal 8 2 2 6 3 3" xfId="18718"/>
    <cellStyle name="Normal 8 2 2 6 3 3 2" xfId="37350"/>
    <cellStyle name="Normal 8 2 2 6 3 4" xfId="37348"/>
    <cellStyle name="Normal 8 2 2 6 4" xfId="18719"/>
    <cellStyle name="Normal 8 2 2 6 4 2" xfId="37351"/>
    <cellStyle name="Normal 8 2 2 6 5" xfId="18720"/>
    <cellStyle name="Normal 8 2 2 6 5 2" xfId="37352"/>
    <cellStyle name="Normal 8 2 2 6 6" xfId="18721"/>
    <cellStyle name="Normal 8 2 2 6 6 2" xfId="37353"/>
    <cellStyle name="Normal 8 2 2 6 7" xfId="37340"/>
    <cellStyle name="Normal 8 2 2 7" xfId="18722"/>
    <cellStyle name="Normal 8 2 2 7 2" xfId="18723"/>
    <cellStyle name="Normal 8 2 2 7 2 2" xfId="18724"/>
    <cellStyle name="Normal 8 2 2 7 2 2 2" xfId="37356"/>
    <cellStyle name="Normal 8 2 2 7 2 3" xfId="18725"/>
    <cellStyle name="Normal 8 2 2 7 2 3 2" xfId="37357"/>
    <cellStyle name="Normal 8 2 2 7 2 4" xfId="37355"/>
    <cellStyle name="Normal 8 2 2 7 3" xfId="18726"/>
    <cellStyle name="Normal 8 2 2 7 3 2" xfId="37358"/>
    <cellStyle name="Normal 8 2 2 7 4" xfId="18727"/>
    <cellStyle name="Normal 8 2 2 7 4 2" xfId="37359"/>
    <cellStyle name="Normal 8 2 2 7 5" xfId="18728"/>
    <cellStyle name="Normal 8 2 2 7 5 2" xfId="37360"/>
    <cellStyle name="Normal 8 2 2 7 6" xfId="37354"/>
    <cellStyle name="Normal 8 2 2 8" xfId="18729"/>
    <cellStyle name="Normal 8 2 2 8 2" xfId="18730"/>
    <cellStyle name="Normal 8 2 2 8 2 2" xfId="37362"/>
    <cellStyle name="Normal 8 2 2 8 3" xfId="18731"/>
    <cellStyle name="Normal 8 2 2 8 3 2" xfId="37363"/>
    <cellStyle name="Normal 8 2 2 8 4" xfId="37361"/>
    <cellStyle name="Normal 8 2 2 9" xfId="18732"/>
    <cellStyle name="Normal 8 2 2 9 2" xfId="37364"/>
    <cellStyle name="Normal 8 2 3" xfId="18733"/>
    <cellStyle name="Normal 8 2 4" xfId="18734"/>
    <cellStyle name="Normal 8 2 5" xfId="18735"/>
    <cellStyle name="Normal 8 2 6" xfId="18736"/>
    <cellStyle name="Normal 8 2 6 2" xfId="18737"/>
    <cellStyle name="Normal 8 2 6 2 2" xfId="18738"/>
    <cellStyle name="Normal 8 2 6 2 2 2" xfId="18739"/>
    <cellStyle name="Normal 8 2 6 2 2 2 2" xfId="18740"/>
    <cellStyle name="Normal 8 2 6 2 2 2 2 2" xfId="37369"/>
    <cellStyle name="Normal 8 2 6 2 2 2 3" xfId="18741"/>
    <cellStyle name="Normal 8 2 6 2 2 2 3 2" xfId="37370"/>
    <cellStyle name="Normal 8 2 6 2 2 2 4" xfId="37368"/>
    <cellStyle name="Normal 8 2 6 2 2 3" xfId="18742"/>
    <cellStyle name="Normal 8 2 6 2 2 3 2" xfId="37371"/>
    <cellStyle name="Normal 8 2 6 2 2 4" xfId="18743"/>
    <cellStyle name="Normal 8 2 6 2 2 4 2" xfId="37372"/>
    <cellStyle name="Normal 8 2 6 2 2 5" xfId="18744"/>
    <cellStyle name="Normal 8 2 6 2 2 5 2" xfId="37373"/>
    <cellStyle name="Normal 8 2 6 2 2 6" xfId="37367"/>
    <cellStyle name="Normal 8 2 6 2 3" xfId="18745"/>
    <cellStyle name="Normal 8 2 6 2 3 2" xfId="18746"/>
    <cellStyle name="Normal 8 2 6 2 3 2 2" xfId="37375"/>
    <cellStyle name="Normal 8 2 6 2 3 3" xfId="18747"/>
    <cellStyle name="Normal 8 2 6 2 3 3 2" xfId="37376"/>
    <cellStyle name="Normal 8 2 6 2 3 4" xfId="37374"/>
    <cellStyle name="Normal 8 2 6 2 4" xfId="18748"/>
    <cellStyle name="Normal 8 2 6 2 4 2" xfId="37377"/>
    <cellStyle name="Normal 8 2 6 2 5" xfId="18749"/>
    <cellStyle name="Normal 8 2 6 2 5 2" xfId="37378"/>
    <cellStyle name="Normal 8 2 6 2 6" xfId="18750"/>
    <cellStyle name="Normal 8 2 6 2 6 2" xfId="37379"/>
    <cellStyle name="Normal 8 2 6 2 7" xfId="37366"/>
    <cellStyle name="Normal 8 2 6 3" xfId="18751"/>
    <cellStyle name="Normal 8 2 6 3 2" xfId="18752"/>
    <cellStyle name="Normal 8 2 6 3 2 2" xfId="18753"/>
    <cellStyle name="Normal 8 2 6 3 2 2 2" xfId="18754"/>
    <cellStyle name="Normal 8 2 6 3 2 2 2 2" xfId="37383"/>
    <cellStyle name="Normal 8 2 6 3 2 2 3" xfId="18755"/>
    <cellStyle name="Normal 8 2 6 3 2 2 3 2" xfId="37384"/>
    <cellStyle name="Normal 8 2 6 3 2 2 4" xfId="37382"/>
    <cellStyle name="Normal 8 2 6 3 2 3" xfId="18756"/>
    <cellStyle name="Normal 8 2 6 3 2 3 2" xfId="37385"/>
    <cellStyle name="Normal 8 2 6 3 2 4" xfId="18757"/>
    <cellStyle name="Normal 8 2 6 3 2 4 2" xfId="37386"/>
    <cellStyle name="Normal 8 2 6 3 2 5" xfId="18758"/>
    <cellStyle name="Normal 8 2 6 3 2 5 2" xfId="37387"/>
    <cellStyle name="Normal 8 2 6 3 2 6" xfId="37381"/>
    <cellStyle name="Normal 8 2 6 3 3" xfId="18759"/>
    <cellStyle name="Normal 8 2 6 3 3 2" xfId="18760"/>
    <cellStyle name="Normal 8 2 6 3 3 2 2" xfId="37389"/>
    <cellStyle name="Normal 8 2 6 3 3 3" xfId="18761"/>
    <cellStyle name="Normal 8 2 6 3 3 3 2" xfId="37390"/>
    <cellStyle name="Normal 8 2 6 3 3 4" xfId="37388"/>
    <cellStyle name="Normal 8 2 6 3 4" xfId="18762"/>
    <cellStyle name="Normal 8 2 6 3 4 2" xfId="37391"/>
    <cellStyle name="Normal 8 2 6 3 5" xfId="18763"/>
    <cellStyle name="Normal 8 2 6 3 5 2" xfId="37392"/>
    <cellStyle name="Normal 8 2 6 3 6" xfId="18764"/>
    <cellStyle name="Normal 8 2 6 3 6 2" xfId="37393"/>
    <cellStyle name="Normal 8 2 6 3 7" xfId="37380"/>
    <cellStyle name="Normal 8 2 6 4" xfId="18765"/>
    <cellStyle name="Normal 8 2 6 4 2" xfId="18766"/>
    <cellStyle name="Normal 8 2 6 4 2 2" xfId="18767"/>
    <cellStyle name="Normal 8 2 6 4 2 2 2" xfId="37396"/>
    <cellStyle name="Normal 8 2 6 4 2 3" xfId="18768"/>
    <cellStyle name="Normal 8 2 6 4 2 3 2" xfId="37397"/>
    <cellStyle name="Normal 8 2 6 4 2 4" xfId="37395"/>
    <cellStyle name="Normal 8 2 6 4 3" xfId="18769"/>
    <cellStyle name="Normal 8 2 6 4 3 2" xfId="37398"/>
    <cellStyle name="Normal 8 2 6 4 4" xfId="18770"/>
    <cellStyle name="Normal 8 2 6 4 4 2" xfId="37399"/>
    <cellStyle name="Normal 8 2 6 4 5" xfId="18771"/>
    <cellStyle name="Normal 8 2 6 4 5 2" xfId="37400"/>
    <cellStyle name="Normal 8 2 6 4 6" xfId="37394"/>
    <cellStyle name="Normal 8 2 6 5" xfId="18772"/>
    <cellStyle name="Normal 8 2 6 5 2" xfId="18773"/>
    <cellStyle name="Normal 8 2 6 5 2 2" xfId="37402"/>
    <cellStyle name="Normal 8 2 6 5 3" xfId="18774"/>
    <cellStyle name="Normal 8 2 6 5 3 2" xfId="37403"/>
    <cellStyle name="Normal 8 2 6 5 4" xfId="37401"/>
    <cellStyle name="Normal 8 2 6 6" xfId="18775"/>
    <cellStyle name="Normal 8 2 6 6 2" xfId="37404"/>
    <cellStyle name="Normal 8 2 6 7" xfId="18776"/>
    <cellStyle name="Normal 8 2 6 7 2" xfId="37405"/>
    <cellStyle name="Normal 8 2 6 8" xfId="18777"/>
    <cellStyle name="Normal 8 2 6 8 2" xfId="37406"/>
    <cellStyle name="Normal 8 2 6 9" xfId="37365"/>
    <cellStyle name="Normal 8 2 7" xfId="18778"/>
    <cellStyle name="Normal 8 2 7 2" xfId="18779"/>
    <cellStyle name="Normal 8 2 7 2 2" xfId="18780"/>
    <cellStyle name="Normal 8 2 7 2 2 2" xfId="18781"/>
    <cellStyle name="Normal 8 2 7 2 2 2 2" xfId="18782"/>
    <cellStyle name="Normal 8 2 7 2 2 2 2 2" xfId="37411"/>
    <cellStyle name="Normal 8 2 7 2 2 2 3" xfId="18783"/>
    <cellStyle name="Normal 8 2 7 2 2 2 3 2" xfId="37412"/>
    <cellStyle name="Normal 8 2 7 2 2 2 4" xfId="37410"/>
    <cellStyle name="Normal 8 2 7 2 2 3" xfId="18784"/>
    <cellStyle name="Normal 8 2 7 2 2 3 2" xfId="37413"/>
    <cellStyle name="Normal 8 2 7 2 2 4" xfId="18785"/>
    <cellStyle name="Normal 8 2 7 2 2 4 2" xfId="37414"/>
    <cellStyle name="Normal 8 2 7 2 2 5" xfId="18786"/>
    <cellStyle name="Normal 8 2 7 2 2 5 2" xfId="37415"/>
    <cellStyle name="Normal 8 2 7 2 2 6" xfId="37409"/>
    <cellStyle name="Normal 8 2 7 2 3" xfId="18787"/>
    <cellStyle name="Normal 8 2 7 2 3 2" xfId="18788"/>
    <cellStyle name="Normal 8 2 7 2 3 2 2" xfId="37417"/>
    <cellStyle name="Normal 8 2 7 2 3 3" xfId="18789"/>
    <cellStyle name="Normal 8 2 7 2 3 3 2" xfId="37418"/>
    <cellStyle name="Normal 8 2 7 2 3 4" xfId="37416"/>
    <cellStyle name="Normal 8 2 7 2 4" xfId="18790"/>
    <cellStyle name="Normal 8 2 7 2 4 2" xfId="37419"/>
    <cellStyle name="Normal 8 2 7 2 5" xfId="18791"/>
    <cellStyle name="Normal 8 2 7 2 5 2" xfId="37420"/>
    <cellStyle name="Normal 8 2 7 2 6" xfId="18792"/>
    <cellStyle name="Normal 8 2 7 2 6 2" xfId="37421"/>
    <cellStyle name="Normal 8 2 7 2 7" xfId="37408"/>
    <cellStyle name="Normal 8 2 7 3" xfId="18793"/>
    <cellStyle name="Normal 8 2 7 3 2" xfId="18794"/>
    <cellStyle name="Normal 8 2 7 3 2 2" xfId="18795"/>
    <cellStyle name="Normal 8 2 7 3 2 2 2" xfId="18796"/>
    <cellStyle name="Normal 8 2 7 3 2 2 2 2" xfId="37425"/>
    <cellStyle name="Normal 8 2 7 3 2 2 3" xfId="18797"/>
    <cellStyle name="Normal 8 2 7 3 2 2 3 2" xfId="37426"/>
    <cellStyle name="Normal 8 2 7 3 2 2 4" xfId="37424"/>
    <cellStyle name="Normal 8 2 7 3 2 3" xfId="18798"/>
    <cellStyle name="Normal 8 2 7 3 2 3 2" xfId="37427"/>
    <cellStyle name="Normal 8 2 7 3 2 4" xfId="18799"/>
    <cellStyle name="Normal 8 2 7 3 2 4 2" xfId="37428"/>
    <cellStyle name="Normal 8 2 7 3 2 5" xfId="18800"/>
    <cellStyle name="Normal 8 2 7 3 2 5 2" xfId="37429"/>
    <cellStyle name="Normal 8 2 7 3 2 6" xfId="37423"/>
    <cellStyle name="Normal 8 2 7 3 3" xfId="18801"/>
    <cellStyle name="Normal 8 2 7 3 3 2" xfId="18802"/>
    <cellStyle name="Normal 8 2 7 3 3 2 2" xfId="37431"/>
    <cellStyle name="Normal 8 2 7 3 3 3" xfId="18803"/>
    <cellStyle name="Normal 8 2 7 3 3 3 2" xfId="37432"/>
    <cellStyle name="Normal 8 2 7 3 3 4" xfId="37430"/>
    <cellStyle name="Normal 8 2 7 3 4" xfId="18804"/>
    <cellStyle name="Normal 8 2 7 3 4 2" xfId="37433"/>
    <cellStyle name="Normal 8 2 7 3 5" xfId="18805"/>
    <cellStyle name="Normal 8 2 7 3 5 2" xfId="37434"/>
    <cellStyle name="Normal 8 2 7 3 6" xfId="18806"/>
    <cellStyle name="Normal 8 2 7 3 6 2" xfId="37435"/>
    <cellStyle name="Normal 8 2 7 3 7" xfId="37422"/>
    <cellStyle name="Normal 8 2 7 4" xfId="18807"/>
    <cellStyle name="Normal 8 2 7 4 2" xfId="18808"/>
    <cellStyle name="Normal 8 2 7 4 2 2" xfId="18809"/>
    <cellStyle name="Normal 8 2 7 4 2 2 2" xfId="37438"/>
    <cellStyle name="Normal 8 2 7 4 2 3" xfId="18810"/>
    <cellStyle name="Normal 8 2 7 4 2 3 2" xfId="37439"/>
    <cellStyle name="Normal 8 2 7 4 2 4" xfId="37437"/>
    <cellStyle name="Normal 8 2 7 4 3" xfId="18811"/>
    <cellStyle name="Normal 8 2 7 4 3 2" xfId="37440"/>
    <cellStyle name="Normal 8 2 7 4 4" xfId="18812"/>
    <cellStyle name="Normal 8 2 7 4 4 2" xfId="37441"/>
    <cellStyle name="Normal 8 2 7 4 5" xfId="18813"/>
    <cellStyle name="Normal 8 2 7 4 5 2" xfId="37442"/>
    <cellStyle name="Normal 8 2 7 4 6" xfId="37436"/>
    <cellStyle name="Normal 8 2 7 5" xfId="18814"/>
    <cellStyle name="Normal 8 2 7 5 2" xfId="18815"/>
    <cellStyle name="Normal 8 2 7 5 2 2" xfId="37444"/>
    <cellStyle name="Normal 8 2 7 5 3" xfId="18816"/>
    <cellStyle name="Normal 8 2 7 5 3 2" xfId="37445"/>
    <cellStyle name="Normal 8 2 7 5 4" xfId="37443"/>
    <cellStyle name="Normal 8 2 7 6" xfId="18817"/>
    <cellStyle name="Normal 8 2 7 6 2" xfId="37446"/>
    <cellStyle name="Normal 8 2 7 7" xfId="18818"/>
    <cellStyle name="Normal 8 2 7 7 2" xfId="37447"/>
    <cellStyle name="Normal 8 2 7 8" xfId="18819"/>
    <cellStyle name="Normal 8 2 7 8 2" xfId="37448"/>
    <cellStyle name="Normal 8 2 7 9" xfId="37407"/>
    <cellStyle name="Normal 8 2 8" xfId="18820"/>
    <cellStyle name="Normal 8 2 9" xfId="18821"/>
    <cellStyle name="Normal 8 20" xfId="18822"/>
    <cellStyle name="Normal 8 21" xfId="18823"/>
    <cellStyle name="Normal 8 22" xfId="18824"/>
    <cellStyle name="Normal 8 23" xfId="18825"/>
    <cellStyle name="Normal 8 23 2" xfId="18826"/>
    <cellStyle name="Normal 8 23 2 2" xfId="18827"/>
    <cellStyle name="Normal 8 23 2 2 2" xfId="37451"/>
    <cellStyle name="Normal 8 23 2 3" xfId="18828"/>
    <cellStyle name="Normal 8 23 2 3 2" xfId="37452"/>
    <cellStyle name="Normal 8 23 2 4" xfId="37450"/>
    <cellStyle name="Normal 8 23 3" xfId="18829"/>
    <cellStyle name="Normal 8 23 3 2" xfId="37453"/>
    <cellStyle name="Normal 8 23 4" xfId="18830"/>
    <cellStyle name="Normal 8 23 4 2" xfId="37454"/>
    <cellStyle name="Normal 8 23 5" xfId="18831"/>
    <cellStyle name="Normal 8 23 5 2" xfId="37455"/>
    <cellStyle name="Normal 8 23 6" xfId="37449"/>
    <cellStyle name="Normal 8 24" xfId="18832"/>
    <cellStyle name="Normal 8 24 2" xfId="18833"/>
    <cellStyle name="Normal 8 24 2 2" xfId="37457"/>
    <cellStyle name="Normal 8 24 3" xfId="18834"/>
    <cellStyle name="Normal 8 24 3 2" xfId="37458"/>
    <cellStyle name="Normal 8 24 4" xfId="37456"/>
    <cellStyle name="Normal 8 25" xfId="18835"/>
    <cellStyle name="Normal 8 25 2" xfId="37459"/>
    <cellStyle name="Normal 8 26" xfId="18836"/>
    <cellStyle name="Normal 8 26 2" xfId="37460"/>
    <cellStyle name="Normal 8 27" xfId="18837"/>
    <cellStyle name="Normal 8 27 2" xfId="37461"/>
    <cellStyle name="Normal 8 28" xfId="18838"/>
    <cellStyle name="Normal 8 29" xfId="18457"/>
    <cellStyle name="Normal 8 3" xfId="562"/>
    <cellStyle name="Normal 8 3 10" xfId="18840"/>
    <cellStyle name="Normal 8 3 10 2" xfId="18841"/>
    <cellStyle name="Normal 8 3 10 2 2" xfId="18842"/>
    <cellStyle name="Normal 8 3 10 2 2 2" xfId="37465"/>
    <cellStyle name="Normal 8 3 10 2 3" xfId="18843"/>
    <cellStyle name="Normal 8 3 10 2 3 2" xfId="37466"/>
    <cellStyle name="Normal 8 3 10 2 4" xfId="37464"/>
    <cellStyle name="Normal 8 3 10 3" xfId="18844"/>
    <cellStyle name="Normal 8 3 10 3 2" xfId="37467"/>
    <cellStyle name="Normal 8 3 10 4" xfId="18845"/>
    <cellStyle name="Normal 8 3 10 4 2" xfId="37468"/>
    <cellStyle name="Normal 8 3 10 5" xfId="18846"/>
    <cellStyle name="Normal 8 3 10 5 2" xfId="37469"/>
    <cellStyle name="Normal 8 3 10 6" xfId="37463"/>
    <cellStyle name="Normal 8 3 11" xfId="18847"/>
    <cellStyle name="Normal 8 3 11 2" xfId="18848"/>
    <cellStyle name="Normal 8 3 11 2 2" xfId="37471"/>
    <cellStyle name="Normal 8 3 11 3" xfId="18849"/>
    <cellStyle name="Normal 8 3 11 3 2" xfId="37472"/>
    <cellStyle name="Normal 8 3 11 4" xfId="37470"/>
    <cellStyle name="Normal 8 3 12" xfId="18850"/>
    <cellStyle name="Normal 8 3 12 2" xfId="37473"/>
    <cellStyle name="Normal 8 3 13" xfId="18851"/>
    <cellStyle name="Normal 8 3 13 2" xfId="37474"/>
    <cellStyle name="Normal 8 3 14" xfId="18852"/>
    <cellStyle name="Normal 8 3 14 2" xfId="37475"/>
    <cellStyle name="Normal 8 3 15" xfId="18839"/>
    <cellStyle name="Normal 8 3 16" xfId="37462"/>
    <cellStyle name="Normal 8 3 2" xfId="18853"/>
    <cellStyle name="Normal 8 3 2 2" xfId="18854"/>
    <cellStyle name="Normal 8 3 2 2 2" xfId="18855"/>
    <cellStyle name="Normal 8 3 2 2 2 2" xfId="18856"/>
    <cellStyle name="Normal 8 3 2 2 2 2 2" xfId="18857"/>
    <cellStyle name="Normal 8 3 2 2 2 2 2 2" xfId="18858"/>
    <cellStyle name="Normal 8 3 2 2 2 2 2 2 2" xfId="37480"/>
    <cellStyle name="Normal 8 3 2 2 2 2 2 3" xfId="18859"/>
    <cellStyle name="Normal 8 3 2 2 2 2 2 3 2" xfId="37481"/>
    <cellStyle name="Normal 8 3 2 2 2 2 2 4" xfId="37479"/>
    <cellStyle name="Normal 8 3 2 2 2 2 3" xfId="18860"/>
    <cellStyle name="Normal 8 3 2 2 2 2 3 2" xfId="37482"/>
    <cellStyle name="Normal 8 3 2 2 2 2 4" xfId="18861"/>
    <cellStyle name="Normal 8 3 2 2 2 2 4 2" xfId="37483"/>
    <cellStyle name="Normal 8 3 2 2 2 2 5" xfId="18862"/>
    <cellStyle name="Normal 8 3 2 2 2 2 5 2" xfId="37484"/>
    <cellStyle name="Normal 8 3 2 2 2 2 6" xfId="37478"/>
    <cellStyle name="Normal 8 3 2 2 2 3" xfId="18863"/>
    <cellStyle name="Normal 8 3 2 2 2 3 2" xfId="18864"/>
    <cellStyle name="Normal 8 3 2 2 2 3 2 2" xfId="37486"/>
    <cellStyle name="Normal 8 3 2 2 2 3 3" xfId="18865"/>
    <cellStyle name="Normal 8 3 2 2 2 3 3 2" xfId="37487"/>
    <cellStyle name="Normal 8 3 2 2 2 3 4" xfId="37485"/>
    <cellStyle name="Normal 8 3 2 2 2 4" xfId="18866"/>
    <cellStyle name="Normal 8 3 2 2 2 4 2" xfId="37488"/>
    <cellStyle name="Normal 8 3 2 2 2 5" xfId="18867"/>
    <cellStyle name="Normal 8 3 2 2 2 5 2" xfId="37489"/>
    <cellStyle name="Normal 8 3 2 2 2 6" xfId="18868"/>
    <cellStyle name="Normal 8 3 2 2 2 6 2" xfId="37490"/>
    <cellStyle name="Normal 8 3 2 2 2 7" xfId="37477"/>
    <cellStyle name="Normal 8 3 2 2 3" xfId="18869"/>
    <cellStyle name="Normal 8 3 2 2 3 2" xfId="18870"/>
    <cellStyle name="Normal 8 3 2 2 3 2 2" xfId="18871"/>
    <cellStyle name="Normal 8 3 2 2 3 2 2 2" xfId="18872"/>
    <cellStyle name="Normal 8 3 2 2 3 2 2 2 2" xfId="37494"/>
    <cellStyle name="Normal 8 3 2 2 3 2 2 3" xfId="18873"/>
    <cellStyle name="Normal 8 3 2 2 3 2 2 3 2" xfId="37495"/>
    <cellStyle name="Normal 8 3 2 2 3 2 2 4" xfId="37493"/>
    <cellStyle name="Normal 8 3 2 2 3 2 3" xfId="18874"/>
    <cellStyle name="Normal 8 3 2 2 3 2 3 2" xfId="37496"/>
    <cellStyle name="Normal 8 3 2 2 3 2 4" xfId="18875"/>
    <cellStyle name="Normal 8 3 2 2 3 2 4 2" xfId="37497"/>
    <cellStyle name="Normal 8 3 2 2 3 2 5" xfId="18876"/>
    <cellStyle name="Normal 8 3 2 2 3 2 5 2" xfId="37498"/>
    <cellStyle name="Normal 8 3 2 2 3 2 6" xfId="37492"/>
    <cellStyle name="Normal 8 3 2 2 3 3" xfId="18877"/>
    <cellStyle name="Normal 8 3 2 2 3 3 2" xfId="18878"/>
    <cellStyle name="Normal 8 3 2 2 3 3 2 2" xfId="37500"/>
    <cellStyle name="Normal 8 3 2 2 3 3 3" xfId="18879"/>
    <cellStyle name="Normal 8 3 2 2 3 3 3 2" xfId="37501"/>
    <cellStyle name="Normal 8 3 2 2 3 3 4" xfId="37499"/>
    <cellStyle name="Normal 8 3 2 2 3 4" xfId="18880"/>
    <cellStyle name="Normal 8 3 2 2 3 4 2" xfId="37502"/>
    <cellStyle name="Normal 8 3 2 2 3 5" xfId="18881"/>
    <cellStyle name="Normal 8 3 2 2 3 5 2" xfId="37503"/>
    <cellStyle name="Normal 8 3 2 2 3 6" xfId="18882"/>
    <cellStyle name="Normal 8 3 2 2 3 6 2" xfId="37504"/>
    <cellStyle name="Normal 8 3 2 2 3 7" xfId="37491"/>
    <cellStyle name="Normal 8 3 2 2 4" xfId="18883"/>
    <cellStyle name="Normal 8 3 2 2 4 2" xfId="18884"/>
    <cellStyle name="Normal 8 3 2 2 4 2 2" xfId="18885"/>
    <cellStyle name="Normal 8 3 2 2 4 2 2 2" xfId="37507"/>
    <cellStyle name="Normal 8 3 2 2 4 2 3" xfId="18886"/>
    <cellStyle name="Normal 8 3 2 2 4 2 3 2" xfId="37508"/>
    <cellStyle name="Normal 8 3 2 2 4 2 4" xfId="37506"/>
    <cellStyle name="Normal 8 3 2 2 4 3" xfId="18887"/>
    <cellStyle name="Normal 8 3 2 2 4 3 2" xfId="37509"/>
    <cellStyle name="Normal 8 3 2 2 4 4" xfId="18888"/>
    <cellStyle name="Normal 8 3 2 2 4 4 2" xfId="37510"/>
    <cellStyle name="Normal 8 3 2 2 4 5" xfId="18889"/>
    <cellStyle name="Normal 8 3 2 2 4 5 2" xfId="37511"/>
    <cellStyle name="Normal 8 3 2 2 4 6" xfId="37505"/>
    <cellStyle name="Normal 8 3 2 2 5" xfId="18890"/>
    <cellStyle name="Normal 8 3 2 2 5 2" xfId="18891"/>
    <cellStyle name="Normal 8 3 2 2 5 2 2" xfId="37513"/>
    <cellStyle name="Normal 8 3 2 2 5 3" xfId="18892"/>
    <cellStyle name="Normal 8 3 2 2 5 3 2" xfId="37514"/>
    <cellStyle name="Normal 8 3 2 2 5 4" xfId="37512"/>
    <cellStyle name="Normal 8 3 2 2 6" xfId="18893"/>
    <cellStyle name="Normal 8 3 2 2 6 2" xfId="37515"/>
    <cellStyle name="Normal 8 3 2 2 7" xfId="18894"/>
    <cellStyle name="Normal 8 3 2 2 7 2" xfId="37516"/>
    <cellStyle name="Normal 8 3 2 2 8" xfId="18895"/>
    <cellStyle name="Normal 8 3 2 2 8 2" xfId="37517"/>
    <cellStyle name="Normal 8 3 2 2 9" xfId="37476"/>
    <cellStyle name="Normal 8 3 2 3" xfId="18896"/>
    <cellStyle name="Normal 8 3 2 3 2" xfId="18897"/>
    <cellStyle name="Normal 8 3 2 3 2 2" xfId="18898"/>
    <cellStyle name="Normal 8 3 2 3 2 2 2" xfId="18899"/>
    <cellStyle name="Normal 8 3 2 3 2 2 2 2" xfId="18900"/>
    <cellStyle name="Normal 8 3 2 3 2 2 2 2 2" xfId="37522"/>
    <cellStyle name="Normal 8 3 2 3 2 2 2 3" xfId="18901"/>
    <cellStyle name="Normal 8 3 2 3 2 2 2 3 2" xfId="37523"/>
    <cellStyle name="Normal 8 3 2 3 2 2 2 4" xfId="37521"/>
    <cellStyle name="Normal 8 3 2 3 2 2 3" xfId="18902"/>
    <cellStyle name="Normal 8 3 2 3 2 2 3 2" xfId="37524"/>
    <cellStyle name="Normal 8 3 2 3 2 2 4" xfId="18903"/>
    <cellStyle name="Normal 8 3 2 3 2 2 4 2" xfId="37525"/>
    <cellStyle name="Normal 8 3 2 3 2 2 5" xfId="18904"/>
    <cellStyle name="Normal 8 3 2 3 2 2 5 2" xfId="37526"/>
    <cellStyle name="Normal 8 3 2 3 2 2 6" xfId="37520"/>
    <cellStyle name="Normal 8 3 2 3 2 3" xfId="18905"/>
    <cellStyle name="Normal 8 3 2 3 2 3 2" xfId="18906"/>
    <cellStyle name="Normal 8 3 2 3 2 3 2 2" xfId="37528"/>
    <cellStyle name="Normal 8 3 2 3 2 3 3" xfId="18907"/>
    <cellStyle name="Normal 8 3 2 3 2 3 3 2" xfId="37529"/>
    <cellStyle name="Normal 8 3 2 3 2 3 4" xfId="37527"/>
    <cellStyle name="Normal 8 3 2 3 2 4" xfId="18908"/>
    <cellStyle name="Normal 8 3 2 3 2 4 2" xfId="37530"/>
    <cellStyle name="Normal 8 3 2 3 2 5" xfId="18909"/>
    <cellStyle name="Normal 8 3 2 3 2 5 2" xfId="37531"/>
    <cellStyle name="Normal 8 3 2 3 2 6" xfId="18910"/>
    <cellStyle name="Normal 8 3 2 3 2 6 2" xfId="37532"/>
    <cellStyle name="Normal 8 3 2 3 2 7" xfId="37519"/>
    <cellStyle name="Normal 8 3 2 3 3" xfId="18911"/>
    <cellStyle name="Normal 8 3 2 3 3 2" xfId="18912"/>
    <cellStyle name="Normal 8 3 2 3 3 2 2" xfId="18913"/>
    <cellStyle name="Normal 8 3 2 3 3 2 2 2" xfId="18914"/>
    <cellStyle name="Normal 8 3 2 3 3 2 2 2 2" xfId="37536"/>
    <cellStyle name="Normal 8 3 2 3 3 2 2 3" xfId="18915"/>
    <cellStyle name="Normal 8 3 2 3 3 2 2 3 2" xfId="37537"/>
    <cellStyle name="Normal 8 3 2 3 3 2 2 4" xfId="37535"/>
    <cellStyle name="Normal 8 3 2 3 3 2 3" xfId="18916"/>
    <cellStyle name="Normal 8 3 2 3 3 2 3 2" xfId="37538"/>
    <cellStyle name="Normal 8 3 2 3 3 2 4" xfId="18917"/>
    <cellStyle name="Normal 8 3 2 3 3 2 4 2" xfId="37539"/>
    <cellStyle name="Normal 8 3 2 3 3 2 5" xfId="18918"/>
    <cellStyle name="Normal 8 3 2 3 3 2 5 2" xfId="37540"/>
    <cellStyle name="Normal 8 3 2 3 3 2 6" xfId="37534"/>
    <cellStyle name="Normal 8 3 2 3 3 3" xfId="18919"/>
    <cellStyle name="Normal 8 3 2 3 3 3 2" xfId="18920"/>
    <cellStyle name="Normal 8 3 2 3 3 3 2 2" xfId="37542"/>
    <cellStyle name="Normal 8 3 2 3 3 3 3" xfId="18921"/>
    <cellStyle name="Normal 8 3 2 3 3 3 3 2" xfId="37543"/>
    <cellStyle name="Normal 8 3 2 3 3 3 4" xfId="37541"/>
    <cellStyle name="Normal 8 3 2 3 3 4" xfId="18922"/>
    <cellStyle name="Normal 8 3 2 3 3 4 2" xfId="37544"/>
    <cellStyle name="Normal 8 3 2 3 3 5" xfId="18923"/>
    <cellStyle name="Normal 8 3 2 3 3 5 2" xfId="37545"/>
    <cellStyle name="Normal 8 3 2 3 3 6" xfId="18924"/>
    <cellStyle name="Normal 8 3 2 3 3 6 2" xfId="37546"/>
    <cellStyle name="Normal 8 3 2 3 3 7" xfId="37533"/>
    <cellStyle name="Normal 8 3 2 3 4" xfId="18925"/>
    <cellStyle name="Normal 8 3 2 3 4 2" xfId="18926"/>
    <cellStyle name="Normal 8 3 2 3 4 2 2" xfId="18927"/>
    <cellStyle name="Normal 8 3 2 3 4 2 2 2" xfId="37549"/>
    <cellStyle name="Normal 8 3 2 3 4 2 3" xfId="18928"/>
    <cellStyle name="Normal 8 3 2 3 4 2 3 2" xfId="37550"/>
    <cellStyle name="Normal 8 3 2 3 4 2 4" xfId="37548"/>
    <cellStyle name="Normal 8 3 2 3 4 3" xfId="18929"/>
    <cellStyle name="Normal 8 3 2 3 4 3 2" xfId="37551"/>
    <cellStyle name="Normal 8 3 2 3 4 4" xfId="18930"/>
    <cellStyle name="Normal 8 3 2 3 4 4 2" xfId="37552"/>
    <cellStyle name="Normal 8 3 2 3 4 5" xfId="18931"/>
    <cellStyle name="Normal 8 3 2 3 4 5 2" xfId="37553"/>
    <cellStyle name="Normal 8 3 2 3 4 6" xfId="37547"/>
    <cellStyle name="Normal 8 3 2 3 5" xfId="18932"/>
    <cellStyle name="Normal 8 3 2 3 5 2" xfId="18933"/>
    <cellStyle name="Normal 8 3 2 3 5 2 2" xfId="37555"/>
    <cellStyle name="Normal 8 3 2 3 5 3" xfId="18934"/>
    <cellStyle name="Normal 8 3 2 3 5 3 2" xfId="37556"/>
    <cellStyle name="Normal 8 3 2 3 5 4" xfId="37554"/>
    <cellStyle name="Normal 8 3 2 3 6" xfId="18935"/>
    <cellStyle name="Normal 8 3 2 3 6 2" xfId="37557"/>
    <cellStyle name="Normal 8 3 2 3 7" xfId="18936"/>
    <cellStyle name="Normal 8 3 2 3 7 2" xfId="37558"/>
    <cellStyle name="Normal 8 3 2 3 8" xfId="18937"/>
    <cellStyle name="Normal 8 3 2 3 8 2" xfId="37559"/>
    <cellStyle name="Normal 8 3 2 3 9" xfId="37518"/>
    <cellStyle name="Normal 8 3 2 4" xfId="18938"/>
    <cellStyle name="Normal 8 3 2 4 2" xfId="18939"/>
    <cellStyle name="Normal 8 3 2 4 2 2" xfId="18940"/>
    <cellStyle name="Normal 8 3 2 4 2 2 2" xfId="18941"/>
    <cellStyle name="Normal 8 3 2 4 2 2 2 2" xfId="18942"/>
    <cellStyle name="Normal 8 3 2 4 2 2 2 2 2" xfId="37564"/>
    <cellStyle name="Normal 8 3 2 4 2 2 2 3" xfId="18943"/>
    <cellStyle name="Normal 8 3 2 4 2 2 2 3 2" xfId="37565"/>
    <cellStyle name="Normal 8 3 2 4 2 2 2 4" xfId="37563"/>
    <cellStyle name="Normal 8 3 2 4 2 2 3" xfId="18944"/>
    <cellStyle name="Normal 8 3 2 4 2 2 3 2" xfId="37566"/>
    <cellStyle name="Normal 8 3 2 4 2 2 4" xfId="18945"/>
    <cellStyle name="Normal 8 3 2 4 2 2 4 2" xfId="37567"/>
    <cellStyle name="Normal 8 3 2 4 2 2 5" xfId="18946"/>
    <cellStyle name="Normal 8 3 2 4 2 2 5 2" xfId="37568"/>
    <cellStyle name="Normal 8 3 2 4 2 2 6" xfId="37562"/>
    <cellStyle name="Normal 8 3 2 4 2 3" xfId="18947"/>
    <cellStyle name="Normal 8 3 2 4 2 3 2" xfId="18948"/>
    <cellStyle name="Normal 8 3 2 4 2 3 2 2" xfId="37570"/>
    <cellStyle name="Normal 8 3 2 4 2 3 3" xfId="18949"/>
    <cellStyle name="Normal 8 3 2 4 2 3 3 2" xfId="37571"/>
    <cellStyle name="Normal 8 3 2 4 2 3 4" xfId="37569"/>
    <cellStyle name="Normal 8 3 2 4 2 4" xfId="18950"/>
    <cellStyle name="Normal 8 3 2 4 2 4 2" xfId="37572"/>
    <cellStyle name="Normal 8 3 2 4 2 5" xfId="18951"/>
    <cellStyle name="Normal 8 3 2 4 2 5 2" xfId="37573"/>
    <cellStyle name="Normal 8 3 2 4 2 6" xfId="18952"/>
    <cellStyle name="Normal 8 3 2 4 2 6 2" xfId="37574"/>
    <cellStyle name="Normal 8 3 2 4 2 7" xfId="37561"/>
    <cellStyle name="Normal 8 3 2 4 3" xfId="18953"/>
    <cellStyle name="Normal 8 3 2 4 3 2" xfId="18954"/>
    <cellStyle name="Normal 8 3 2 4 3 2 2" xfId="18955"/>
    <cellStyle name="Normal 8 3 2 4 3 2 2 2" xfId="18956"/>
    <cellStyle name="Normal 8 3 2 4 3 2 2 2 2" xfId="37578"/>
    <cellStyle name="Normal 8 3 2 4 3 2 2 3" xfId="18957"/>
    <cellStyle name="Normal 8 3 2 4 3 2 2 3 2" xfId="37579"/>
    <cellStyle name="Normal 8 3 2 4 3 2 2 4" xfId="37577"/>
    <cellStyle name="Normal 8 3 2 4 3 2 3" xfId="18958"/>
    <cellStyle name="Normal 8 3 2 4 3 2 3 2" xfId="37580"/>
    <cellStyle name="Normal 8 3 2 4 3 2 4" xfId="18959"/>
    <cellStyle name="Normal 8 3 2 4 3 2 4 2" xfId="37581"/>
    <cellStyle name="Normal 8 3 2 4 3 2 5" xfId="18960"/>
    <cellStyle name="Normal 8 3 2 4 3 2 5 2" xfId="37582"/>
    <cellStyle name="Normal 8 3 2 4 3 2 6" xfId="37576"/>
    <cellStyle name="Normal 8 3 2 4 3 3" xfId="18961"/>
    <cellStyle name="Normal 8 3 2 4 3 3 2" xfId="18962"/>
    <cellStyle name="Normal 8 3 2 4 3 3 2 2" xfId="37584"/>
    <cellStyle name="Normal 8 3 2 4 3 3 3" xfId="18963"/>
    <cellStyle name="Normal 8 3 2 4 3 3 3 2" xfId="37585"/>
    <cellStyle name="Normal 8 3 2 4 3 3 4" xfId="37583"/>
    <cellStyle name="Normal 8 3 2 4 3 4" xfId="18964"/>
    <cellStyle name="Normal 8 3 2 4 3 4 2" xfId="37586"/>
    <cellStyle name="Normal 8 3 2 4 3 5" xfId="18965"/>
    <cellStyle name="Normal 8 3 2 4 3 5 2" xfId="37587"/>
    <cellStyle name="Normal 8 3 2 4 3 6" xfId="18966"/>
    <cellStyle name="Normal 8 3 2 4 3 6 2" xfId="37588"/>
    <cellStyle name="Normal 8 3 2 4 3 7" xfId="37575"/>
    <cellStyle name="Normal 8 3 2 4 4" xfId="18967"/>
    <cellStyle name="Normal 8 3 2 4 4 2" xfId="18968"/>
    <cellStyle name="Normal 8 3 2 4 4 2 2" xfId="18969"/>
    <cellStyle name="Normal 8 3 2 4 4 2 2 2" xfId="37591"/>
    <cellStyle name="Normal 8 3 2 4 4 2 3" xfId="18970"/>
    <cellStyle name="Normal 8 3 2 4 4 2 3 2" xfId="37592"/>
    <cellStyle name="Normal 8 3 2 4 4 2 4" xfId="37590"/>
    <cellStyle name="Normal 8 3 2 4 4 3" xfId="18971"/>
    <cellStyle name="Normal 8 3 2 4 4 3 2" xfId="37593"/>
    <cellStyle name="Normal 8 3 2 4 4 4" xfId="18972"/>
    <cellStyle name="Normal 8 3 2 4 4 4 2" xfId="37594"/>
    <cellStyle name="Normal 8 3 2 4 4 5" xfId="18973"/>
    <cellStyle name="Normal 8 3 2 4 4 5 2" xfId="37595"/>
    <cellStyle name="Normal 8 3 2 4 4 6" xfId="37589"/>
    <cellStyle name="Normal 8 3 2 4 5" xfId="18974"/>
    <cellStyle name="Normal 8 3 2 4 5 2" xfId="18975"/>
    <cellStyle name="Normal 8 3 2 4 5 2 2" xfId="37597"/>
    <cellStyle name="Normal 8 3 2 4 5 3" xfId="18976"/>
    <cellStyle name="Normal 8 3 2 4 5 3 2" xfId="37598"/>
    <cellStyle name="Normal 8 3 2 4 5 4" xfId="37596"/>
    <cellStyle name="Normal 8 3 2 4 6" xfId="18977"/>
    <cellStyle name="Normal 8 3 2 4 6 2" xfId="37599"/>
    <cellStyle name="Normal 8 3 2 4 7" xfId="18978"/>
    <cellStyle name="Normal 8 3 2 4 7 2" xfId="37600"/>
    <cellStyle name="Normal 8 3 2 4 8" xfId="18979"/>
    <cellStyle name="Normal 8 3 2 4 8 2" xfId="37601"/>
    <cellStyle name="Normal 8 3 2 4 9" xfId="37560"/>
    <cellStyle name="Normal 8 3 3" xfId="18980"/>
    <cellStyle name="Normal 8 3 3 10" xfId="37602"/>
    <cellStyle name="Normal 8 3 3 2" xfId="18981"/>
    <cellStyle name="Normal 8 3 3 2 2" xfId="18982"/>
    <cellStyle name="Normal 8 3 3 2 2 2" xfId="18983"/>
    <cellStyle name="Normal 8 3 3 2 2 2 2" xfId="18984"/>
    <cellStyle name="Normal 8 3 3 2 2 2 2 2" xfId="18985"/>
    <cellStyle name="Normal 8 3 3 2 2 2 2 2 2" xfId="37607"/>
    <cellStyle name="Normal 8 3 3 2 2 2 2 3" xfId="18986"/>
    <cellStyle name="Normal 8 3 3 2 2 2 2 3 2" xfId="37608"/>
    <cellStyle name="Normal 8 3 3 2 2 2 2 4" xfId="37606"/>
    <cellStyle name="Normal 8 3 3 2 2 2 3" xfId="18987"/>
    <cellStyle name="Normal 8 3 3 2 2 2 3 2" xfId="37609"/>
    <cellStyle name="Normal 8 3 3 2 2 2 4" xfId="18988"/>
    <cellStyle name="Normal 8 3 3 2 2 2 4 2" xfId="37610"/>
    <cellStyle name="Normal 8 3 3 2 2 2 5" xfId="18989"/>
    <cellStyle name="Normal 8 3 3 2 2 2 5 2" xfId="37611"/>
    <cellStyle name="Normal 8 3 3 2 2 2 6" xfId="37605"/>
    <cellStyle name="Normal 8 3 3 2 2 3" xfId="18990"/>
    <cellStyle name="Normal 8 3 3 2 2 3 2" xfId="18991"/>
    <cellStyle name="Normal 8 3 3 2 2 3 2 2" xfId="37613"/>
    <cellStyle name="Normal 8 3 3 2 2 3 3" xfId="18992"/>
    <cellStyle name="Normal 8 3 3 2 2 3 3 2" xfId="37614"/>
    <cellStyle name="Normal 8 3 3 2 2 3 4" xfId="37612"/>
    <cellStyle name="Normal 8 3 3 2 2 4" xfId="18993"/>
    <cellStyle name="Normal 8 3 3 2 2 4 2" xfId="37615"/>
    <cellStyle name="Normal 8 3 3 2 2 5" xfId="18994"/>
    <cellStyle name="Normal 8 3 3 2 2 5 2" xfId="37616"/>
    <cellStyle name="Normal 8 3 3 2 2 6" xfId="18995"/>
    <cellStyle name="Normal 8 3 3 2 2 6 2" xfId="37617"/>
    <cellStyle name="Normal 8 3 3 2 2 7" xfId="37604"/>
    <cellStyle name="Normal 8 3 3 2 3" xfId="18996"/>
    <cellStyle name="Normal 8 3 3 2 3 2" xfId="18997"/>
    <cellStyle name="Normal 8 3 3 2 3 2 2" xfId="18998"/>
    <cellStyle name="Normal 8 3 3 2 3 2 2 2" xfId="18999"/>
    <cellStyle name="Normal 8 3 3 2 3 2 2 2 2" xfId="37621"/>
    <cellStyle name="Normal 8 3 3 2 3 2 2 3" xfId="19000"/>
    <cellStyle name="Normal 8 3 3 2 3 2 2 3 2" xfId="37622"/>
    <cellStyle name="Normal 8 3 3 2 3 2 2 4" xfId="37620"/>
    <cellStyle name="Normal 8 3 3 2 3 2 3" xfId="19001"/>
    <cellStyle name="Normal 8 3 3 2 3 2 3 2" xfId="37623"/>
    <cellStyle name="Normal 8 3 3 2 3 2 4" xfId="19002"/>
    <cellStyle name="Normal 8 3 3 2 3 2 4 2" xfId="37624"/>
    <cellStyle name="Normal 8 3 3 2 3 2 5" xfId="19003"/>
    <cellStyle name="Normal 8 3 3 2 3 2 5 2" xfId="37625"/>
    <cellStyle name="Normal 8 3 3 2 3 2 6" xfId="37619"/>
    <cellStyle name="Normal 8 3 3 2 3 3" xfId="19004"/>
    <cellStyle name="Normal 8 3 3 2 3 3 2" xfId="19005"/>
    <cellStyle name="Normal 8 3 3 2 3 3 2 2" xfId="37627"/>
    <cellStyle name="Normal 8 3 3 2 3 3 3" xfId="19006"/>
    <cellStyle name="Normal 8 3 3 2 3 3 3 2" xfId="37628"/>
    <cellStyle name="Normal 8 3 3 2 3 3 4" xfId="37626"/>
    <cellStyle name="Normal 8 3 3 2 3 4" xfId="19007"/>
    <cellStyle name="Normal 8 3 3 2 3 4 2" xfId="37629"/>
    <cellStyle name="Normal 8 3 3 2 3 5" xfId="19008"/>
    <cellStyle name="Normal 8 3 3 2 3 5 2" xfId="37630"/>
    <cellStyle name="Normal 8 3 3 2 3 6" xfId="19009"/>
    <cellStyle name="Normal 8 3 3 2 3 6 2" xfId="37631"/>
    <cellStyle name="Normal 8 3 3 2 3 7" xfId="37618"/>
    <cellStyle name="Normal 8 3 3 2 4" xfId="19010"/>
    <cellStyle name="Normal 8 3 3 2 4 2" xfId="19011"/>
    <cellStyle name="Normal 8 3 3 2 4 2 2" xfId="19012"/>
    <cellStyle name="Normal 8 3 3 2 4 2 2 2" xfId="37634"/>
    <cellStyle name="Normal 8 3 3 2 4 2 3" xfId="19013"/>
    <cellStyle name="Normal 8 3 3 2 4 2 3 2" xfId="37635"/>
    <cellStyle name="Normal 8 3 3 2 4 2 4" xfId="37633"/>
    <cellStyle name="Normal 8 3 3 2 4 3" xfId="19014"/>
    <cellStyle name="Normal 8 3 3 2 4 3 2" xfId="37636"/>
    <cellStyle name="Normal 8 3 3 2 4 4" xfId="19015"/>
    <cellStyle name="Normal 8 3 3 2 4 4 2" xfId="37637"/>
    <cellStyle name="Normal 8 3 3 2 4 5" xfId="19016"/>
    <cellStyle name="Normal 8 3 3 2 4 5 2" xfId="37638"/>
    <cellStyle name="Normal 8 3 3 2 4 6" xfId="37632"/>
    <cellStyle name="Normal 8 3 3 2 5" xfId="19017"/>
    <cellStyle name="Normal 8 3 3 2 5 2" xfId="19018"/>
    <cellStyle name="Normal 8 3 3 2 5 2 2" xfId="37640"/>
    <cellStyle name="Normal 8 3 3 2 5 3" xfId="19019"/>
    <cellStyle name="Normal 8 3 3 2 5 3 2" xfId="37641"/>
    <cellStyle name="Normal 8 3 3 2 5 4" xfId="37639"/>
    <cellStyle name="Normal 8 3 3 2 6" xfId="19020"/>
    <cellStyle name="Normal 8 3 3 2 6 2" xfId="37642"/>
    <cellStyle name="Normal 8 3 3 2 7" xfId="19021"/>
    <cellStyle name="Normal 8 3 3 2 7 2" xfId="37643"/>
    <cellStyle name="Normal 8 3 3 2 8" xfId="19022"/>
    <cellStyle name="Normal 8 3 3 2 8 2" xfId="37644"/>
    <cellStyle name="Normal 8 3 3 2 9" xfId="37603"/>
    <cellStyle name="Normal 8 3 3 3" xfId="19023"/>
    <cellStyle name="Normal 8 3 3 3 2" xfId="19024"/>
    <cellStyle name="Normal 8 3 3 3 2 2" xfId="19025"/>
    <cellStyle name="Normal 8 3 3 3 2 2 2" xfId="19026"/>
    <cellStyle name="Normal 8 3 3 3 2 2 2 2" xfId="37648"/>
    <cellStyle name="Normal 8 3 3 3 2 2 3" xfId="19027"/>
    <cellStyle name="Normal 8 3 3 3 2 2 3 2" xfId="37649"/>
    <cellStyle name="Normal 8 3 3 3 2 2 4" xfId="37647"/>
    <cellStyle name="Normal 8 3 3 3 2 3" xfId="19028"/>
    <cellStyle name="Normal 8 3 3 3 2 3 2" xfId="37650"/>
    <cellStyle name="Normal 8 3 3 3 2 4" xfId="19029"/>
    <cellStyle name="Normal 8 3 3 3 2 4 2" xfId="37651"/>
    <cellStyle name="Normal 8 3 3 3 2 5" xfId="19030"/>
    <cellStyle name="Normal 8 3 3 3 2 5 2" xfId="37652"/>
    <cellStyle name="Normal 8 3 3 3 2 6" xfId="37646"/>
    <cellStyle name="Normal 8 3 3 3 3" xfId="19031"/>
    <cellStyle name="Normal 8 3 3 3 3 2" xfId="19032"/>
    <cellStyle name="Normal 8 3 3 3 3 2 2" xfId="37654"/>
    <cellStyle name="Normal 8 3 3 3 3 3" xfId="19033"/>
    <cellStyle name="Normal 8 3 3 3 3 3 2" xfId="37655"/>
    <cellStyle name="Normal 8 3 3 3 3 4" xfId="37653"/>
    <cellStyle name="Normal 8 3 3 3 4" xfId="19034"/>
    <cellStyle name="Normal 8 3 3 3 4 2" xfId="37656"/>
    <cellStyle name="Normal 8 3 3 3 5" xfId="19035"/>
    <cellStyle name="Normal 8 3 3 3 5 2" xfId="37657"/>
    <cellStyle name="Normal 8 3 3 3 6" xfId="19036"/>
    <cellStyle name="Normal 8 3 3 3 6 2" xfId="37658"/>
    <cellStyle name="Normal 8 3 3 3 7" xfId="37645"/>
    <cellStyle name="Normal 8 3 3 4" xfId="19037"/>
    <cellStyle name="Normal 8 3 3 4 2" xfId="19038"/>
    <cellStyle name="Normal 8 3 3 4 2 2" xfId="19039"/>
    <cellStyle name="Normal 8 3 3 4 2 2 2" xfId="19040"/>
    <cellStyle name="Normal 8 3 3 4 2 2 2 2" xfId="37662"/>
    <cellStyle name="Normal 8 3 3 4 2 2 3" xfId="19041"/>
    <cellStyle name="Normal 8 3 3 4 2 2 3 2" xfId="37663"/>
    <cellStyle name="Normal 8 3 3 4 2 2 4" xfId="37661"/>
    <cellStyle name="Normal 8 3 3 4 2 3" xfId="19042"/>
    <cellStyle name="Normal 8 3 3 4 2 3 2" xfId="37664"/>
    <cellStyle name="Normal 8 3 3 4 2 4" xfId="19043"/>
    <cellStyle name="Normal 8 3 3 4 2 4 2" xfId="37665"/>
    <cellStyle name="Normal 8 3 3 4 2 5" xfId="19044"/>
    <cellStyle name="Normal 8 3 3 4 2 5 2" xfId="37666"/>
    <cellStyle name="Normal 8 3 3 4 2 6" xfId="37660"/>
    <cellStyle name="Normal 8 3 3 4 3" xfId="19045"/>
    <cellStyle name="Normal 8 3 3 4 3 2" xfId="19046"/>
    <cellStyle name="Normal 8 3 3 4 3 2 2" xfId="37668"/>
    <cellStyle name="Normal 8 3 3 4 3 3" xfId="19047"/>
    <cellStyle name="Normal 8 3 3 4 3 3 2" xfId="37669"/>
    <cellStyle name="Normal 8 3 3 4 3 4" xfId="37667"/>
    <cellStyle name="Normal 8 3 3 4 4" xfId="19048"/>
    <cellStyle name="Normal 8 3 3 4 4 2" xfId="37670"/>
    <cellStyle name="Normal 8 3 3 4 5" xfId="19049"/>
    <cellStyle name="Normal 8 3 3 4 5 2" xfId="37671"/>
    <cellStyle name="Normal 8 3 3 4 6" xfId="19050"/>
    <cellStyle name="Normal 8 3 3 4 6 2" xfId="37672"/>
    <cellStyle name="Normal 8 3 3 4 7" xfId="37659"/>
    <cellStyle name="Normal 8 3 3 5" xfId="19051"/>
    <cellStyle name="Normal 8 3 3 5 2" xfId="19052"/>
    <cellStyle name="Normal 8 3 3 5 2 2" xfId="19053"/>
    <cellStyle name="Normal 8 3 3 5 2 2 2" xfId="37675"/>
    <cellStyle name="Normal 8 3 3 5 2 3" xfId="19054"/>
    <cellStyle name="Normal 8 3 3 5 2 3 2" xfId="37676"/>
    <cellStyle name="Normal 8 3 3 5 2 4" xfId="37674"/>
    <cellStyle name="Normal 8 3 3 5 3" xfId="19055"/>
    <cellStyle name="Normal 8 3 3 5 3 2" xfId="37677"/>
    <cellStyle name="Normal 8 3 3 5 4" xfId="19056"/>
    <cellStyle name="Normal 8 3 3 5 4 2" xfId="37678"/>
    <cellStyle name="Normal 8 3 3 5 5" xfId="19057"/>
    <cellStyle name="Normal 8 3 3 5 5 2" xfId="37679"/>
    <cellStyle name="Normal 8 3 3 5 6" xfId="37673"/>
    <cellStyle name="Normal 8 3 3 6" xfId="19058"/>
    <cellStyle name="Normal 8 3 3 6 2" xfId="19059"/>
    <cellStyle name="Normal 8 3 3 6 2 2" xfId="37681"/>
    <cellStyle name="Normal 8 3 3 6 3" xfId="19060"/>
    <cellStyle name="Normal 8 3 3 6 3 2" xfId="37682"/>
    <cellStyle name="Normal 8 3 3 6 4" xfId="37680"/>
    <cellStyle name="Normal 8 3 3 7" xfId="19061"/>
    <cellStyle name="Normal 8 3 3 7 2" xfId="37683"/>
    <cellStyle name="Normal 8 3 3 8" xfId="19062"/>
    <cellStyle name="Normal 8 3 3 8 2" xfId="37684"/>
    <cellStyle name="Normal 8 3 3 9" xfId="19063"/>
    <cellStyle name="Normal 8 3 3 9 2" xfId="37685"/>
    <cellStyle name="Normal 8 3 4" xfId="19064"/>
    <cellStyle name="Normal 8 3 4 10" xfId="37686"/>
    <cellStyle name="Normal 8 3 4 2" xfId="19065"/>
    <cellStyle name="Normal 8 3 4 2 2" xfId="19066"/>
    <cellStyle name="Normal 8 3 4 2 2 2" xfId="19067"/>
    <cellStyle name="Normal 8 3 4 2 2 2 2" xfId="19068"/>
    <cellStyle name="Normal 8 3 4 2 2 2 2 2" xfId="19069"/>
    <cellStyle name="Normal 8 3 4 2 2 2 2 2 2" xfId="37691"/>
    <cellStyle name="Normal 8 3 4 2 2 2 2 3" xfId="19070"/>
    <cellStyle name="Normal 8 3 4 2 2 2 2 3 2" xfId="37692"/>
    <cellStyle name="Normal 8 3 4 2 2 2 2 4" xfId="37690"/>
    <cellStyle name="Normal 8 3 4 2 2 2 3" xfId="19071"/>
    <cellStyle name="Normal 8 3 4 2 2 2 3 2" xfId="37693"/>
    <cellStyle name="Normal 8 3 4 2 2 2 4" xfId="19072"/>
    <cellStyle name="Normal 8 3 4 2 2 2 4 2" xfId="37694"/>
    <cellStyle name="Normal 8 3 4 2 2 2 5" xfId="19073"/>
    <cellStyle name="Normal 8 3 4 2 2 2 5 2" xfId="37695"/>
    <cellStyle name="Normal 8 3 4 2 2 2 6" xfId="37689"/>
    <cellStyle name="Normal 8 3 4 2 2 3" xfId="19074"/>
    <cellStyle name="Normal 8 3 4 2 2 3 2" xfId="19075"/>
    <cellStyle name="Normal 8 3 4 2 2 3 2 2" xfId="37697"/>
    <cellStyle name="Normal 8 3 4 2 2 3 3" xfId="19076"/>
    <cellStyle name="Normal 8 3 4 2 2 3 3 2" xfId="37698"/>
    <cellStyle name="Normal 8 3 4 2 2 3 4" xfId="37696"/>
    <cellStyle name="Normal 8 3 4 2 2 4" xfId="19077"/>
    <cellStyle name="Normal 8 3 4 2 2 4 2" xfId="37699"/>
    <cellStyle name="Normal 8 3 4 2 2 5" xfId="19078"/>
    <cellStyle name="Normal 8 3 4 2 2 5 2" xfId="37700"/>
    <cellStyle name="Normal 8 3 4 2 2 6" xfId="19079"/>
    <cellStyle name="Normal 8 3 4 2 2 6 2" xfId="37701"/>
    <cellStyle name="Normal 8 3 4 2 2 7" xfId="37688"/>
    <cellStyle name="Normal 8 3 4 2 3" xfId="19080"/>
    <cellStyle name="Normal 8 3 4 2 3 2" xfId="19081"/>
    <cellStyle name="Normal 8 3 4 2 3 2 2" xfId="19082"/>
    <cellStyle name="Normal 8 3 4 2 3 2 2 2" xfId="19083"/>
    <cellStyle name="Normal 8 3 4 2 3 2 2 2 2" xfId="37705"/>
    <cellStyle name="Normal 8 3 4 2 3 2 2 3" xfId="19084"/>
    <cellStyle name="Normal 8 3 4 2 3 2 2 3 2" xfId="37706"/>
    <cellStyle name="Normal 8 3 4 2 3 2 2 4" xfId="37704"/>
    <cellStyle name="Normal 8 3 4 2 3 2 3" xfId="19085"/>
    <cellStyle name="Normal 8 3 4 2 3 2 3 2" xfId="37707"/>
    <cellStyle name="Normal 8 3 4 2 3 2 4" xfId="19086"/>
    <cellStyle name="Normal 8 3 4 2 3 2 4 2" xfId="37708"/>
    <cellStyle name="Normal 8 3 4 2 3 2 5" xfId="19087"/>
    <cellStyle name="Normal 8 3 4 2 3 2 5 2" xfId="37709"/>
    <cellStyle name="Normal 8 3 4 2 3 2 6" xfId="37703"/>
    <cellStyle name="Normal 8 3 4 2 3 3" xfId="19088"/>
    <cellStyle name="Normal 8 3 4 2 3 3 2" xfId="19089"/>
    <cellStyle name="Normal 8 3 4 2 3 3 2 2" xfId="37711"/>
    <cellStyle name="Normal 8 3 4 2 3 3 3" xfId="19090"/>
    <cellStyle name="Normal 8 3 4 2 3 3 3 2" xfId="37712"/>
    <cellStyle name="Normal 8 3 4 2 3 3 4" xfId="37710"/>
    <cellStyle name="Normal 8 3 4 2 3 4" xfId="19091"/>
    <cellStyle name="Normal 8 3 4 2 3 4 2" xfId="37713"/>
    <cellStyle name="Normal 8 3 4 2 3 5" xfId="19092"/>
    <cellStyle name="Normal 8 3 4 2 3 5 2" xfId="37714"/>
    <cellStyle name="Normal 8 3 4 2 3 6" xfId="19093"/>
    <cellStyle name="Normal 8 3 4 2 3 6 2" xfId="37715"/>
    <cellStyle name="Normal 8 3 4 2 3 7" xfId="37702"/>
    <cellStyle name="Normal 8 3 4 2 4" xfId="19094"/>
    <cellStyle name="Normal 8 3 4 2 4 2" xfId="19095"/>
    <cellStyle name="Normal 8 3 4 2 4 2 2" xfId="19096"/>
    <cellStyle name="Normal 8 3 4 2 4 2 2 2" xfId="37718"/>
    <cellStyle name="Normal 8 3 4 2 4 2 3" xfId="19097"/>
    <cellStyle name="Normal 8 3 4 2 4 2 3 2" xfId="37719"/>
    <cellStyle name="Normal 8 3 4 2 4 2 4" xfId="37717"/>
    <cellStyle name="Normal 8 3 4 2 4 3" xfId="19098"/>
    <cellStyle name="Normal 8 3 4 2 4 3 2" xfId="37720"/>
    <cellStyle name="Normal 8 3 4 2 4 4" xfId="19099"/>
    <cellStyle name="Normal 8 3 4 2 4 4 2" xfId="37721"/>
    <cellStyle name="Normal 8 3 4 2 4 5" xfId="19100"/>
    <cellStyle name="Normal 8 3 4 2 4 5 2" xfId="37722"/>
    <cellStyle name="Normal 8 3 4 2 4 6" xfId="37716"/>
    <cellStyle name="Normal 8 3 4 2 5" xfId="19101"/>
    <cellStyle name="Normal 8 3 4 2 5 2" xfId="19102"/>
    <cellStyle name="Normal 8 3 4 2 5 2 2" xfId="37724"/>
    <cellStyle name="Normal 8 3 4 2 5 3" xfId="19103"/>
    <cellStyle name="Normal 8 3 4 2 5 3 2" xfId="37725"/>
    <cellStyle name="Normal 8 3 4 2 5 4" xfId="37723"/>
    <cellStyle name="Normal 8 3 4 2 6" xfId="19104"/>
    <cellStyle name="Normal 8 3 4 2 6 2" xfId="37726"/>
    <cellStyle name="Normal 8 3 4 2 7" xfId="19105"/>
    <cellStyle name="Normal 8 3 4 2 7 2" xfId="37727"/>
    <cellStyle name="Normal 8 3 4 2 8" xfId="19106"/>
    <cellStyle name="Normal 8 3 4 2 8 2" xfId="37728"/>
    <cellStyle name="Normal 8 3 4 2 9" xfId="37687"/>
    <cellStyle name="Normal 8 3 4 3" xfId="19107"/>
    <cellStyle name="Normal 8 3 4 3 2" xfId="19108"/>
    <cellStyle name="Normal 8 3 4 3 2 2" xfId="19109"/>
    <cellStyle name="Normal 8 3 4 3 2 2 2" xfId="19110"/>
    <cellStyle name="Normal 8 3 4 3 2 2 2 2" xfId="37732"/>
    <cellStyle name="Normal 8 3 4 3 2 2 3" xfId="19111"/>
    <cellStyle name="Normal 8 3 4 3 2 2 3 2" xfId="37733"/>
    <cellStyle name="Normal 8 3 4 3 2 2 4" xfId="37731"/>
    <cellStyle name="Normal 8 3 4 3 2 3" xfId="19112"/>
    <cellStyle name="Normal 8 3 4 3 2 3 2" xfId="37734"/>
    <cellStyle name="Normal 8 3 4 3 2 4" xfId="19113"/>
    <cellStyle name="Normal 8 3 4 3 2 4 2" xfId="37735"/>
    <cellStyle name="Normal 8 3 4 3 2 5" xfId="19114"/>
    <cellStyle name="Normal 8 3 4 3 2 5 2" xfId="37736"/>
    <cellStyle name="Normal 8 3 4 3 2 6" xfId="37730"/>
    <cellStyle name="Normal 8 3 4 3 3" xfId="19115"/>
    <cellStyle name="Normal 8 3 4 3 3 2" xfId="19116"/>
    <cellStyle name="Normal 8 3 4 3 3 2 2" xfId="37738"/>
    <cellStyle name="Normal 8 3 4 3 3 3" xfId="19117"/>
    <cellStyle name="Normal 8 3 4 3 3 3 2" xfId="37739"/>
    <cellStyle name="Normal 8 3 4 3 3 4" xfId="37737"/>
    <cellStyle name="Normal 8 3 4 3 4" xfId="19118"/>
    <cellStyle name="Normal 8 3 4 3 4 2" xfId="37740"/>
    <cellStyle name="Normal 8 3 4 3 5" xfId="19119"/>
    <cellStyle name="Normal 8 3 4 3 5 2" xfId="37741"/>
    <cellStyle name="Normal 8 3 4 3 6" xfId="19120"/>
    <cellStyle name="Normal 8 3 4 3 6 2" xfId="37742"/>
    <cellStyle name="Normal 8 3 4 3 7" xfId="37729"/>
    <cellStyle name="Normal 8 3 4 4" xfId="19121"/>
    <cellStyle name="Normal 8 3 4 4 2" xfId="19122"/>
    <cellStyle name="Normal 8 3 4 4 2 2" xfId="19123"/>
    <cellStyle name="Normal 8 3 4 4 2 2 2" xfId="19124"/>
    <cellStyle name="Normal 8 3 4 4 2 2 2 2" xfId="37746"/>
    <cellStyle name="Normal 8 3 4 4 2 2 3" xfId="19125"/>
    <cellStyle name="Normal 8 3 4 4 2 2 3 2" xfId="37747"/>
    <cellStyle name="Normal 8 3 4 4 2 2 4" xfId="37745"/>
    <cellStyle name="Normal 8 3 4 4 2 3" xfId="19126"/>
    <cellStyle name="Normal 8 3 4 4 2 3 2" xfId="37748"/>
    <cellStyle name="Normal 8 3 4 4 2 4" xfId="19127"/>
    <cellStyle name="Normal 8 3 4 4 2 4 2" xfId="37749"/>
    <cellStyle name="Normal 8 3 4 4 2 5" xfId="19128"/>
    <cellStyle name="Normal 8 3 4 4 2 5 2" xfId="37750"/>
    <cellStyle name="Normal 8 3 4 4 2 6" xfId="37744"/>
    <cellStyle name="Normal 8 3 4 4 3" xfId="19129"/>
    <cellStyle name="Normal 8 3 4 4 3 2" xfId="19130"/>
    <cellStyle name="Normal 8 3 4 4 3 2 2" xfId="37752"/>
    <cellStyle name="Normal 8 3 4 4 3 3" xfId="19131"/>
    <cellStyle name="Normal 8 3 4 4 3 3 2" xfId="37753"/>
    <cellStyle name="Normal 8 3 4 4 3 4" xfId="37751"/>
    <cellStyle name="Normal 8 3 4 4 4" xfId="19132"/>
    <cellStyle name="Normal 8 3 4 4 4 2" xfId="37754"/>
    <cellStyle name="Normal 8 3 4 4 5" xfId="19133"/>
    <cellStyle name="Normal 8 3 4 4 5 2" xfId="37755"/>
    <cellStyle name="Normal 8 3 4 4 6" xfId="19134"/>
    <cellStyle name="Normal 8 3 4 4 6 2" xfId="37756"/>
    <cellStyle name="Normal 8 3 4 4 7" xfId="37743"/>
    <cellStyle name="Normal 8 3 4 5" xfId="19135"/>
    <cellStyle name="Normal 8 3 4 5 2" xfId="19136"/>
    <cellStyle name="Normal 8 3 4 5 2 2" xfId="19137"/>
    <cellStyle name="Normal 8 3 4 5 2 2 2" xfId="37759"/>
    <cellStyle name="Normal 8 3 4 5 2 3" xfId="19138"/>
    <cellStyle name="Normal 8 3 4 5 2 3 2" xfId="37760"/>
    <cellStyle name="Normal 8 3 4 5 2 4" xfId="37758"/>
    <cellStyle name="Normal 8 3 4 5 3" xfId="19139"/>
    <cellStyle name="Normal 8 3 4 5 3 2" xfId="37761"/>
    <cellStyle name="Normal 8 3 4 5 4" xfId="19140"/>
    <cellStyle name="Normal 8 3 4 5 4 2" xfId="37762"/>
    <cellStyle name="Normal 8 3 4 5 5" xfId="19141"/>
    <cellStyle name="Normal 8 3 4 5 5 2" xfId="37763"/>
    <cellStyle name="Normal 8 3 4 5 6" xfId="37757"/>
    <cellStyle name="Normal 8 3 4 6" xfId="19142"/>
    <cellStyle name="Normal 8 3 4 6 2" xfId="19143"/>
    <cellStyle name="Normal 8 3 4 6 2 2" xfId="37765"/>
    <cellStyle name="Normal 8 3 4 6 3" xfId="19144"/>
    <cellStyle name="Normal 8 3 4 6 3 2" xfId="37766"/>
    <cellStyle name="Normal 8 3 4 6 4" xfId="37764"/>
    <cellStyle name="Normal 8 3 4 7" xfId="19145"/>
    <cellStyle name="Normal 8 3 4 7 2" xfId="37767"/>
    <cellStyle name="Normal 8 3 4 8" xfId="19146"/>
    <cellStyle name="Normal 8 3 4 8 2" xfId="37768"/>
    <cellStyle name="Normal 8 3 4 9" xfId="19147"/>
    <cellStyle name="Normal 8 3 4 9 2" xfId="37769"/>
    <cellStyle name="Normal 8 3 5" xfId="19148"/>
    <cellStyle name="Normal 8 3 5 10" xfId="37770"/>
    <cellStyle name="Normal 8 3 5 2" xfId="19149"/>
    <cellStyle name="Normal 8 3 5 2 2" xfId="19150"/>
    <cellStyle name="Normal 8 3 5 2 2 2" xfId="19151"/>
    <cellStyle name="Normal 8 3 5 2 2 2 2" xfId="19152"/>
    <cellStyle name="Normal 8 3 5 2 2 2 2 2" xfId="19153"/>
    <cellStyle name="Normal 8 3 5 2 2 2 2 2 2" xfId="37775"/>
    <cellStyle name="Normal 8 3 5 2 2 2 2 3" xfId="19154"/>
    <cellStyle name="Normal 8 3 5 2 2 2 2 3 2" xfId="37776"/>
    <cellStyle name="Normal 8 3 5 2 2 2 2 4" xfId="37774"/>
    <cellStyle name="Normal 8 3 5 2 2 2 3" xfId="19155"/>
    <cellStyle name="Normal 8 3 5 2 2 2 3 2" xfId="37777"/>
    <cellStyle name="Normal 8 3 5 2 2 2 4" xfId="19156"/>
    <cellStyle name="Normal 8 3 5 2 2 2 4 2" xfId="37778"/>
    <cellStyle name="Normal 8 3 5 2 2 2 5" xfId="19157"/>
    <cellStyle name="Normal 8 3 5 2 2 2 5 2" xfId="37779"/>
    <cellStyle name="Normal 8 3 5 2 2 2 6" xfId="37773"/>
    <cellStyle name="Normal 8 3 5 2 2 3" xfId="19158"/>
    <cellStyle name="Normal 8 3 5 2 2 3 2" xfId="19159"/>
    <cellStyle name="Normal 8 3 5 2 2 3 2 2" xfId="37781"/>
    <cellStyle name="Normal 8 3 5 2 2 3 3" xfId="19160"/>
    <cellStyle name="Normal 8 3 5 2 2 3 3 2" xfId="37782"/>
    <cellStyle name="Normal 8 3 5 2 2 3 4" xfId="37780"/>
    <cellStyle name="Normal 8 3 5 2 2 4" xfId="19161"/>
    <cellStyle name="Normal 8 3 5 2 2 4 2" xfId="37783"/>
    <cellStyle name="Normal 8 3 5 2 2 5" xfId="19162"/>
    <cellStyle name="Normal 8 3 5 2 2 5 2" xfId="37784"/>
    <cellStyle name="Normal 8 3 5 2 2 6" xfId="19163"/>
    <cellStyle name="Normal 8 3 5 2 2 6 2" xfId="37785"/>
    <cellStyle name="Normal 8 3 5 2 2 7" xfId="37772"/>
    <cellStyle name="Normal 8 3 5 2 3" xfId="19164"/>
    <cellStyle name="Normal 8 3 5 2 3 2" xfId="19165"/>
    <cellStyle name="Normal 8 3 5 2 3 2 2" xfId="19166"/>
    <cellStyle name="Normal 8 3 5 2 3 2 2 2" xfId="19167"/>
    <cellStyle name="Normal 8 3 5 2 3 2 2 2 2" xfId="37789"/>
    <cellStyle name="Normal 8 3 5 2 3 2 2 3" xfId="19168"/>
    <cellStyle name="Normal 8 3 5 2 3 2 2 3 2" xfId="37790"/>
    <cellStyle name="Normal 8 3 5 2 3 2 2 4" xfId="37788"/>
    <cellStyle name="Normal 8 3 5 2 3 2 3" xfId="19169"/>
    <cellStyle name="Normal 8 3 5 2 3 2 3 2" xfId="37791"/>
    <cellStyle name="Normal 8 3 5 2 3 2 4" xfId="19170"/>
    <cellStyle name="Normal 8 3 5 2 3 2 4 2" xfId="37792"/>
    <cellStyle name="Normal 8 3 5 2 3 2 5" xfId="19171"/>
    <cellStyle name="Normal 8 3 5 2 3 2 5 2" xfId="37793"/>
    <cellStyle name="Normal 8 3 5 2 3 2 6" xfId="37787"/>
    <cellStyle name="Normal 8 3 5 2 3 3" xfId="19172"/>
    <cellStyle name="Normal 8 3 5 2 3 3 2" xfId="19173"/>
    <cellStyle name="Normal 8 3 5 2 3 3 2 2" xfId="37795"/>
    <cellStyle name="Normal 8 3 5 2 3 3 3" xfId="19174"/>
    <cellStyle name="Normal 8 3 5 2 3 3 3 2" xfId="37796"/>
    <cellStyle name="Normal 8 3 5 2 3 3 4" xfId="37794"/>
    <cellStyle name="Normal 8 3 5 2 3 4" xfId="19175"/>
    <cellStyle name="Normal 8 3 5 2 3 4 2" xfId="37797"/>
    <cellStyle name="Normal 8 3 5 2 3 5" xfId="19176"/>
    <cellStyle name="Normal 8 3 5 2 3 5 2" xfId="37798"/>
    <cellStyle name="Normal 8 3 5 2 3 6" xfId="19177"/>
    <cellStyle name="Normal 8 3 5 2 3 6 2" xfId="37799"/>
    <cellStyle name="Normal 8 3 5 2 3 7" xfId="37786"/>
    <cellStyle name="Normal 8 3 5 2 4" xfId="19178"/>
    <cellStyle name="Normal 8 3 5 2 4 2" xfId="19179"/>
    <cellStyle name="Normal 8 3 5 2 4 2 2" xfId="19180"/>
    <cellStyle name="Normal 8 3 5 2 4 2 2 2" xfId="37802"/>
    <cellStyle name="Normal 8 3 5 2 4 2 3" xfId="19181"/>
    <cellStyle name="Normal 8 3 5 2 4 2 3 2" xfId="37803"/>
    <cellStyle name="Normal 8 3 5 2 4 2 4" xfId="37801"/>
    <cellStyle name="Normal 8 3 5 2 4 3" xfId="19182"/>
    <cellStyle name="Normal 8 3 5 2 4 3 2" xfId="37804"/>
    <cellStyle name="Normal 8 3 5 2 4 4" xfId="19183"/>
    <cellStyle name="Normal 8 3 5 2 4 4 2" xfId="37805"/>
    <cellStyle name="Normal 8 3 5 2 4 5" xfId="19184"/>
    <cellStyle name="Normal 8 3 5 2 4 5 2" xfId="37806"/>
    <cellStyle name="Normal 8 3 5 2 4 6" xfId="37800"/>
    <cellStyle name="Normal 8 3 5 2 5" xfId="19185"/>
    <cellStyle name="Normal 8 3 5 2 5 2" xfId="19186"/>
    <cellStyle name="Normal 8 3 5 2 5 2 2" xfId="37808"/>
    <cellStyle name="Normal 8 3 5 2 5 3" xfId="19187"/>
    <cellStyle name="Normal 8 3 5 2 5 3 2" xfId="37809"/>
    <cellStyle name="Normal 8 3 5 2 5 4" xfId="37807"/>
    <cellStyle name="Normal 8 3 5 2 6" xfId="19188"/>
    <cellStyle name="Normal 8 3 5 2 6 2" xfId="37810"/>
    <cellStyle name="Normal 8 3 5 2 7" xfId="19189"/>
    <cellStyle name="Normal 8 3 5 2 7 2" xfId="37811"/>
    <cellStyle name="Normal 8 3 5 2 8" xfId="19190"/>
    <cellStyle name="Normal 8 3 5 2 8 2" xfId="37812"/>
    <cellStyle name="Normal 8 3 5 2 9" xfId="37771"/>
    <cellStyle name="Normal 8 3 5 3" xfId="19191"/>
    <cellStyle name="Normal 8 3 5 3 2" xfId="19192"/>
    <cellStyle name="Normal 8 3 5 3 2 2" xfId="19193"/>
    <cellStyle name="Normal 8 3 5 3 2 2 2" xfId="19194"/>
    <cellStyle name="Normal 8 3 5 3 2 2 2 2" xfId="37816"/>
    <cellStyle name="Normal 8 3 5 3 2 2 3" xfId="19195"/>
    <cellStyle name="Normal 8 3 5 3 2 2 3 2" xfId="37817"/>
    <cellStyle name="Normal 8 3 5 3 2 2 4" xfId="37815"/>
    <cellStyle name="Normal 8 3 5 3 2 3" xfId="19196"/>
    <cellStyle name="Normal 8 3 5 3 2 3 2" xfId="37818"/>
    <cellStyle name="Normal 8 3 5 3 2 4" xfId="19197"/>
    <cellStyle name="Normal 8 3 5 3 2 4 2" xfId="37819"/>
    <cellStyle name="Normal 8 3 5 3 2 5" xfId="19198"/>
    <cellStyle name="Normal 8 3 5 3 2 5 2" xfId="37820"/>
    <cellStyle name="Normal 8 3 5 3 2 6" xfId="37814"/>
    <cellStyle name="Normal 8 3 5 3 3" xfId="19199"/>
    <cellStyle name="Normal 8 3 5 3 3 2" xfId="19200"/>
    <cellStyle name="Normal 8 3 5 3 3 2 2" xfId="37822"/>
    <cellStyle name="Normal 8 3 5 3 3 3" xfId="19201"/>
    <cellStyle name="Normal 8 3 5 3 3 3 2" xfId="37823"/>
    <cellStyle name="Normal 8 3 5 3 3 4" xfId="37821"/>
    <cellStyle name="Normal 8 3 5 3 4" xfId="19202"/>
    <cellStyle name="Normal 8 3 5 3 4 2" xfId="37824"/>
    <cellStyle name="Normal 8 3 5 3 5" xfId="19203"/>
    <cellStyle name="Normal 8 3 5 3 5 2" xfId="37825"/>
    <cellStyle name="Normal 8 3 5 3 6" xfId="19204"/>
    <cellStyle name="Normal 8 3 5 3 6 2" xfId="37826"/>
    <cellStyle name="Normal 8 3 5 3 7" xfId="37813"/>
    <cellStyle name="Normal 8 3 5 4" xfId="19205"/>
    <cellStyle name="Normal 8 3 5 4 2" xfId="19206"/>
    <cellStyle name="Normal 8 3 5 4 2 2" xfId="19207"/>
    <cellStyle name="Normal 8 3 5 4 2 2 2" xfId="19208"/>
    <cellStyle name="Normal 8 3 5 4 2 2 2 2" xfId="37830"/>
    <cellStyle name="Normal 8 3 5 4 2 2 3" xfId="19209"/>
    <cellStyle name="Normal 8 3 5 4 2 2 3 2" xfId="37831"/>
    <cellStyle name="Normal 8 3 5 4 2 2 4" xfId="37829"/>
    <cellStyle name="Normal 8 3 5 4 2 3" xfId="19210"/>
    <cellStyle name="Normal 8 3 5 4 2 3 2" xfId="37832"/>
    <cellStyle name="Normal 8 3 5 4 2 4" xfId="19211"/>
    <cellStyle name="Normal 8 3 5 4 2 4 2" xfId="37833"/>
    <cellStyle name="Normal 8 3 5 4 2 5" xfId="19212"/>
    <cellStyle name="Normal 8 3 5 4 2 5 2" xfId="37834"/>
    <cellStyle name="Normal 8 3 5 4 2 6" xfId="37828"/>
    <cellStyle name="Normal 8 3 5 4 3" xfId="19213"/>
    <cellStyle name="Normal 8 3 5 4 3 2" xfId="19214"/>
    <cellStyle name="Normal 8 3 5 4 3 2 2" xfId="37836"/>
    <cellStyle name="Normal 8 3 5 4 3 3" xfId="19215"/>
    <cellStyle name="Normal 8 3 5 4 3 3 2" xfId="37837"/>
    <cellStyle name="Normal 8 3 5 4 3 4" xfId="37835"/>
    <cellStyle name="Normal 8 3 5 4 4" xfId="19216"/>
    <cellStyle name="Normal 8 3 5 4 4 2" xfId="37838"/>
    <cellStyle name="Normal 8 3 5 4 5" xfId="19217"/>
    <cellStyle name="Normal 8 3 5 4 5 2" xfId="37839"/>
    <cellStyle name="Normal 8 3 5 4 6" xfId="19218"/>
    <cellStyle name="Normal 8 3 5 4 6 2" xfId="37840"/>
    <cellStyle name="Normal 8 3 5 4 7" xfId="37827"/>
    <cellStyle name="Normal 8 3 5 5" xfId="19219"/>
    <cellStyle name="Normal 8 3 5 5 2" xfId="19220"/>
    <cellStyle name="Normal 8 3 5 5 2 2" xfId="19221"/>
    <cellStyle name="Normal 8 3 5 5 2 2 2" xfId="37843"/>
    <cellStyle name="Normal 8 3 5 5 2 3" xfId="19222"/>
    <cellStyle name="Normal 8 3 5 5 2 3 2" xfId="37844"/>
    <cellStyle name="Normal 8 3 5 5 2 4" xfId="37842"/>
    <cellStyle name="Normal 8 3 5 5 3" xfId="19223"/>
    <cellStyle name="Normal 8 3 5 5 3 2" xfId="37845"/>
    <cellStyle name="Normal 8 3 5 5 4" xfId="19224"/>
    <cellStyle name="Normal 8 3 5 5 4 2" xfId="37846"/>
    <cellStyle name="Normal 8 3 5 5 5" xfId="19225"/>
    <cellStyle name="Normal 8 3 5 5 5 2" xfId="37847"/>
    <cellStyle name="Normal 8 3 5 5 6" xfId="37841"/>
    <cellStyle name="Normal 8 3 5 6" xfId="19226"/>
    <cellStyle name="Normal 8 3 5 6 2" xfId="19227"/>
    <cellStyle name="Normal 8 3 5 6 2 2" xfId="37849"/>
    <cellStyle name="Normal 8 3 5 6 3" xfId="19228"/>
    <cellStyle name="Normal 8 3 5 6 3 2" xfId="37850"/>
    <cellStyle name="Normal 8 3 5 6 4" xfId="37848"/>
    <cellStyle name="Normal 8 3 5 7" xfId="19229"/>
    <cellStyle name="Normal 8 3 5 7 2" xfId="37851"/>
    <cellStyle name="Normal 8 3 5 8" xfId="19230"/>
    <cellStyle name="Normal 8 3 5 8 2" xfId="37852"/>
    <cellStyle name="Normal 8 3 5 9" xfId="19231"/>
    <cellStyle name="Normal 8 3 5 9 2" xfId="37853"/>
    <cellStyle name="Normal 8 3 6" xfId="19232"/>
    <cellStyle name="Normal 8 3 7" xfId="19233"/>
    <cellStyle name="Normal 8 3 8" xfId="19234"/>
    <cellStyle name="Normal 8 3 8 2" xfId="19235"/>
    <cellStyle name="Normal 8 3 8 2 2" xfId="19236"/>
    <cellStyle name="Normal 8 3 8 2 2 2" xfId="19237"/>
    <cellStyle name="Normal 8 3 8 2 2 2 2" xfId="37857"/>
    <cellStyle name="Normal 8 3 8 2 2 3" xfId="19238"/>
    <cellStyle name="Normal 8 3 8 2 2 3 2" xfId="37858"/>
    <cellStyle name="Normal 8 3 8 2 2 4" xfId="37856"/>
    <cellStyle name="Normal 8 3 8 2 3" xfId="19239"/>
    <cellStyle name="Normal 8 3 8 2 3 2" xfId="37859"/>
    <cellStyle name="Normal 8 3 8 2 4" xfId="19240"/>
    <cellStyle name="Normal 8 3 8 2 4 2" xfId="37860"/>
    <cellStyle name="Normal 8 3 8 2 5" xfId="19241"/>
    <cellStyle name="Normal 8 3 8 2 5 2" xfId="37861"/>
    <cellStyle name="Normal 8 3 8 2 6" xfId="37855"/>
    <cellStyle name="Normal 8 3 8 3" xfId="19242"/>
    <cellStyle name="Normal 8 3 8 3 2" xfId="19243"/>
    <cellStyle name="Normal 8 3 8 3 2 2" xfId="37863"/>
    <cellStyle name="Normal 8 3 8 3 3" xfId="19244"/>
    <cellStyle name="Normal 8 3 8 3 3 2" xfId="37864"/>
    <cellStyle name="Normal 8 3 8 3 4" xfId="37862"/>
    <cellStyle name="Normal 8 3 8 4" xfId="19245"/>
    <cellStyle name="Normal 8 3 8 4 2" xfId="37865"/>
    <cellStyle name="Normal 8 3 8 5" xfId="19246"/>
    <cellStyle name="Normal 8 3 8 5 2" xfId="37866"/>
    <cellStyle name="Normal 8 3 8 6" xfId="19247"/>
    <cellStyle name="Normal 8 3 8 6 2" xfId="37867"/>
    <cellStyle name="Normal 8 3 8 7" xfId="37854"/>
    <cellStyle name="Normal 8 3 9" xfId="19248"/>
    <cellStyle name="Normal 8 3 9 2" xfId="19249"/>
    <cellStyle name="Normal 8 3 9 2 2" xfId="19250"/>
    <cellStyle name="Normal 8 3 9 2 2 2" xfId="19251"/>
    <cellStyle name="Normal 8 3 9 2 2 2 2" xfId="37871"/>
    <cellStyle name="Normal 8 3 9 2 2 3" xfId="19252"/>
    <cellStyle name="Normal 8 3 9 2 2 3 2" xfId="37872"/>
    <cellStyle name="Normal 8 3 9 2 2 4" xfId="37870"/>
    <cellStyle name="Normal 8 3 9 2 3" xfId="19253"/>
    <cellStyle name="Normal 8 3 9 2 3 2" xfId="37873"/>
    <cellStyle name="Normal 8 3 9 2 4" xfId="19254"/>
    <cellStyle name="Normal 8 3 9 2 4 2" xfId="37874"/>
    <cellStyle name="Normal 8 3 9 2 5" xfId="19255"/>
    <cellStyle name="Normal 8 3 9 2 5 2" xfId="37875"/>
    <cellStyle name="Normal 8 3 9 2 6" xfId="37869"/>
    <cellStyle name="Normal 8 3 9 3" xfId="19256"/>
    <cellStyle name="Normal 8 3 9 3 2" xfId="19257"/>
    <cellStyle name="Normal 8 3 9 3 2 2" xfId="37877"/>
    <cellStyle name="Normal 8 3 9 3 3" xfId="19258"/>
    <cellStyle name="Normal 8 3 9 3 3 2" xfId="37878"/>
    <cellStyle name="Normal 8 3 9 3 4" xfId="37876"/>
    <cellStyle name="Normal 8 3 9 4" xfId="19259"/>
    <cellStyle name="Normal 8 3 9 4 2" xfId="37879"/>
    <cellStyle name="Normal 8 3 9 5" xfId="19260"/>
    <cellStyle name="Normal 8 3 9 5 2" xfId="37880"/>
    <cellStyle name="Normal 8 3 9 6" xfId="19261"/>
    <cellStyle name="Normal 8 3 9 6 2" xfId="37881"/>
    <cellStyle name="Normal 8 3 9 7" xfId="37868"/>
    <cellStyle name="Normal 8 30" xfId="19772"/>
    <cellStyle name="Normal 8 31" xfId="37098"/>
    <cellStyle name="Normal 8 32" xfId="39425"/>
    <cellStyle name="Normal 8 4" xfId="19262"/>
    <cellStyle name="Normal 8 4 10" xfId="19263"/>
    <cellStyle name="Normal 8 4 10 2" xfId="37883"/>
    <cellStyle name="Normal 8 4 11" xfId="19264"/>
    <cellStyle name="Normal 8 4 11 2" xfId="37884"/>
    <cellStyle name="Normal 8 4 12" xfId="37882"/>
    <cellStyle name="Normal 8 4 2" xfId="19265"/>
    <cellStyle name="Normal 8 4 2 2" xfId="19266"/>
    <cellStyle name="Normal 8 4 2 2 2" xfId="19267"/>
    <cellStyle name="Normal 8 4 2 2 2 2" xfId="19268"/>
    <cellStyle name="Normal 8 4 2 2 2 2 2" xfId="19269"/>
    <cellStyle name="Normal 8 4 2 2 2 2 2 2" xfId="37889"/>
    <cellStyle name="Normal 8 4 2 2 2 2 3" xfId="19270"/>
    <cellStyle name="Normal 8 4 2 2 2 2 3 2" xfId="37890"/>
    <cellStyle name="Normal 8 4 2 2 2 2 4" xfId="37888"/>
    <cellStyle name="Normal 8 4 2 2 2 3" xfId="19271"/>
    <cellStyle name="Normal 8 4 2 2 2 3 2" xfId="37891"/>
    <cellStyle name="Normal 8 4 2 2 2 4" xfId="19272"/>
    <cellStyle name="Normal 8 4 2 2 2 4 2" xfId="37892"/>
    <cellStyle name="Normal 8 4 2 2 2 5" xfId="19273"/>
    <cellStyle name="Normal 8 4 2 2 2 5 2" xfId="37893"/>
    <cellStyle name="Normal 8 4 2 2 2 6" xfId="37887"/>
    <cellStyle name="Normal 8 4 2 2 3" xfId="19274"/>
    <cellStyle name="Normal 8 4 2 2 3 2" xfId="19275"/>
    <cellStyle name="Normal 8 4 2 2 3 2 2" xfId="37895"/>
    <cellStyle name="Normal 8 4 2 2 3 3" xfId="19276"/>
    <cellStyle name="Normal 8 4 2 2 3 3 2" xfId="37896"/>
    <cellStyle name="Normal 8 4 2 2 3 4" xfId="37894"/>
    <cellStyle name="Normal 8 4 2 2 4" xfId="19277"/>
    <cellStyle name="Normal 8 4 2 2 4 2" xfId="37897"/>
    <cellStyle name="Normal 8 4 2 2 5" xfId="19278"/>
    <cellStyle name="Normal 8 4 2 2 5 2" xfId="37898"/>
    <cellStyle name="Normal 8 4 2 2 6" xfId="19279"/>
    <cellStyle name="Normal 8 4 2 2 6 2" xfId="37899"/>
    <cellStyle name="Normal 8 4 2 2 7" xfId="37886"/>
    <cellStyle name="Normal 8 4 2 3" xfId="19280"/>
    <cellStyle name="Normal 8 4 2 3 2" xfId="19281"/>
    <cellStyle name="Normal 8 4 2 3 2 2" xfId="19282"/>
    <cellStyle name="Normal 8 4 2 3 2 2 2" xfId="19283"/>
    <cellStyle name="Normal 8 4 2 3 2 2 2 2" xfId="37903"/>
    <cellStyle name="Normal 8 4 2 3 2 2 3" xfId="19284"/>
    <cellStyle name="Normal 8 4 2 3 2 2 3 2" xfId="37904"/>
    <cellStyle name="Normal 8 4 2 3 2 2 4" xfId="37902"/>
    <cellStyle name="Normal 8 4 2 3 2 3" xfId="19285"/>
    <cellStyle name="Normal 8 4 2 3 2 3 2" xfId="37905"/>
    <cellStyle name="Normal 8 4 2 3 2 4" xfId="19286"/>
    <cellStyle name="Normal 8 4 2 3 2 4 2" xfId="37906"/>
    <cellStyle name="Normal 8 4 2 3 2 5" xfId="19287"/>
    <cellStyle name="Normal 8 4 2 3 2 5 2" xfId="37907"/>
    <cellStyle name="Normal 8 4 2 3 2 6" xfId="37901"/>
    <cellStyle name="Normal 8 4 2 3 3" xfId="19288"/>
    <cellStyle name="Normal 8 4 2 3 3 2" xfId="19289"/>
    <cellStyle name="Normal 8 4 2 3 3 2 2" xfId="37909"/>
    <cellStyle name="Normal 8 4 2 3 3 3" xfId="19290"/>
    <cellStyle name="Normal 8 4 2 3 3 3 2" xfId="37910"/>
    <cellStyle name="Normal 8 4 2 3 3 4" xfId="37908"/>
    <cellStyle name="Normal 8 4 2 3 4" xfId="19291"/>
    <cellStyle name="Normal 8 4 2 3 4 2" xfId="37911"/>
    <cellStyle name="Normal 8 4 2 3 5" xfId="19292"/>
    <cellStyle name="Normal 8 4 2 3 5 2" xfId="37912"/>
    <cellStyle name="Normal 8 4 2 3 6" xfId="19293"/>
    <cellStyle name="Normal 8 4 2 3 6 2" xfId="37913"/>
    <cellStyle name="Normal 8 4 2 3 7" xfId="37900"/>
    <cellStyle name="Normal 8 4 2 4" xfId="19294"/>
    <cellStyle name="Normal 8 4 2 4 2" xfId="19295"/>
    <cellStyle name="Normal 8 4 2 4 2 2" xfId="19296"/>
    <cellStyle name="Normal 8 4 2 4 2 2 2" xfId="37916"/>
    <cellStyle name="Normal 8 4 2 4 2 3" xfId="19297"/>
    <cellStyle name="Normal 8 4 2 4 2 3 2" xfId="37917"/>
    <cellStyle name="Normal 8 4 2 4 2 4" xfId="37915"/>
    <cellStyle name="Normal 8 4 2 4 3" xfId="19298"/>
    <cellStyle name="Normal 8 4 2 4 3 2" xfId="37918"/>
    <cellStyle name="Normal 8 4 2 4 4" xfId="19299"/>
    <cellStyle name="Normal 8 4 2 4 4 2" xfId="37919"/>
    <cellStyle name="Normal 8 4 2 4 5" xfId="19300"/>
    <cellStyle name="Normal 8 4 2 4 5 2" xfId="37920"/>
    <cellStyle name="Normal 8 4 2 4 6" xfId="37914"/>
    <cellStyle name="Normal 8 4 2 5" xfId="19301"/>
    <cellStyle name="Normal 8 4 2 5 2" xfId="19302"/>
    <cellStyle name="Normal 8 4 2 5 2 2" xfId="37922"/>
    <cellStyle name="Normal 8 4 2 5 3" xfId="19303"/>
    <cellStyle name="Normal 8 4 2 5 3 2" xfId="37923"/>
    <cellStyle name="Normal 8 4 2 5 4" xfId="37921"/>
    <cellStyle name="Normal 8 4 2 6" xfId="19304"/>
    <cellStyle name="Normal 8 4 2 6 2" xfId="37924"/>
    <cellStyle name="Normal 8 4 2 7" xfId="19305"/>
    <cellStyle name="Normal 8 4 2 7 2" xfId="37925"/>
    <cellStyle name="Normal 8 4 2 8" xfId="19306"/>
    <cellStyle name="Normal 8 4 2 8 2" xfId="37926"/>
    <cellStyle name="Normal 8 4 2 9" xfId="37885"/>
    <cellStyle name="Normal 8 4 3" xfId="19307"/>
    <cellStyle name="Normal 8 4 3 2" xfId="19308"/>
    <cellStyle name="Normal 8 4 3 2 2" xfId="19309"/>
    <cellStyle name="Normal 8 4 3 2 2 2" xfId="19310"/>
    <cellStyle name="Normal 8 4 3 2 2 2 2" xfId="19311"/>
    <cellStyle name="Normal 8 4 3 2 2 2 2 2" xfId="37931"/>
    <cellStyle name="Normal 8 4 3 2 2 2 3" xfId="19312"/>
    <cellStyle name="Normal 8 4 3 2 2 2 3 2" xfId="37932"/>
    <cellStyle name="Normal 8 4 3 2 2 2 4" xfId="37930"/>
    <cellStyle name="Normal 8 4 3 2 2 3" xfId="19313"/>
    <cellStyle name="Normal 8 4 3 2 2 3 2" xfId="37933"/>
    <cellStyle name="Normal 8 4 3 2 2 4" xfId="19314"/>
    <cellStyle name="Normal 8 4 3 2 2 4 2" xfId="37934"/>
    <cellStyle name="Normal 8 4 3 2 2 5" xfId="19315"/>
    <cellStyle name="Normal 8 4 3 2 2 5 2" xfId="37935"/>
    <cellStyle name="Normal 8 4 3 2 2 6" xfId="37929"/>
    <cellStyle name="Normal 8 4 3 2 3" xfId="19316"/>
    <cellStyle name="Normal 8 4 3 2 3 2" xfId="19317"/>
    <cellStyle name="Normal 8 4 3 2 3 2 2" xfId="37937"/>
    <cellStyle name="Normal 8 4 3 2 3 3" xfId="19318"/>
    <cellStyle name="Normal 8 4 3 2 3 3 2" xfId="37938"/>
    <cellStyle name="Normal 8 4 3 2 3 4" xfId="37936"/>
    <cellStyle name="Normal 8 4 3 2 4" xfId="19319"/>
    <cellStyle name="Normal 8 4 3 2 4 2" xfId="37939"/>
    <cellStyle name="Normal 8 4 3 2 5" xfId="19320"/>
    <cellStyle name="Normal 8 4 3 2 5 2" xfId="37940"/>
    <cellStyle name="Normal 8 4 3 2 6" xfId="19321"/>
    <cellStyle name="Normal 8 4 3 2 6 2" xfId="37941"/>
    <cellStyle name="Normal 8 4 3 2 7" xfId="37928"/>
    <cellStyle name="Normal 8 4 3 3" xfId="19322"/>
    <cellStyle name="Normal 8 4 3 3 2" xfId="19323"/>
    <cellStyle name="Normal 8 4 3 3 2 2" xfId="19324"/>
    <cellStyle name="Normal 8 4 3 3 2 2 2" xfId="19325"/>
    <cellStyle name="Normal 8 4 3 3 2 2 2 2" xfId="37945"/>
    <cellStyle name="Normal 8 4 3 3 2 2 3" xfId="19326"/>
    <cellStyle name="Normal 8 4 3 3 2 2 3 2" xfId="37946"/>
    <cellStyle name="Normal 8 4 3 3 2 2 4" xfId="37944"/>
    <cellStyle name="Normal 8 4 3 3 2 3" xfId="19327"/>
    <cellStyle name="Normal 8 4 3 3 2 3 2" xfId="37947"/>
    <cellStyle name="Normal 8 4 3 3 2 4" xfId="19328"/>
    <cellStyle name="Normal 8 4 3 3 2 4 2" xfId="37948"/>
    <cellStyle name="Normal 8 4 3 3 2 5" xfId="19329"/>
    <cellStyle name="Normal 8 4 3 3 2 5 2" xfId="37949"/>
    <cellStyle name="Normal 8 4 3 3 2 6" xfId="37943"/>
    <cellStyle name="Normal 8 4 3 3 3" xfId="19330"/>
    <cellStyle name="Normal 8 4 3 3 3 2" xfId="19331"/>
    <cellStyle name="Normal 8 4 3 3 3 2 2" xfId="37951"/>
    <cellStyle name="Normal 8 4 3 3 3 3" xfId="19332"/>
    <cellStyle name="Normal 8 4 3 3 3 3 2" xfId="37952"/>
    <cellStyle name="Normal 8 4 3 3 3 4" xfId="37950"/>
    <cellStyle name="Normal 8 4 3 3 4" xfId="19333"/>
    <cellStyle name="Normal 8 4 3 3 4 2" xfId="37953"/>
    <cellStyle name="Normal 8 4 3 3 5" xfId="19334"/>
    <cellStyle name="Normal 8 4 3 3 5 2" xfId="37954"/>
    <cellStyle name="Normal 8 4 3 3 6" xfId="19335"/>
    <cellStyle name="Normal 8 4 3 3 6 2" xfId="37955"/>
    <cellStyle name="Normal 8 4 3 3 7" xfId="37942"/>
    <cellStyle name="Normal 8 4 3 4" xfId="19336"/>
    <cellStyle name="Normal 8 4 3 4 2" xfId="19337"/>
    <cellStyle name="Normal 8 4 3 4 2 2" xfId="19338"/>
    <cellStyle name="Normal 8 4 3 4 2 2 2" xfId="37958"/>
    <cellStyle name="Normal 8 4 3 4 2 3" xfId="19339"/>
    <cellStyle name="Normal 8 4 3 4 2 3 2" xfId="37959"/>
    <cellStyle name="Normal 8 4 3 4 2 4" xfId="37957"/>
    <cellStyle name="Normal 8 4 3 4 3" xfId="19340"/>
    <cellStyle name="Normal 8 4 3 4 3 2" xfId="37960"/>
    <cellStyle name="Normal 8 4 3 4 4" xfId="19341"/>
    <cellStyle name="Normal 8 4 3 4 4 2" xfId="37961"/>
    <cellStyle name="Normal 8 4 3 4 5" xfId="19342"/>
    <cellStyle name="Normal 8 4 3 4 5 2" xfId="37962"/>
    <cellStyle name="Normal 8 4 3 4 6" xfId="37956"/>
    <cellStyle name="Normal 8 4 3 5" xfId="19343"/>
    <cellStyle name="Normal 8 4 3 5 2" xfId="19344"/>
    <cellStyle name="Normal 8 4 3 5 2 2" xfId="37964"/>
    <cellStyle name="Normal 8 4 3 5 3" xfId="19345"/>
    <cellStyle name="Normal 8 4 3 5 3 2" xfId="37965"/>
    <cellStyle name="Normal 8 4 3 5 4" xfId="37963"/>
    <cellStyle name="Normal 8 4 3 6" xfId="19346"/>
    <cellStyle name="Normal 8 4 3 6 2" xfId="37966"/>
    <cellStyle name="Normal 8 4 3 7" xfId="19347"/>
    <cellStyle name="Normal 8 4 3 7 2" xfId="37967"/>
    <cellStyle name="Normal 8 4 3 8" xfId="19348"/>
    <cellStyle name="Normal 8 4 3 8 2" xfId="37968"/>
    <cellStyle name="Normal 8 4 3 9" xfId="37927"/>
    <cellStyle name="Normal 8 4 4" xfId="19349"/>
    <cellStyle name="Normal 8 4 4 2" xfId="19350"/>
    <cellStyle name="Normal 8 4 4 2 2" xfId="19351"/>
    <cellStyle name="Normal 8 4 4 2 2 2" xfId="19352"/>
    <cellStyle name="Normal 8 4 4 2 2 2 2" xfId="19353"/>
    <cellStyle name="Normal 8 4 4 2 2 2 2 2" xfId="37973"/>
    <cellStyle name="Normal 8 4 4 2 2 2 3" xfId="19354"/>
    <cellStyle name="Normal 8 4 4 2 2 2 3 2" xfId="37974"/>
    <cellStyle name="Normal 8 4 4 2 2 2 4" xfId="37972"/>
    <cellStyle name="Normal 8 4 4 2 2 3" xfId="19355"/>
    <cellStyle name="Normal 8 4 4 2 2 3 2" xfId="37975"/>
    <cellStyle name="Normal 8 4 4 2 2 4" xfId="19356"/>
    <cellStyle name="Normal 8 4 4 2 2 4 2" xfId="37976"/>
    <cellStyle name="Normal 8 4 4 2 2 5" xfId="19357"/>
    <cellStyle name="Normal 8 4 4 2 2 5 2" xfId="37977"/>
    <cellStyle name="Normal 8 4 4 2 2 6" xfId="37971"/>
    <cellStyle name="Normal 8 4 4 2 3" xfId="19358"/>
    <cellStyle name="Normal 8 4 4 2 3 2" xfId="19359"/>
    <cellStyle name="Normal 8 4 4 2 3 2 2" xfId="37979"/>
    <cellStyle name="Normal 8 4 4 2 3 3" xfId="19360"/>
    <cellStyle name="Normal 8 4 4 2 3 3 2" xfId="37980"/>
    <cellStyle name="Normal 8 4 4 2 3 4" xfId="37978"/>
    <cellStyle name="Normal 8 4 4 2 4" xfId="19361"/>
    <cellStyle name="Normal 8 4 4 2 4 2" xfId="37981"/>
    <cellStyle name="Normal 8 4 4 2 5" xfId="19362"/>
    <cellStyle name="Normal 8 4 4 2 5 2" xfId="37982"/>
    <cellStyle name="Normal 8 4 4 2 6" xfId="19363"/>
    <cellStyle name="Normal 8 4 4 2 6 2" xfId="37983"/>
    <cellStyle name="Normal 8 4 4 2 7" xfId="37970"/>
    <cellStyle name="Normal 8 4 4 3" xfId="19364"/>
    <cellStyle name="Normal 8 4 4 3 2" xfId="19365"/>
    <cellStyle name="Normal 8 4 4 3 2 2" xfId="19366"/>
    <cellStyle name="Normal 8 4 4 3 2 2 2" xfId="19367"/>
    <cellStyle name="Normal 8 4 4 3 2 2 2 2" xfId="37987"/>
    <cellStyle name="Normal 8 4 4 3 2 2 3" xfId="19368"/>
    <cellStyle name="Normal 8 4 4 3 2 2 3 2" xfId="37988"/>
    <cellStyle name="Normal 8 4 4 3 2 2 4" xfId="37986"/>
    <cellStyle name="Normal 8 4 4 3 2 3" xfId="19369"/>
    <cellStyle name="Normal 8 4 4 3 2 3 2" xfId="37989"/>
    <cellStyle name="Normal 8 4 4 3 2 4" xfId="19370"/>
    <cellStyle name="Normal 8 4 4 3 2 4 2" xfId="37990"/>
    <cellStyle name="Normal 8 4 4 3 2 5" xfId="19371"/>
    <cellStyle name="Normal 8 4 4 3 2 5 2" xfId="37991"/>
    <cellStyle name="Normal 8 4 4 3 2 6" xfId="37985"/>
    <cellStyle name="Normal 8 4 4 3 3" xfId="19372"/>
    <cellStyle name="Normal 8 4 4 3 3 2" xfId="19373"/>
    <cellStyle name="Normal 8 4 4 3 3 2 2" xfId="37993"/>
    <cellStyle name="Normal 8 4 4 3 3 3" xfId="19374"/>
    <cellStyle name="Normal 8 4 4 3 3 3 2" xfId="37994"/>
    <cellStyle name="Normal 8 4 4 3 3 4" xfId="37992"/>
    <cellStyle name="Normal 8 4 4 3 4" xfId="19375"/>
    <cellStyle name="Normal 8 4 4 3 4 2" xfId="37995"/>
    <cellStyle name="Normal 8 4 4 3 5" xfId="19376"/>
    <cellStyle name="Normal 8 4 4 3 5 2" xfId="37996"/>
    <cellStyle name="Normal 8 4 4 3 6" xfId="19377"/>
    <cellStyle name="Normal 8 4 4 3 6 2" xfId="37997"/>
    <cellStyle name="Normal 8 4 4 3 7" xfId="37984"/>
    <cellStyle name="Normal 8 4 4 4" xfId="19378"/>
    <cellStyle name="Normal 8 4 4 4 2" xfId="19379"/>
    <cellStyle name="Normal 8 4 4 4 2 2" xfId="19380"/>
    <cellStyle name="Normal 8 4 4 4 2 2 2" xfId="38000"/>
    <cellStyle name="Normal 8 4 4 4 2 3" xfId="19381"/>
    <cellStyle name="Normal 8 4 4 4 2 3 2" xfId="38001"/>
    <cellStyle name="Normal 8 4 4 4 2 4" xfId="37999"/>
    <cellStyle name="Normal 8 4 4 4 3" xfId="19382"/>
    <cellStyle name="Normal 8 4 4 4 3 2" xfId="38002"/>
    <cellStyle name="Normal 8 4 4 4 4" xfId="19383"/>
    <cellStyle name="Normal 8 4 4 4 4 2" xfId="38003"/>
    <cellStyle name="Normal 8 4 4 4 5" xfId="19384"/>
    <cellStyle name="Normal 8 4 4 4 5 2" xfId="38004"/>
    <cellStyle name="Normal 8 4 4 4 6" xfId="37998"/>
    <cellStyle name="Normal 8 4 4 5" xfId="19385"/>
    <cellStyle name="Normal 8 4 4 5 2" xfId="19386"/>
    <cellStyle name="Normal 8 4 4 5 2 2" xfId="38006"/>
    <cellStyle name="Normal 8 4 4 5 3" xfId="19387"/>
    <cellStyle name="Normal 8 4 4 5 3 2" xfId="38007"/>
    <cellStyle name="Normal 8 4 4 5 4" xfId="38005"/>
    <cellStyle name="Normal 8 4 4 6" xfId="19388"/>
    <cellStyle name="Normal 8 4 4 6 2" xfId="38008"/>
    <cellStyle name="Normal 8 4 4 7" xfId="19389"/>
    <cellStyle name="Normal 8 4 4 7 2" xfId="38009"/>
    <cellStyle name="Normal 8 4 4 8" xfId="19390"/>
    <cellStyle name="Normal 8 4 4 8 2" xfId="38010"/>
    <cellStyle name="Normal 8 4 4 9" xfId="37969"/>
    <cellStyle name="Normal 8 4 5" xfId="19391"/>
    <cellStyle name="Normal 8 4 5 2" xfId="19392"/>
    <cellStyle name="Normal 8 4 5 2 2" xfId="19393"/>
    <cellStyle name="Normal 8 4 5 2 2 2" xfId="19394"/>
    <cellStyle name="Normal 8 4 5 2 2 2 2" xfId="38014"/>
    <cellStyle name="Normal 8 4 5 2 2 3" xfId="19395"/>
    <cellStyle name="Normal 8 4 5 2 2 3 2" xfId="38015"/>
    <cellStyle name="Normal 8 4 5 2 2 4" xfId="38013"/>
    <cellStyle name="Normal 8 4 5 2 3" xfId="19396"/>
    <cellStyle name="Normal 8 4 5 2 3 2" xfId="38016"/>
    <cellStyle name="Normal 8 4 5 2 4" xfId="19397"/>
    <cellStyle name="Normal 8 4 5 2 4 2" xfId="38017"/>
    <cellStyle name="Normal 8 4 5 2 5" xfId="19398"/>
    <cellStyle name="Normal 8 4 5 2 5 2" xfId="38018"/>
    <cellStyle name="Normal 8 4 5 2 6" xfId="38012"/>
    <cellStyle name="Normal 8 4 5 3" xfId="19399"/>
    <cellStyle name="Normal 8 4 5 3 2" xfId="19400"/>
    <cellStyle name="Normal 8 4 5 3 2 2" xfId="38020"/>
    <cellStyle name="Normal 8 4 5 3 3" xfId="19401"/>
    <cellStyle name="Normal 8 4 5 3 3 2" xfId="38021"/>
    <cellStyle name="Normal 8 4 5 3 4" xfId="38019"/>
    <cellStyle name="Normal 8 4 5 4" xfId="19402"/>
    <cellStyle name="Normal 8 4 5 4 2" xfId="38022"/>
    <cellStyle name="Normal 8 4 5 5" xfId="19403"/>
    <cellStyle name="Normal 8 4 5 5 2" xfId="38023"/>
    <cellStyle name="Normal 8 4 5 6" xfId="19404"/>
    <cellStyle name="Normal 8 4 5 6 2" xfId="38024"/>
    <cellStyle name="Normal 8 4 5 7" xfId="38011"/>
    <cellStyle name="Normal 8 4 6" xfId="19405"/>
    <cellStyle name="Normal 8 4 6 2" xfId="19406"/>
    <cellStyle name="Normal 8 4 6 2 2" xfId="19407"/>
    <cellStyle name="Normal 8 4 6 2 2 2" xfId="19408"/>
    <cellStyle name="Normal 8 4 6 2 2 2 2" xfId="38028"/>
    <cellStyle name="Normal 8 4 6 2 2 3" xfId="19409"/>
    <cellStyle name="Normal 8 4 6 2 2 3 2" xfId="38029"/>
    <cellStyle name="Normal 8 4 6 2 2 4" xfId="38027"/>
    <cellStyle name="Normal 8 4 6 2 3" xfId="19410"/>
    <cellStyle name="Normal 8 4 6 2 3 2" xfId="38030"/>
    <cellStyle name="Normal 8 4 6 2 4" xfId="19411"/>
    <cellStyle name="Normal 8 4 6 2 4 2" xfId="38031"/>
    <cellStyle name="Normal 8 4 6 2 5" xfId="19412"/>
    <cellStyle name="Normal 8 4 6 2 5 2" xfId="38032"/>
    <cellStyle name="Normal 8 4 6 2 6" xfId="38026"/>
    <cellStyle name="Normal 8 4 6 3" xfId="19413"/>
    <cellStyle name="Normal 8 4 6 3 2" xfId="19414"/>
    <cellStyle name="Normal 8 4 6 3 2 2" xfId="38034"/>
    <cellStyle name="Normal 8 4 6 3 3" xfId="19415"/>
    <cellStyle name="Normal 8 4 6 3 3 2" xfId="38035"/>
    <cellStyle name="Normal 8 4 6 3 4" xfId="38033"/>
    <cellStyle name="Normal 8 4 6 4" xfId="19416"/>
    <cellStyle name="Normal 8 4 6 4 2" xfId="38036"/>
    <cellStyle name="Normal 8 4 6 5" xfId="19417"/>
    <cellStyle name="Normal 8 4 6 5 2" xfId="38037"/>
    <cellStyle name="Normal 8 4 6 6" xfId="19418"/>
    <cellStyle name="Normal 8 4 6 6 2" xfId="38038"/>
    <cellStyle name="Normal 8 4 6 7" xfId="38025"/>
    <cellStyle name="Normal 8 4 7" xfId="19419"/>
    <cellStyle name="Normal 8 4 7 2" xfId="19420"/>
    <cellStyle name="Normal 8 4 7 2 2" xfId="19421"/>
    <cellStyle name="Normal 8 4 7 2 2 2" xfId="38041"/>
    <cellStyle name="Normal 8 4 7 2 3" xfId="19422"/>
    <cellStyle name="Normal 8 4 7 2 3 2" xfId="38042"/>
    <cellStyle name="Normal 8 4 7 2 4" xfId="38040"/>
    <cellStyle name="Normal 8 4 7 3" xfId="19423"/>
    <cellStyle name="Normal 8 4 7 3 2" xfId="38043"/>
    <cellStyle name="Normal 8 4 7 4" xfId="19424"/>
    <cellStyle name="Normal 8 4 7 4 2" xfId="38044"/>
    <cellStyle name="Normal 8 4 7 5" xfId="19425"/>
    <cellStyle name="Normal 8 4 7 5 2" xfId="38045"/>
    <cellStyle name="Normal 8 4 7 6" xfId="38039"/>
    <cellStyle name="Normal 8 4 8" xfId="19426"/>
    <cellStyle name="Normal 8 4 8 2" xfId="19427"/>
    <cellStyle name="Normal 8 4 8 2 2" xfId="38047"/>
    <cellStyle name="Normal 8 4 8 3" xfId="19428"/>
    <cellStyle name="Normal 8 4 8 3 2" xfId="38048"/>
    <cellStyle name="Normal 8 4 8 4" xfId="38046"/>
    <cellStyle name="Normal 8 4 9" xfId="19429"/>
    <cellStyle name="Normal 8 4 9 2" xfId="38049"/>
    <cellStyle name="Normal 8 5" xfId="19430"/>
    <cellStyle name="Normal 8 5 10" xfId="19431"/>
    <cellStyle name="Normal 8 5 10 2" xfId="38051"/>
    <cellStyle name="Normal 8 5 11" xfId="19432"/>
    <cellStyle name="Normal 8 5 11 2" xfId="38052"/>
    <cellStyle name="Normal 8 5 12" xfId="38050"/>
    <cellStyle name="Normal 8 5 2" xfId="19433"/>
    <cellStyle name="Normal 8 5 2 2" xfId="19434"/>
    <cellStyle name="Normal 8 5 2 2 2" xfId="19435"/>
    <cellStyle name="Normal 8 5 2 2 2 2" xfId="19436"/>
    <cellStyle name="Normal 8 5 2 2 2 2 2" xfId="19437"/>
    <cellStyle name="Normal 8 5 2 2 2 2 2 2" xfId="38057"/>
    <cellStyle name="Normal 8 5 2 2 2 2 3" xfId="19438"/>
    <cellStyle name="Normal 8 5 2 2 2 2 3 2" xfId="38058"/>
    <cellStyle name="Normal 8 5 2 2 2 2 4" xfId="38056"/>
    <cellStyle name="Normal 8 5 2 2 2 3" xfId="19439"/>
    <cellStyle name="Normal 8 5 2 2 2 3 2" xfId="38059"/>
    <cellStyle name="Normal 8 5 2 2 2 4" xfId="19440"/>
    <cellStyle name="Normal 8 5 2 2 2 4 2" xfId="38060"/>
    <cellStyle name="Normal 8 5 2 2 2 5" xfId="19441"/>
    <cellStyle name="Normal 8 5 2 2 2 5 2" xfId="38061"/>
    <cellStyle name="Normal 8 5 2 2 2 6" xfId="38055"/>
    <cellStyle name="Normal 8 5 2 2 3" xfId="19442"/>
    <cellStyle name="Normal 8 5 2 2 3 2" xfId="19443"/>
    <cellStyle name="Normal 8 5 2 2 3 2 2" xfId="38063"/>
    <cellStyle name="Normal 8 5 2 2 3 3" xfId="19444"/>
    <cellStyle name="Normal 8 5 2 2 3 3 2" xfId="38064"/>
    <cellStyle name="Normal 8 5 2 2 3 4" xfId="38062"/>
    <cellStyle name="Normal 8 5 2 2 4" xfId="19445"/>
    <cellStyle name="Normal 8 5 2 2 4 2" xfId="38065"/>
    <cellStyle name="Normal 8 5 2 2 5" xfId="19446"/>
    <cellStyle name="Normal 8 5 2 2 5 2" xfId="38066"/>
    <cellStyle name="Normal 8 5 2 2 6" xfId="19447"/>
    <cellStyle name="Normal 8 5 2 2 6 2" xfId="38067"/>
    <cellStyle name="Normal 8 5 2 2 7" xfId="38054"/>
    <cellStyle name="Normal 8 5 2 3" xfId="19448"/>
    <cellStyle name="Normal 8 5 2 3 2" xfId="19449"/>
    <cellStyle name="Normal 8 5 2 3 2 2" xfId="19450"/>
    <cellStyle name="Normal 8 5 2 3 2 2 2" xfId="19451"/>
    <cellStyle name="Normal 8 5 2 3 2 2 2 2" xfId="38071"/>
    <cellStyle name="Normal 8 5 2 3 2 2 3" xfId="19452"/>
    <cellStyle name="Normal 8 5 2 3 2 2 3 2" xfId="38072"/>
    <cellStyle name="Normal 8 5 2 3 2 2 4" xfId="38070"/>
    <cellStyle name="Normal 8 5 2 3 2 3" xfId="19453"/>
    <cellStyle name="Normal 8 5 2 3 2 3 2" xfId="38073"/>
    <cellStyle name="Normal 8 5 2 3 2 4" xfId="19454"/>
    <cellStyle name="Normal 8 5 2 3 2 4 2" xfId="38074"/>
    <cellStyle name="Normal 8 5 2 3 2 5" xfId="19455"/>
    <cellStyle name="Normal 8 5 2 3 2 5 2" xfId="38075"/>
    <cellStyle name="Normal 8 5 2 3 2 6" xfId="38069"/>
    <cellStyle name="Normal 8 5 2 3 3" xfId="19456"/>
    <cellStyle name="Normal 8 5 2 3 3 2" xfId="19457"/>
    <cellStyle name="Normal 8 5 2 3 3 2 2" xfId="38077"/>
    <cellStyle name="Normal 8 5 2 3 3 3" xfId="19458"/>
    <cellStyle name="Normal 8 5 2 3 3 3 2" xfId="38078"/>
    <cellStyle name="Normal 8 5 2 3 3 4" xfId="38076"/>
    <cellStyle name="Normal 8 5 2 3 4" xfId="19459"/>
    <cellStyle name="Normal 8 5 2 3 4 2" xfId="38079"/>
    <cellStyle name="Normal 8 5 2 3 5" xfId="19460"/>
    <cellStyle name="Normal 8 5 2 3 5 2" xfId="38080"/>
    <cellStyle name="Normal 8 5 2 3 6" xfId="19461"/>
    <cellStyle name="Normal 8 5 2 3 6 2" xfId="38081"/>
    <cellStyle name="Normal 8 5 2 3 7" xfId="38068"/>
    <cellStyle name="Normal 8 5 2 4" xfId="19462"/>
    <cellStyle name="Normal 8 5 2 4 2" xfId="19463"/>
    <cellStyle name="Normal 8 5 2 4 2 2" xfId="19464"/>
    <cellStyle name="Normal 8 5 2 4 2 2 2" xfId="38084"/>
    <cellStyle name="Normal 8 5 2 4 2 3" xfId="19465"/>
    <cellStyle name="Normal 8 5 2 4 2 3 2" xfId="38085"/>
    <cellStyle name="Normal 8 5 2 4 2 4" xfId="38083"/>
    <cellStyle name="Normal 8 5 2 4 3" xfId="19466"/>
    <cellStyle name="Normal 8 5 2 4 3 2" xfId="38086"/>
    <cellStyle name="Normal 8 5 2 4 4" xfId="19467"/>
    <cellStyle name="Normal 8 5 2 4 4 2" xfId="38087"/>
    <cellStyle name="Normal 8 5 2 4 5" xfId="19468"/>
    <cellStyle name="Normal 8 5 2 4 5 2" xfId="38088"/>
    <cellStyle name="Normal 8 5 2 4 6" xfId="38082"/>
    <cellStyle name="Normal 8 5 2 5" xfId="19469"/>
    <cellStyle name="Normal 8 5 2 5 2" xfId="19470"/>
    <cellStyle name="Normal 8 5 2 5 2 2" xfId="38090"/>
    <cellStyle name="Normal 8 5 2 5 3" xfId="19471"/>
    <cellStyle name="Normal 8 5 2 5 3 2" xfId="38091"/>
    <cellStyle name="Normal 8 5 2 5 4" xfId="38089"/>
    <cellStyle name="Normal 8 5 2 6" xfId="19472"/>
    <cellStyle name="Normal 8 5 2 6 2" xfId="38092"/>
    <cellStyle name="Normal 8 5 2 7" xfId="19473"/>
    <cellStyle name="Normal 8 5 2 7 2" xfId="38093"/>
    <cellStyle name="Normal 8 5 2 8" xfId="19474"/>
    <cellStyle name="Normal 8 5 2 8 2" xfId="38094"/>
    <cellStyle name="Normal 8 5 2 9" xfId="38053"/>
    <cellStyle name="Normal 8 5 3" xfId="19475"/>
    <cellStyle name="Normal 8 5 3 2" xfId="19476"/>
    <cellStyle name="Normal 8 5 3 2 2" xfId="19477"/>
    <cellStyle name="Normal 8 5 3 2 2 2" xfId="19478"/>
    <cellStyle name="Normal 8 5 3 2 2 2 2" xfId="19479"/>
    <cellStyle name="Normal 8 5 3 2 2 2 2 2" xfId="38099"/>
    <cellStyle name="Normal 8 5 3 2 2 2 3" xfId="19480"/>
    <cellStyle name="Normal 8 5 3 2 2 2 3 2" xfId="38100"/>
    <cellStyle name="Normal 8 5 3 2 2 2 4" xfId="38098"/>
    <cellStyle name="Normal 8 5 3 2 2 3" xfId="19481"/>
    <cellStyle name="Normal 8 5 3 2 2 3 2" xfId="38101"/>
    <cellStyle name="Normal 8 5 3 2 2 4" xfId="19482"/>
    <cellStyle name="Normal 8 5 3 2 2 4 2" xfId="38102"/>
    <cellStyle name="Normal 8 5 3 2 2 5" xfId="19483"/>
    <cellStyle name="Normal 8 5 3 2 2 5 2" xfId="38103"/>
    <cellStyle name="Normal 8 5 3 2 2 6" xfId="38097"/>
    <cellStyle name="Normal 8 5 3 2 3" xfId="19484"/>
    <cellStyle name="Normal 8 5 3 2 3 2" xfId="19485"/>
    <cellStyle name="Normal 8 5 3 2 3 2 2" xfId="38105"/>
    <cellStyle name="Normal 8 5 3 2 3 3" xfId="19486"/>
    <cellStyle name="Normal 8 5 3 2 3 3 2" xfId="38106"/>
    <cellStyle name="Normal 8 5 3 2 3 4" xfId="38104"/>
    <cellStyle name="Normal 8 5 3 2 4" xfId="19487"/>
    <cellStyle name="Normal 8 5 3 2 4 2" xfId="38107"/>
    <cellStyle name="Normal 8 5 3 2 5" xfId="19488"/>
    <cellStyle name="Normal 8 5 3 2 5 2" xfId="38108"/>
    <cellStyle name="Normal 8 5 3 2 6" xfId="19489"/>
    <cellStyle name="Normal 8 5 3 2 6 2" xfId="38109"/>
    <cellStyle name="Normal 8 5 3 2 7" xfId="38096"/>
    <cellStyle name="Normal 8 5 3 3" xfId="19490"/>
    <cellStyle name="Normal 8 5 3 3 2" xfId="19491"/>
    <cellStyle name="Normal 8 5 3 3 2 2" xfId="19492"/>
    <cellStyle name="Normal 8 5 3 3 2 2 2" xfId="19493"/>
    <cellStyle name="Normal 8 5 3 3 2 2 2 2" xfId="38113"/>
    <cellStyle name="Normal 8 5 3 3 2 2 3" xfId="19494"/>
    <cellStyle name="Normal 8 5 3 3 2 2 3 2" xfId="38114"/>
    <cellStyle name="Normal 8 5 3 3 2 2 4" xfId="38112"/>
    <cellStyle name="Normal 8 5 3 3 2 3" xfId="19495"/>
    <cellStyle name="Normal 8 5 3 3 2 3 2" xfId="38115"/>
    <cellStyle name="Normal 8 5 3 3 2 4" xfId="19496"/>
    <cellStyle name="Normal 8 5 3 3 2 4 2" xfId="38116"/>
    <cellStyle name="Normal 8 5 3 3 2 5" xfId="19497"/>
    <cellStyle name="Normal 8 5 3 3 2 5 2" xfId="38117"/>
    <cellStyle name="Normal 8 5 3 3 2 6" xfId="38111"/>
    <cellStyle name="Normal 8 5 3 3 3" xfId="19498"/>
    <cellStyle name="Normal 8 5 3 3 3 2" xfId="19499"/>
    <cellStyle name="Normal 8 5 3 3 3 2 2" xfId="38119"/>
    <cellStyle name="Normal 8 5 3 3 3 3" xfId="19500"/>
    <cellStyle name="Normal 8 5 3 3 3 3 2" xfId="38120"/>
    <cellStyle name="Normal 8 5 3 3 3 4" xfId="38118"/>
    <cellStyle name="Normal 8 5 3 3 4" xfId="19501"/>
    <cellStyle name="Normal 8 5 3 3 4 2" xfId="38121"/>
    <cellStyle name="Normal 8 5 3 3 5" xfId="19502"/>
    <cellStyle name="Normal 8 5 3 3 5 2" xfId="38122"/>
    <cellStyle name="Normal 8 5 3 3 6" xfId="19503"/>
    <cellStyle name="Normal 8 5 3 3 6 2" xfId="38123"/>
    <cellStyle name="Normal 8 5 3 3 7" xfId="38110"/>
    <cellStyle name="Normal 8 5 3 4" xfId="19504"/>
    <cellStyle name="Normal 8 5 3 4 2" xfId="19505"/>
    <cellStyle name="Normal 8 5 3 4 2 2" xfId="19506"/>
    <cellStyle name="Normal 8 5 3 4 2 2 2" xfId="38126"/>
    <cellStyle name="Normal 8 5 3 4 2 3" xfId="19507"/>
    <cellStyle name="Normal 8 5 3 4 2 3 2" xfId="38127"/>
    <cellStyle name="Normal 8 5 3 4 2 4" xfId="38125"/>
    <cellStyle name="Normal 8 5 3 4 3" xfId="19508"/>
    <cellStyle name="Normal 8 5 3 4 3 2" xfId="38128"/>
    <cellStyle name="Normal 8 5 3 4 4" xfId="19509"/>
    <cellStyle name="Normal 8 5 3 4 4 2" xfId="38129"/>
    <cellStyle name="Normal 8 5 3 4 5" xfId="19510"/>
    <cellStyle name="Normal 8 5 3 4 5 2" xfId="38130"/>
    <cellStyle name="Normal 8 5 3 4 6" xfId="38124"/>
    <cellStyle name="Normal 8 5 3 5" xfId="19511"/>
    <cellStyle name="Normal 8 5 3 5 2" xfId="19512"/>
    <cellStyle name="Normal 8 5 3 5 2 2" xfId="38132"/>
    <cellStyle name="Normal 8 5 3 5 3" xfId="19513"/>
    <cellStyle name="Normal 8 5 3 5 3 2" xfId="38133"/>
    <cellStyle name="Normal 8 5 3 5 4" xfId="38131"/>
    <cellStyle name="Normal 8 5 3 6" xfId="19514"/>
    <cellStyle name="Normal 8 5 3 6 2" xfId="38134"/>
    <cellStyle name="Normal 8 5 3 7" xfId="19515"/>
    <cellStyle name="Normal 8 5 3 7 2" xfId="38135"/>
    <cellStyle name="Normal 8 5 3 8" xfId="19516"/>
    <cellStyle name="Normal 8 5 3 8 2" xfId="38136"/>
    <cellStyle name="Normal 8 5 3 9" xfId="38095"/>
    <cellStyle name="Normal 8 5 4" xfId="19517"/>
    <cellStyle name="Normal 8 5 4 2" xfId="19518"/>
    <cellStyle name="Normal 8 5 4 2 2" xfId="19519"/>
    <cellStyle name="Normal 8 5 4 2 2 2" xfId="19520"/>
    <cellStyle name="Normal 8 5 4 2 2 2 2" xfId="19521"/>
    <cellStyle name="Normal 8 5 4 2 2 2 2 2" xfId="38141"/>
    <cellStyle name="Normal 8 5 4 2 2 2 3" xfId="19522"/>
    <cellStyle name="Normal 8 5 4 2 2 2 3 2" xfId="38142"/>
    <cellStyle name="Normal 8 5 4 2 2 2 4" xfId="38140"/>
    <cellStyle name="Normal 8 5 4 2 2 3" xfId="19523"/>
    <cellStyle name="Normal 8 5 4 2 2 3 2" xfId="38143"/>
    <cellStyle name="Normal 8 5 4 2 2 4" xfId="19524"/>
    <cellStyle name="Normal 8 5 4 2 2 4 2" xfId="38144"/>
    <cellStyle name="Normal 8 5 4 2 2 5" xfId="19525"/>
    <cellStyle name="Normal 8 5 4 2 2 5 2" xfId="38145"/>
    <cellStyle name="Normal 8 5 4 2 2 6" xfId="38139"/>
    <cellStyle name="Normal 8 5 4 2 3" xfId="19526"/>
    <cellStyle name="Normal 8 5 4 2 3 2" xfId="19527"/>
    <cellStyle name="Normal 8 5 4 2 3 2 2" xfId="38147"/>
    <cellStyle name="Normal 8 5 4 2 3 3" xfId="19528"/>
    <cellStyle name="Normal 8 5 4 2 3 3 2" xfId="38148"/>
    <cellStyle name="Normal 8 5 4 2 3 4" xfId="38146"/>
    <cellStyle name="Normal 8 5 4 2 4" xfId="19529"/>
    <cellStyle name="Normal 8 5 4 2 4 2" xfId="38149"/>
    <cellStyle name="Normal 8 5 4 2 5" xfId="19530"/>
    <cellStyle name="Normal 8 5 4 2 5 2" xfId="38150"/>
    <cellStyle name="Normal 8 5 4 2 6" xfId="19531"/>
    <cellStyle name="Normal 8 5 4 2 6 2" xfId="38151"/>
    <cellStyle name="Normal 8 5 4 2 7" xfId="38138"/>
    <cellStyle name="Normal 8 5 4 3" xfId="19532"/>
    <cellStyle name="Normal 8 5 4 3 2" xfId="19533"/>
    <cellStyle name="Normal 8 5 4 3 2 2" xfId="19534"/>
    <cellStyle name="Normal 8 5 4 3 2 2 2" xfId="19535"/>
    <cellStyle name="Normal 8 5 4 3 2 2 2 2" xfId="38155"/>
    <cellStyle name="Normal 8 5 4 3 2 2 3" xfId="19536"/>
    <cellStyle name="Normal 8 5 4 3 2 2 3 2" xfId="38156"/>
    <cellStyle name="Normal 8 5 4 3 2 2 4" xfId="38154"/>
    <cellStyle name="Normal 8 5 4 3 2 3" xfId="19537"/>
    <cellStyle name="Normal 8 5 4 3 2 3 2" xfId="38157"/>
    <cellStyle name="Normal 8 5 4 3 2 4" xfId="19538"/>
    <cellStyle name="Normal 8 5 4 3 2 4 2" xfId="38158"/>
    <cellStyle name="Normal 8 5 4 3 2 5" xfId="19539"/>
    <cellStyle name="Normal 8 5 4 3 2 5 2" xfId="38159"/>
    <cellStyle name="Normal 8 5 4 3 2 6" xfId="38153"/>
    <cellStyle name="Normal 8 5 4 3 3" xfId="19540"/>
    <cellStyle name="Normal 8 5 4 3 3 2" xfId="19541"/>
    <cellStyle name="Normal 8 5 4 3 3 2 2" xfId="38161"/>
    <cellStyle name="Normal 8 5 4 3 3 3" xfId="19542"/>
    <cellStyle name="Normal 8 5 4 3 3 3 2" xfId="38162"/>
    <cellStyle name="Normal 8 5 4 3 3 4" xfId="38160"/>
    <cellStyle name="Normal 8 5 4 3 4" xfId="19543"/>
    <cellStyle name="Normal 8 5 4 3 4 2" xfId="38163"/>
    <cellStyle name="Normal 8 5 4 3 5" xfId="19544"/>
    <cellStyle name="Normal 8 5 4 3 5 2" xfId="38164"/>
    <cellStyle name="Normal 8 5 4 3 6" xfId="19545"/>
    <cellStyle name="Normal 8 5 4 3 6 2" xfId="38165"/>
    <cellStyle name="Normal 8 5 4 3 7" xfId="38152"/>
    <cellStyle name="Normal 8 5 4 4" xfId="19546"/>
    <cellStyle name="Normal 8 5 4 4 2" xfId="19547"/>
    <cellStyle name="Normal 8 5 4 4 2 2" xfId="19548"/>
    <cellStyle name="Normal 8 5 4 4 2 2 2" xfId="38168"/>
    <cellStyle name="Normal 8 5 4 4 2 3" xfId="19549"/>
    <cellStyle name="Normal 8 5 4 4 2 3 2" xfId="38169"/>
    <cellStyle name="Normal 8 5 4 4 2 4" xfId="38167"/>
    <cellStyle name="Normal 8 5 4 4 3" xfId="19550"/>
    <cellStyle name="Normal 8 5 4 4 3 2" xfId="38170"/>
    <cellStyle name="Normal 8 5 4 4 4" xfId="19551"/>
    <cellStyle name="Normal 8 5 4 4 4 2" xfId="38171"/>
    <cellStyle name="Normal 8 5 4 4 5" xfId="19552"/>
    <cellStyle name="Normal 8 5 4 4 5 2" xfId="38172"/>
    <cellStyle name="Normal 8 5 4 4 6" xfId="38166"/>
    <cellStyle name="Normal 8 5 4 5" xfId="19553"/>
    <cellStyle name="Normal 8 5 4 5 2" xfId="19554"/>
    <cellStyle name="Normal 8 5 4 5 2 2" xfId="38174"/>
    <cellStyle name="Normal 8 5 4 5 3" xfId="19555"/>
    <cellStyle name="Normal 8 5 4 5 3 2" xfId="38175"/>
    <cellStyle name="Normal 8 5 4 5 4" xfId="38173"/>
    <cellStyle name="Normal 8 5 4 6" xfId="19556"/>
    <cellStyle name="Normal 8 5 4 6 2" xfId="38176"/>
    <cellStyle name="Normal 8 5 4 7" xfId="19557"/>
    <cellStyle name="Normal 8 5 4 7 2" xfId="38177"/>
    <cellStyle name="Normal 8 5 4 8" xfId="19558"/>
    <cellStyle name="Normal 8 5 4 8 2" xfId="38178"/>
    <cellStyle name="Normal 8 5 4 9" xfId="38137"/>
    <cellStyle name="Normal 8 5 5" xfId="19559"/>
    <cellStyle name="Normal 8 5 5 2" xfId="19560"/>
    <cellStyle name="Normal 8 5 5 2 2" xfId="19561"/>
    <cellStyle name="Normal 8 5 5 2 2 2" xfId="19562"/>
    <cellStyle name="Normal 8 5 5 2 2 2 2" xfId="38182"/>
    <cellStyle name="Normal 8 5 5 2 2 3" xfId="19563"/>
    <cellStyle name="Normal 8 5 5 2 2 3 2" xfId="38183"/>
    <cellStyle name="Normal 8 5 5 2 2 4" xfId="38181"/>
    <cellStyle name="Normal 8 5 5 2 3" xfId="19564"/>
    <cellStyle name="Normal 8 5 5 2 3 2" xfId="38184"/>
    <cellStyle name="Normal 8 5 5 2 4" xfId="19565"/>
    <cellStyle name="Normal 8 5 5 2 4 2" xfId="38185"/>
    <cellStyle name="Normal 8 5 5 2 5" xfId="19566"/>
    <cellStyle name="Normal 8 5 5 2 5 2" xfId="38186"/>
    <cellStyle name="Normal 8 5 5 2 6" xfId="38180"/>
    <cellStyle name="Normal 8 5 5 3" xfId="19567"/>
    <cellStyle name="Normal 8 5 5 3 2" xfId="19568"/>
    <cellStyle name="Normal 8 5 5 3 2 2" xfId="38188"/>
    <cellStyle name="Normal 8 5 5 3 3" xfId="19569"/>
    <cellStyle name="Normal 8 5 5 3 3 2" xfId="38189"/>
    <cellStyle name="Normal 8 5 5 3 4" xfId="38187"/>
    <cellStyle name="Normal 8 5 5 4" xfId="19570"/>
    <cellStyle name="Normal 8 5 5 4 2" xfId="38190"/>
    <cellStyle name="Normal 8 5 5 5" xfId="19571"/>
    <cellStyle name="Normal 8 5 5 5 2" xfId="38191"/>
    <cellStyle name="Normal 8 5 5 6" xfId="19572"/>
    <cellStyle name="Normal 8 5 5 6 2" xfId="38192"/>
    <cellStyle name="Normal 8 5 5 7" xfId="38179"/>
    <cellStyle name="Normal 8 5 6" xfId="19573"/>
    <cellStyle name="Normal 8 5 6 2" xfId="19574"/>
    <cellStyle name="Normal 8 5 6 2 2" xfId="19575"/>
    <cellStyle name="Normal 8 5 6 2 2 2" xfId="19576"/>
    <cellStyle name="Normal 8 5 6 2 2 2 2" xfId="38196"/>
    <cellStyle name="Normal 8 5 6 2 2 3" xfId="19577"/>
    <cellStyle name="Normal 8 5 6 2 2 3 2" xfId="38197"/>
    <cellStyle name="Normal 8 5 6 2 2 4" xfId="38195"/>
    <cellStyle name="Normal 8 5 6 2 3" xfId="19578"/>
    <cellStyle name="Normal 8 5 6 2 3 2" xfId="38198"/>
    <cellStyle name="Normal 8 5 6 2 4" xfId="19579"/>
    <cellStyle name="Normal 8 5 6 2 4 2" xfId="38199"/>
    <cellStyle name="Normal 8 5 6 2 5" xfId="19580"/>
    <cellStyle name="Normal 8 5 6 2 5 2" xfId="38200"/>
    <cellStyle name="Normal 8 5 6 2 6" xfId="38194"/>
    <cellStyle name="Normal 8 5 6 3" xfId="19581"/>
    <cellStyle name="Normal 8 5 6 3 2" xfId="19582"/>
    <cellStyle name="Normal 8 5 6 3 2 2" xfId="38202"/>
    <cellStyle name="Normal 8 5 6 3 3" xfId="19583"/>
    <cellStyle name="Normal 8 5 6 3 3 2" xfId="38203"/>
    <cellStyle name="Normal 8 5 6 3 4" xfId="38201"/>
    <cellStyle name="Normal 8 5 6 4" xfId="19584"/>
    <cellStyle name="Normal 8 5 6 4 2" xfId="38204"/>
    <cellStyle name="Normal 8 5 6 5" xfId="19585"/>
    <cellStyle name="Normal 8 5 6 5 2" xfId="38205"/>
    <cellStyle name="Normal 8 5 6 6" xfId="19586"/>
    <cellStyle name="Normal 8 5 6 6 2" xfId="38206"/>
    <cellStyle name="Normal 8 5 6 7" xfId="38193"/>
    <cellStyle name="Normal 8 5 7" xfId="19587"/>
    <cellStyle name="Normal 8 5 7 2" xfId="19588"/>
    <cellStyle name="Normal 8 5 7 2 2" xfId="19589"/>
    <cellStyle name="Normal 8 5 7 2 2 2" xfId="38209"/>
    <cellStyle name="Normal 8 5 7 2 3" xfId="19590"/>
    <cellStyle name="Normal 8 5 7 2 3 2" xfId="38210"/>
    <cellStyle name="Normal 8 5 7 2 4" xfId="38208"/>
    <cellStyle name="Normal 8 5 7 3" xfId="19591"/>
    <cellStyle name="Normal 8 5 7 3 2" xfId="38211"/>
    <cellStyle name="Normal 8 5 7 4" xfId="19592"/>
    <cellStyle name="Normal 8 5 7 4 2" xfId="38212"/>
    <cellStyle name="Normal 8 5 7 5" xfId="19593"/>
    <cellStyle name="Normal 8 5 7 5 2" xfId="38213"/>
    <cellStyle name="Normal 8 5 7 6" xfId="38207"/>
    <cellStyle name="Normal 8 5 8" xfId="19594"/>
    <cellStyle name="Normal 8 5 8 2" xfId="19595"/>
    <cellStyle name="Normal 8 5 8 2 2" xfId="38215"/>
    <cellStyle name="Normal 8 5 8 3" xfId="19596"/>
    <cellStyle name="Normal 8 5 8 3 2" xfId="38216"/>
    <cellStyle name="Normal 8 5 8 4" xfId="38214"/>
    <cellStyle name="Normal 8 5 9" xfId="19597"/>
    <cellStyle name="Normal 8 5 9 2" xfId="38217"/>
    <cellStyle name="Normal 8 6" xfId="19598"/>
    <cellStyle name="Normal 8 7" xfId="19599"/>
    <cellStyle name="Normal 8 8" xfId="19600"/>
    <cellStyle name="Normal 8 9" xfId="19601"/>
    <cellStyle name="Normal 8 9 2" xfId="19602"/>
    <cellStyle name="Normal 8 9 2 2" xfId="19603"/>
    <cellStyle name="Normal 8 9 2 2 2" xfId="19604"/>
    <cellStyle name="Normal 8 9 2 2 2 2" xfId="19605"/>
    <cellStyle name="Normal 8 9 2 2 2 2 2" xfId="38222"/>
    <cellStyle name="Normal 8 9 2 2 2 3" xfId="19606"/>
    <cellStyle name="Normal 8 9 2 2 2 3 2" xfId="38223"/>
    <cellStyle name="Normal 8 9 2 2 2 4" xfId="38221"/>
    <cellStyle name="Normal 8 9 2 2 3" xfId="19607"/>
    <cellStyle name="Normal 8 9 2 2 3 2" xfId="38224"/>
    <cellStyle name="Normal 8 9 2 2 4" xfId="19608"/>
    <cellStyle name="Normal 8 9 2 2 4 2" xfId="38225"/>
    <cellStyle name="Normal 8 9 2 2 5" xfId="19609"/>
    <cellStyle name="Normal 8 9 2 2 5 2" xfId="38226"/>
    <cellStyle name="Normal 8 9 2 2 6" xfId="38220"/>
    <cellStyle name="Normal 8 9 2 3" xfId="19610"/>
    <cellStyle name="Normal 8 9 2 3 2" xfId="19611"/>
    <cellStyle name="Normal 8 9 2 3 2 2" xfId="38228"/>
    <cellStyle name="Normal 8 9 2 3 3" xfId="19612"/>
    <cellStyle name="Normal 8 9 2 3 3 2" xfId="38229"/>
    <cellStyle name="Normal 8 9 2 3 4" xfId="38227"/>
    <cellStyle name="Normal 8 9 2 4" xfId="19613"/>
    <cellStyle name="Normal 8 9 2 4 2" xfId="38230"/>
    <cellStyle name="Normal 8 9 2 5" xfId="19614"/>
    <cellStyle name="Normal 8 9 2 5 2" xfId="38231"/>
    <cellStyle name="Normal 8 9 2 6" xfId="19615"/>
    <cellStyle name="Normal 8 9 2 6 2" xfId="38232"/>
    <cellStyle name="Normal 8 9 2 7" xfId="38219"/>
    <cellStyle name="Normal 8 9 3" xfId="19616"/>
    <cellStyle name="Normal 8 9 3 2" xfId="19617"/>
    <cellStyle name="Normal 8 9 3 2 2" xfId="19618"/>
    <cellStyle name="Normal 8 9 3 2 2 2" xfId="19619"/>
    <cellStyle name="Normal 8 9 3 2 2 2 2" xfId="38236"/>
    <cellStyle name="Normal 8 9 3 2 2 3" xfId="19620"/>
    <cellStyle name="Normal 8 9 3 2 2 3 2" xfId="38237"/>
    <cellStyle name="Normal 8 9 3 2 2 4" xfId="38235"/>
    <cellStyle name="Normal 8 9 3 2 3" xfId="19621"/>
    <cellStyle name="Normal 8 9 3 2 3 2" xfId="38238"/>
    <cellStyle name="Normal 8 9 3 2 4" xfId="19622"/>
    <cellStyle name="Normal 8 9 3 2 4 2" xfId="38239"/>
    <cellStyle name="Normal 8 9 3 2 5" xfId="19623"/>
    <cellStyle name="Normal 8 9 3 2 5 2" xfId="38240"/>
    <cellStyle name="Normal 8 9 3 2 6" xfId="38234"/>
    <cellStyle name="Normal 8 9 3 3" xfId="19624"/>
    <cellStyle name="Normal 8 9 3 3 2" xfId="19625"/>
    <cellStyle name="Normal 8 9 3 3 2 2" xfId="38242"/>
    <cellStyle name="Normal 8 9 3 3 3" xfId="19626"/>
    <cellStyle name="Normal 8 9 3 3 3 2" xfId="38243"/>
    <cellStyle name="Normal 8 9 3 3 4" xfId="38241"/>
    <cellStyle name="Normal 8 9 3 4" xfId="19627"/>
    <cellStyle name="Normal 8 9 3 4 2" xfId="38244"/>
    <cellStyle name="Normal 8 9 3 5" xfId="19628"/>
    <cellStyle name="Normal 8 9 3 5 2" xfId="38245"/>
    <cellStyle name="Normal 8 9 3 6" xfId="19629"/>
    <cellStyle name="Normal 8 9 3 6 2" xfId="38246"/>
    <cellStyle name="Normal 8 9 3 7" xfId="38233"/>
    <cellStyle name="Normal 8 9 4" xfId="19630"/>
    <cellStyle name="Normal 8 9 4 2" xfId="19631"/>
    <cellStyle name="Normal 8 9 4 2 2" xfId="19632"/>
    <cellStyle name="Normal 8 9 4 2 2 2" xfId="38249"/>
    <cellStyle name="Normal 8 9 4 2 3" xfId="19633"/>
    <cellStyle name="Normal 8 9 4 2 3 2" xfId="38250"/>
    <cellStyle name="Normal 8 9 4 2 4" xfId="38248"/>
    <cellStyle name="Normal 8 9 4 3" xfId="19634"/>
    <cellStyle name="Normal 8 9 4 3 2" xfId="38251"/>
    <cellStyle name="Normal 8 9 4 4" xfId="19635"/>
    <cellStyle name="Normal 8 9 4 4 2" xfId="38252"/>
    <cellStyle name="Normal 8 9 4 5" xfId="19636"/>
    <cellStyle name="Normal 8 9 4 5 2" xfId="38253"/>
    <cellStyle name="Normal 8 9 4 6" xfId="38247"/>
    <cellStyle name="Normal 8 9 5" xfId="19637"/>
    <cellStyle name="Normal 8 9 5 2" xfId="19638"/>
    <cellStyle name="Normal 8 9 5 2 2" xfId="38255"/>
    <cellStyle name="Normal 8 9 5 3" xfId="19639"/>
    <cellStyle name="Normal 8 9 5 3 2" xfId="38256"/>
    <cellStyle name="Normal 8 9 5 4" xfId="38254"/>
    <cellStyle name="Normal 8 9 6" xfId="19640"/>
    <cellStyle name="Normal 8 9 6 2" xfId="38257"/>
    <cellStyle name="Normal 8 9 7" xfId="19641"/>
    <cellStyle name="Normal 8 9 7 2" xfId="38258"/>
    <cellStyle name="Normal 8 9 8" xfId="19642"/>
    <cellStyle name="Normal 8 9 8 2" xfId="38259"/>
    <cellStyle name="Normal 8 9 9" xfId="38218"/>
    <cellStyle name="Normal 80" xfId="342"/>
    <cellStyle name="Normal 800" xfId="39672"/>
    <cellStyle name="Normal 801" xfId="39673"/>
    <cellStyle name="Normal 802" xfId="39674"/>
    <cellStyle name="Normal 803" xfId="39675"/>
    <cellStyle name="Normal 804" xfId="39676"/>
    <cellStyle name="Normal 805" xfId="39677"/>
    <cellStyle name="Normal 806" xfId="39678"/>
    <cellStyle name="Normal 807" xfId="39679"/>
    <cellStyle name="Normal 808" xfId="39680"/>
    <cellStyle name="Normal 809" xfId="39681"/>
    <cellStyle name="Normal 81" xfId="343"/>
    <cellStyle name="Normal 810" xfId="39682"/>
    <cellStyle name="Normal 811" xfId="39683"/>
    <cellStyle name="Normal 812" xfId="39684"/>
    <cellStyle name="Normal 813" xfId="39685"/>
    <cellStyle name="Normal 814" xfId="39686"/>
    <cellStyle name="Normal 815" xfId="39688"/>
    <cellStyle name="Normal 816" xfId="39690"/>
    <cellStyle name="Normal 817" xfId="39691"/>
    <cellStyle name="Normal 818" xfId="39692"/>
    <cellStyle name="Normal 819" xfId="39694"/>
    <cellStyle name="Normal 82" xfId="344"/>
    <cellStyle name="Normal 820" xfId="39696"/>
    <cellStyle name="Normal 821" xfId="39698"/>
    <cellStyle name="Normal 822" xfId="39700"/>
    <cellStyle name="Normal 823" xfId="39702"/>
    <cellStyle name="Normal 824" xfId="39704"/>
    <cellStyle name="Normal 825" xfId="39706"/>
    <cellStyle name="Normal 826" xfId="39708"/>
    <cellStyle name="Normal 827" xfId="39709"/>
    <cellStyle name="Normal 828" xfId="39710"/>
    <cellStyle name="Normal 829" xfId="39711"/>
    <cellStyle name="Normal 83" xfId="345"/>
    <cellStyle name="Normal 830" xfId="39712"/>
    <cellStyle name="Normal 831" xfId="39722"/>
    <cellStyle name="Normal 832" xfId="39724"/>
    <cellStyle name="Normal 833" xfId="39725"/>
    <cellStyle name="Normal 834" xfId="39723"/>
    <cellStyle name="Normal 835" xfId="39726"/>
    <cellStyle name="Normal 836" xfId="39728"/>
    <cellStyle name="Normal 837" xfId="39730"/>
    <cellStyle name="Normal 838" xfId="39732"/>
    <cellStyle name="Normal 839" xfId="39734"/>
    <cellStyle name="Normal 84" xfId="346"/>
    <cellStyle name="Normal 840" xfId="39736"/>
    <cellStyle name="Normal 841" xfId="39738"/>
    <cellStyle name="Normal 842" xfId="39740"/>
    <cellStyle name="Normal 843" xfId="39742"/>
    <cellStyle name="Normal 844" xfId="39744"/>
    <cellStyle name="Normal 845" xfId="39746"/>
    <cellStyle name="Normal 846" xfId="39748"/>
    <cellStyle name="Normal 847" xfId="39757"/>
    <cellStyle name="Normal 848" xfId="39758"/>
    <cellStyle name="Normal 849" xfId="39759"/>
    <cellStyle name="Normal 85" xfId="347"/>
    <cellStyle name="Normal 850" xfId="39761"/>
    <cellStyle name="Normal 851" xfId="39760"/>
    <cellStyle name="Normal 852" xfId="39762"/>
    <cellStyle name="Normal 853" xfId="39763"/>
    <cellStyle name="Normal 854" xfId="39764"/>
    <cellStyle name="Normal 855" xfId="39765"/>
    <cellStyle name="Normal 856" xfId="39766"/>
    <cellStyle name="Normal 857" xfId="39767"/>
    <cellStyle name="Normal 858" xfId="39768"/>
    <cellStyle name="Normal 859" xfId="39769"/>
    <cellStyle name="Normal 86" xfId="348"/>
    <cellStyle name="Normal 860" xfId="39770"/>
    <cellStyle name="Normal 861" xfId="39771"/>
    <cellStyle name="Normal 862" xfId="39772"/>
    <cellStyle name="Normal 863" xfId="39773"/>
    <cellStyle name="Normal 864" xfId="39774"/>
    <cellStyle name="Normal 865" xfId="39775"/>
    <cellStyle name="Normal 866" xfId="39778"/>
    <cellStyle name="Normal 867" xfId="39780"/>
    <cellStyle name="Normal 868" xfId="39782"/>
    <cellStyle name="Normal 869" xfId="39784"/>
    <cellStyle name="Normal 87" xfId="349"/>
    <cellStyle name="Normal 870" xfId="39786"/>
    <cellStyle name="Normal 871" xfId="39788"/>
    <cellStyle name="Normal 872" xfId="39790"/>
    <cellStyle name="Normal 873" xfId="39792"/>
    <cellStyle name="Normal 874" xfId="39794"/>
    <cellStyle name="Normal 875" xfId="39796"/>
    <cellStyle name="Normal 876" xfId="39798"/>
    <cellStyle name="Normal 877" xfId="39800"/>
    <cellStyle name="Normal 878" xfId="39802"/>
    <cellStyle name="Normal 879" xfId="39804"/>
    <cellStyle name="Normal 88" xfId="410"/>
    <cellStyle name="Normal 880" xfId="39806"/>
    <cellStyle name="Normal 881" xfId="39808"/>
    <cellStyle name="Normal 882" xfId="39810"/>
    <cellStyle name="Normal 883" xfId="39812"/>
    <cellStyle name="Normal 884" xfId="39814"/>
    <cellStyle name="Normal 885" xfId="39815"/>
    <cellStyle name="Normal 886" xfId="39816"/>
    <cellStyle name="Normal 887" xfId="39817"/>
    <cellStyle name="Normal 888" xfId="39818"/>
    <cellStyle name="Normal 889" xfId="39819"/>
    <cellStyle name="Normal 89" xfId="412"/>
    <cellStyle name="Normal 890" xfId="39820"/>
    <cellStyle name="Normal 891" xfId="39821"/>
    <cellStyle name="Normal 892" xfId="39822"/>
    <cellStyle name="Normal 893" xfId="39823"/>
    <cellStyle name="Normal 894" xfId="39824"/>
    <cellStyle name="Normal 895" xfId="39825"/>
    <cellStyle name="Normal 896" xfId="39826"/>
    <cellStyle name="Normal 897" xfId="39827"/>
    <cellStyle name="Normal 898" xfId="39828"/>
    <cellStyle name="Normal 899" xfId="39829"/>
    <cellStyle name="Normal 9" xfId="61"/>
    <cellStyle name="Normal 9 10" xfId="19644"/>
    <cellStyle name="Normal 9 10 2" xfId="19645"/>
    <cellStyle name="Normal 9 10 2 2" xfId="19646"/>
    <cellStyle name="Normal 9 10 2 2 2" xfId="38263"/>
    <cellStyle name="Normal 9 10 2 3" xfId="19647"/>
    <cellStyle name="Normal 9 10 2 3 2" xfId="38264"/>
    <cellStyle name="Normal 9 10 2 4" xfId="19648"/>
    <cellStyle name="Normal 9 10 2 4 2" xfId="38265"/>
    <cellStyle name="Normal 9 10 2 5" xfId="38262"/>
    <cellStyle name="Normal 9 10 3" xfId="19649"/>
    <cellStyle name="Normal 9 10 3 2" xfId="38266"/>
    <cellStyle name="Normal 9 10 4" xfId="19650"/>
    <cellStyle name="Normal 9 10 4 2" xfId="38267"/>
    <cellStyle name="Normal 9 10 5" xfId="19651"/>
    <cellStyle name="Normal 9 10 5 2" xfId="38268"/>
    <cellStyle name="Normal 9 10 6" xfId="38261"/>
    <cellStyle name="Normal 9 11" xfId="19652"/>
    <cellStyle name="Normal 9 11 2" xfId="19653"/>
    <cellStyle name="Normal 9 11 2 2" xfId="38270"/>
    <cellStyle name="Normal 9 11 3" xfId="19654"/>
    <cellStyle name="Normal 9 11 3 2" xfId="38271"/>
    <cellStyle name="Normal 9 11 4" xfId="19655"/>
    <cellStyle name="Normal 9 11 4 2" xfId="38272"/>
    <cellStyle name="Normal 9 11 5" xfId="38269"/>
    <cellStyle name="Normal 9 12" xfId="19656"/>
    <cellStyle name="Normal 9 12 2" xfId="38273"/>
    <cellStyle name="Normal 9 13" xfId="19657"/>
    <cellStyle name="Normal 9 13 2" xfId="38274"/>
    <cellStyle name="Normal 9 14" xfId="19658"/>
    <cellStyle name="Normal 9 14 2" xfId="38275"/>
    <cellStyle name="Normal 9 15" xfId="19659"/>
    <cellStyle name="Normal 9 16" xfId="19643"/>
    <cellStyle name="Normal 9 17" xfId="38260"/>
    <cellStyle name="Normal 9 18" xfId="39426"/>
    <cellStyle name="Normal 9 2" xfId="247"/>
    <cellStyle name="Normal 9 2 2" xfId="19661"/>
    <cellStyle name="Normal 9 2 2 2" xfId="38276"/>
    <cellStyle name="Normal 9 2 3" xfId="19660"/>
    <cellStyle name="Normal 9 3" xfId="563"/>
    <cellStyle name="Normal 9 3 2" xfId="19662"/>
    <cellStyle name="Normal 9 4" xfId="19663"/>
    <cellStyle name="Normal 9 5" xfId="19664"/>
    <cellStyle name="Normal 9 6" xfId="19665"/>
    <cellStyle name="Normal 9 6 2" xfId="19666"/>
    <cellStyle name="Normal 9 6 2 2" xfId="19667"/>
    <cellStyle name="Normal 9 6 2 2 2" xfId="19668"/>
    <cellStyle name="Normal 9 6 2 2 2 2" xfId="38280"/>
    <cellStyle name="Normal 9 6 2 2 3" xfId="19669"/>
    <cellStyle name="Normal 9 6 2 2 3 2" xfId="38281"/>
    <cellStyle name="Normal 9 6 2 2 4" xfId="38279"/>
    <cellStyle name="Normal 9 6 2 3" xfId="19670"/>
    <cellStyle name="Normal 9 6 2 3 2" xfId="38282"/>
    <cellStyle name="Normal 9 6 2 4" xfId="19671"/>
    <cellStyle name="Normal 9 6 2 4 2" xfId="38283"/>
    <cellStyle name="Normal 9 6 2 5" xfId="19672"/>
    <cellStyle name="Normal 9 6 2 5 2" xfId="38284"/>
    <cellStyle name="Normal 9 6 2 6" xfId="38278"/>
    <cellStyle name="Normal 9 6 3" xfId="19673"/>
    <cellStyle name="Normal 9 6 3 2" xfId="19674"/>
    <cellStyle name="Normal 9 6 3 2 2" xfId="38286"/>
    <cellStyle name="Normal 9 6 3 3" xfId="19675"/>
    <cellStyle name="Normal 9 6 3 3 2" xfId="38287"/>
    <cellStyle name="Normal 9 6 3 4" xfId="38285"/>
    <cellStyle name="Normal 9 6 4" xfId="19676"/>
    <cellStyle name="Normal 9 6 4 2" xfId="38288"/>
    <cellStyle name="Normal 9 6 5" xfId="19677"/>
    <cellStyle name="Normal 9 6 5 2" xfId="38289"/>
    <cellStyle name="Normal 9 6 6" xfId="19678"/>
    <cellStyle name="Normal 9 6 6 2" xfId="38290"/>
    <cellStyle name="Normal 9 6 7" xfId="38277"/>
    <cellStyle name="Normal 9 7" xfId="19679"/>
    <cellStyle name="Normal 9 7 2" xfId="19680"/>
    <cellStyle name="Normal 9 7 2 2" xfId="19681"/>
    <cellStyle name="Normal 9 7 2 2 2" xfId="19682"/>
    <cellStyle name="Normal 9 7 2 2 2 2" xfId="38294"/>
    <cellStyle name="Normal 9 7 2 2 3" xfId="19683"/>
    <cellStyle name="Normal 9 7 2 2 3 2" xfId="38295"/>
    <cellStyle name="Normal 9 7 2 2 4" xfId="38293"/>
    <cellStyle name="Normal 9 7 2 3" xfId="19684"/>
    <cellStyle name="Normal 9 7 2 3 2" xfId="38296"/>
    <cellStyle name="Normal 9 7 2 4" xfId="19685"/>
    <cellStyle name="Normal 9 7 2 4 2" xfId="38297"/>
    <cellStyle name="Normal 9 7 2 5" xfId="19686"/>
    <cellStyle name="Normal 9 7 2 5 2" xfId="38298"/>
    <cellStyle name="Normal 9 7 2 6" xfId="38292"/>
    <cellStyle name="Normal 9 7 3" xfId="19687"/>
    <cellStyle name="Normal 9 7 3 2" xfId="19688"/>
    <cellStyle name="Normal 9 7 3 2 2" xfId="38300"/>
    <cellStyle name="Normal 9 7 3 3" xfId="19689"/>
    <cellStyle name="Normal 9 7 3 3 2" xfId="38301"/>
    <cellStyle name="Normal 9 7 3 4" xfId="38299"/>
    <cellStyle name="Normal 9 7 4" xfId="19690"/>
    <cellStyle name="Normal 9 7 4 2" xfId="38302"/>
    <cellStyle name="Normal 9 7 5" xfId="19691"/>
    <cellStyle name="Normal 9 7 5 2" xfId="38303"/>
    <cellStyle name="Normal 9 7 6" xfId="19692"/>
    <cellStyle name="Normal 9 7 6 2" xfId="38304"/>
    <cellStyle name="Normal 9 7 7" xfId="38291"/>
    <cellStyle name="Normal 9 8" xfId="19693"/>
    <cellStyle name="Normal 9 8 2" xfId="19694"/>
    <cellStyle name="Normal 9 8 2 2" xfId="19695"/>
    <cellStyle name="Normal 9 8 2 2 2" xfId="19696"/>
    <cellStyle name="Normal 9 8 2 2 2 2" xfId="38308"/>
    <cellStyle name="Normal 9 8 2 2 3" xfId="19697"/>
    <cellStyle name="Normal 9 8 2 2 3 2" xfId="38309"/>
    <cellStyle name="Normal 9 8 2 2 4" xfId="38307"/>
    <cellStyle name="Normal 9 8 2 3" xfId="19698"/>
    <cellStyle name="Normal 9 8 2 3 2" xfId="38310"/>
    <cellStyle name="Normal 9 8 2 4" xfId="19699"/>
    <cellStyle name="Normal 9 8 2 4 2" xfId="38311"/>
    <cellStyle name="Normal 9 8 2 5" xfId="19700"/>
    <cellStyle name="Normal 9 8 2 5 2" xfId="38312"/>
    <cellStyle name="Normal 9 8 2 6" xfId="38306"/>
    <cellStyle name="Normal 9 8 3" xfId="19701"/>
    <cellStyle name="Normal 9 8 3 2" xfId="19702"/>
    <cellStyle name="Normal 9 8 3 2 2" xfId="38314"/>
    <cellStyle name="Normal 9 8 3 3" xfId="19703"/>
    <cellStyle name="Normal 9 8 3 3 2" xfId="38315"/>
    <cellStyle name="Normal 9 8 3 4" xfId="38313"/>
    <cellStyle name="Normal 9 8 4" xfId="19704"/>
    <cellStyle name="Normal 9 8 4 2" xfId="38316"/>
    <cellStyle name="Normal 9 8 5" xfId="19705"/>
    <cellStyle name="Normal 9 8 5 2" xfId="38317"/>
    <cellStyle name="Normal 9 8 6" xfId="19706"/>
    <cellStyle name="Normal 9 8 6 2" xfId="38318"/>
    <cellStyle name="Normal 9 8 7" xfId="38305"/>
    <cellStyle name="Normal 9 9" xfId="19707"/>
    <cellStyle name="Normal 9 9 2" xfId="19708"/>
    <cellStyle name="Normal 9 9 2 2" xfId="19709"/>
    <cellStyle name="Normal 9 9 2 2 2" xfId="19710"/>
    <cellStyle name="Normal 9 9 2 2 2 2" xfId="38322"/>
    <cellStyle name="Normal 9 9 2 2 3" xfId="19711"/>
    <cellStyle name="Normal 9 9 2 2 3 2" xfId="38323"/>
    <cellStyle name="Normal 9 9 2 2 4" xfId="38321"/>
    <cellStyle name="Normal 9 9 2 3" xfId="19712"/>
    <cellStyle name="Normal 9 9 2 3 2" xfId="38324"/>
    <cellStyle name="Normal 9 9 2 4" xfId="19713"/>
    <cellStyle name="Normal 9 9 2 4 2" xfId="38325"/>
    <cellStyle name="Normal 9 9 2 5" xfId="19714"/>
    <cellStyle name="Normal 9 9 2 5 2" xfId="38326"/>
    <cellStyle name="Normal 9 9 2 6" xfId="38320"/>
    <cellStyle name="Normal 9 9 3" xfId="19715"/>
    <cellStyle name="Normal 9 9 3 2" xfId="19716"/>
    <cellStyle name="Normal 9 9 3 2 2" xfId="38328"/>
    <cellStyle name="Normal 9 9 3 3" xfId="19717"/>
    <cellStyle name="Normal 9 9 3 3 2" xfId="38329"/>
    <cellStyle name="Normal 9 9 3 4" xfId="38327"/>
    <cellStyle name="Normal 9 9 4" xfId="19718"/>
    <cellStyle name="Normal 9 9 4 2" xfId="38330"/>
    <cellStyle name="Normal 9 9 5" xfId="19719"/>
    <cellStyle name="Normal 9 9 5 2" xfId="38331"/>
    <cellStyle name="Normal 9 9 6" xfId="19720"/>
    <cellStyle name="Normal 9 9 6 2" xfId="38332"/>
    <cellStyle name="Normal 9 9 7" xfId="38319"/>
    <cellStyle name="Normal 90" xfId="413"/>
    <cellStyle name="Normal 900" xfId="39830"/>
    <cellStyle name="Normal 901" xfId="39831"/>
    <cellStyle name="Normal 902" xfId="39832"/>
    <cellStyle name="Normal 903" xfId="39833"/>
    <cellStyle name="Normal 904" xfId="39844"/>
    <cellStyle name="Normal 905" xfId="39853"/>
    <cellStyle name="Normal 906" xfId="39855"/>
    <cellStyle name="Normal 907" xfId="39857"/>
    <cellStyle name="Normal 908" xfId="39859"/>
    <cellStyle name="Normal 909" xfId="39861"/>
    <cellStyle name="Normal 91" xfId="414"/>
    <cellStyle name="Normal 910" xfId="39862"/>
    <cellStyle name="Normal 911" xfId="39864"/>
    <cellStyle name="Normal 912" xfId="39866"/>
    <cellStyle name="Normal 913" xfId="39868"/>
    <cellStyle name="Normal 914" xfId="39836"/>
    <cellStyle name="Normal 915" xfId="39871"/>
    <cellStyle name="Normal 916" xfId="39873"/>
    <cellStyle name="Normal 917" xfId="39875"/>
    <cellStyle name="Normal 918" xfId="39877"/>
    <cellStyle name="Normal 919" xfId="39879"/>
    <cellStyle name="Normal 92" xfId="415"/>
    <cellStyle name="Normal 920" xfId="39881"/>
    <cellStyle name="Normal 921" xfId="39883"/>
    <cellStyle name="Normal 922" xfId="39885"/>
    <cellStyle name="Normal 923" xfId="39887"/>
    <cellStyle name="Normal 924" xfId="39889"/>
    <cellStyle name="Normal 925" xfId="39891"/>
    <cellStyle name="Normal 926" xfId="39893"/>
    <cellStyle name="Normal 927" xfId="39894"/>
    <cellStyle name="Normal 928" xfId="39896"/>
    <cellStyle name="Normal 929" xfId="39898"/>
    <cellStyle name="Normal 93" xfId="416"/>
    <cellStyle name="Normal 930" xfId="39899"/>
    <cellStyle name="Normal 931" xfId="39851"/>
    <cellStyle name="Normal 932" xfId="39900"/>
    <cellStyle name="Normal 933" xfId="39901"/>
    <cellStyle name="Normal 934" xfId="39902"/>
    <cellStyle name="Normal 935" xfId="39903"/>
    <cellStyle name="Normal 936" xfId="39904"/>
    <cellStyle name="Normal 937" xfId="39905"/>
    <cellStyle name="Normal 938" xfId="39906"/>
    <cellStyle name="Normal 939" xfId="39907"/>
    <cellStyle name="Normal 94" xfId="417"/>
    <cellStyle name="Normal 940" xfId="39908"/>
    <cellStyle name="Normal 941" xfId="39914"/>
    <cellStyle name="Normal 942" xfId="39915"/>
    <cellStyle name="Normal 943" xfId="39916"/>
    <cellStyle name="Normal 944" xfId="39917"/>
    <cellStyle name="Normal 945" xfId="39918"/>
    <cellStyle name="Normal 946" xfId="39919"/>
    <cellStyle name="Normal 947" xfId="39920"/>
    <cellStyle name="Normal 948" xfId="39921"/>
    <cellStyle name="Normal 949" xfId="39922"/>
    <cellStyle name="Normal 95" xfId="418"/>
    <cellStyle name="Normal 950" xfId="39923"/>
    <cellStyle name="Normal 951" xfId="39924"/>
    <cellStyle name="Normal 952" xfId="39925"/>
    <cellStyle name="Normal 953" xfId="39926"/>
    <cellStyle name="Normal 954" xfId="39927"/>
    <cellStyle name="Normal 955" xfId="39928"/>
    <cellStyle name="Normal 956" xfId="39929"/>
    <cellStyle name="Normal 957" xfId="39930"/>
    <cellStyle name="Normal 958" xfId="39931"/>
    <cellStyle name="Normal 959" xfId="39932"/>
    <cellStyle name="Normal 96" xfId="419"/>
    <cellStyle name="Normal 960" xfId="39933"/>
    <cellStyle name="Normal 961" xfId="39934"/>
    <cellStyle name="Normal 962" xfId="39935"/>
    <cellStyle name="Normal 963" xfId="39936"/>
    <cellStyle name="Normal 964" xfId="39937"/>
    <cellStyle name="Normal 965" xfId="39938"/>
    <cellStyle name="Normal 966" xfId="39940"/>
    <cellStyle name="Normal 967" xfId="39942"/>
    <cellStyle name="Normal 968" xfId="39943"/>
    <cellStyle name="Normal 969" xfId="39944"/>
    <cellStyle name="Normal 97" xfId="420"/>
    <cellStyle name="Normal 970" xfId="39945"/>
    <cellStyle name="Normal 971" xfId="39946"/>
    <cellStyle name="Normal 972" xfId="39947"/>
    <cellStyle name="Normal 973" xfId="39948"/>
    <cellStyle name="Normal 974" xfId="39949"/>
    <cellStyle name="Normal 975" xfId="39950"/>
    <cellStyle name="Normal 976" xfId="39951"/>
    <cellStyle name="Normal 977" xfId="39953"/>
    <cellStyle name="Normal 978" xfId="39954"/>
    <cellStyle name="Normal 979" xfId="39956"/>
    <cellStyle name="Normal 98" xfId="449"/>
    <cellStyle name="Normal 980" xfId="39958"/>
    <cellStyle name="Normal 981" xfId="39960"/>
    <cellStyle name="Normal 982" xfId="39962"/>
    <cellStyle name="Normal 983" xfId="39964"/>
    <cellStyle name="Normal 984" xfId="39966"/>
    <cellStyle name="Normal 985" xfId="39968"/>
    <cellStyle name="Normal 986" xfId="39970"/>
    <cellStyle name="Normal 987" xfId="39972"/>
    <cellStyle name="Normal 988" xfId="39974"/>
    <cellStyle name="Normal 989" xfId="39976"/>
    <cellStyle name="Normal 99" xfId="450"/>
    <cellStyle name="Normal 990" xfId="39978"/>
    <cellStyle name="Normal 991" xfId="39980"/>
    <cellStyle name="Normal 992" xfId="39982"/>
    <cellStyle name="Normal 993" xfId="39984"/>
    <cellStyle name="Normal 994" xfId="39986"/>
    <cellStyle name="Normal 995" xfId="39988"/>
    <cellStyle name="Normal 996" xfId="39990"/>
    <cellStyle name="Normal 997" xfId="39992"/>
    <cellStyle name="Normal 998" xfId="39994"/>
    <cellStyle name="Normal 999" xfId="39996"/>
    <cellStyle name="Note 10" xfId="38634"/>
    <cellStyle name="Note 11" xfId="38883"/>
    <cellStyle name="Note 12" xfId="42"/>
    <cellStyle name="Note 2" xfId="182"/>
    <cellStyle name="Note 2 10" xfId="40178"/>
    <cellStyle name="Note 2 2" xfId="19721"/>
    <cellStyle name="Note 2 2 2" xfId="19722"/>
    <cellStyle name="Note 2 2 2 2" xfId="41579"/>
    <cellStyle name="Note 2 2 2 2 2" xfId="41580"/>
    <cellStyle name="Note 2 2 2 3" xfId="41581"/>
    <cellStyle name="Note 2 2 2 4" xfId="41582"/>
    <cellStyle name="Note 2 2 2 5" xfId="41583"/>
    <cellStyle name="Note 2 2 2 6" xfId="41578"/>
    <cellStyle name="Note 2 2 3" xfId="38333"/>
    <cellStyle name="Note 2 2 3 2" xfId="41584"/>
    <cellStyle name="Note 2 2 4" xfId="41577"/>
    <cellStyle name="Note 2 3" xfId="19723"/>
    <cellStyle name="Note 2 3 2" xfId="38334"/>
    <cellStyle name="Note 2 3 2 2" xfId="41586"/>
    <cellStyle name="Note 2 3 3" xfId="41587"/>
    <cellStyle name="Note 2 3 4" xfId="41588"/>
    <cellStyle name="Note 2 3 5" xfId="41585"/>
    <cellStyle name="Note 2 4" xfId="19724"/>
    <cellStyle name="Note 2 4 2" xfId="41590"/>
    <cellStyle name="Note 2 4 3" xfId="41591"/>
    <cellStyle name="Note 2 4 4" xfId="41592"/>
    <cellStyle name="Note 2 4 5" xfId="41589"/>
    <cellStyle name="Note 2 5" xfId="19725"/>
    <cellStyle name="Note 2 5 2" xfId="41594"/>
    <cellStyle name="Note 2 5 2 2" xfId="41595"/>
    <cellStyle name="Note 2 5 2 3" xfId="41596"/>
    <cellStyle name="Note 2 5 2 4" xfId="41597"/>
    <cellStyle name="Note 2 5 3" xfId="41593"/>
    <cellStyle name="Note 2 6" xfId="41598"/>
    <cellStyle name="Note 2 7" xfId="41599"/>
    <cellStyle name="Note 2 8" xfId="41600"/>
    <cellStyle name="Note 2 9" xfId="41576"/>
    <cellStyle name="Note 2_2009-07 Blue Ink assets" xfId="38335"/>
    <cellStyle name="Note 3" xfId="183"/>
    <cellStyle name="Note 3 2" xfId="315"/>
    <cellStyle name="Note 3 2 2" xfId="19727"/>
    <cellStyle name="Note 3 2 2 2" xfId="38338"/>
    <cellStyle name="Note 3 2 2 3" xfId="41603"/>
    <cellStyle name="Note 3 2 3" xfId="38337"/>
    <cellStyle name="Note 3 2 3 2" xfId="41604"/>
    <cellStyle name="Note 3 2 4" xfId="41605"/>
    <cellStyle name="Note 3 2 5" xfId="41602"/>
    <cellStyle name="Note 3 3" xfId="446"/>
    <cellStyle name="Note 3 3 2" xfId="38340"/>
    <cellStyle name="Note 3 3 2 2" xfId="41607"/>
    <cellStyle name="Note 3 3 3" xfId="38339"/>
    <cellStyle name="Note 3 3 3 2" xfId="41608"/>
    <cellStyle name="Note 3 3 4" xfId="41609"/>
    <cellStyle name="Note 3 3 5" xfId="41606"/>
    <cellStyle name="Note 3 4" xfId="535"/>
    <cellStyle name="Note 3 4 2" xfId="38341"/>
    <cellStyle name="Note 3 4 3" xfId="41610"/>
    <cellStyle name="Note 3 5" xfId="564"/>
    <cellStyle name="Note 3 5 2" xfId="38342"/>
    <cellStyle name="Note 3 5 3" xfId="41611"/>
    <cellStyle name="Note 3 6" xfId="19726"/>
    <cellStyle name="Note 3 6 2" xfId="41612"/>
    <cellStyle name="Note 3 7" xfId="38336"/>
    <cellStyle name="Note 3 7 2" xfId="41601"/>
    <cellStyle name="Note 3 8" xfId="40179"/>
    <cellStyle name="Note 4" xfId="234"/>
    <cellStyle name="Note 4 2" xfId="38343"/>
    <cellStyle name="Note 4 2 2" xfId="41614"/>
    <cellStyle name="Note 4 3" xfId="41615"/>
    <cellStyle name="Note 4 4" xfId="41616"/>
    <cellStyle name="Note 4 5" xfId="41617"/>
    <cellStyle name="Note 4 6" xfId="41618"/>
    <cellStyle name="Note 4 7" xfId="41613"/>
    <cellStyle name="Note 5" xfId="19728"/>
    <cellStyle name="Note 5 2" xfId="38344"/>
    <cellStyle name="Note 5 2 2" xfId="41620"/>
    <cellStyle name="Note 5 3" xfId="41621"/>
    <cellStyle name="Note 5 4" xfId="41622"/>
    <cellStyle name="Note 5 5" xfId="41623"/>
    <cellStyle name="Note 5 6" xfId="41624"/>
    <cellStyle name="Note 5 7" xfId="41619"/>
    <cellStyle name="Note 6" xfId="19729"/>
    <cellStyle name="Note 6 2" xfId="38345"/>
    <cellStyle name="Note 6 2 2" xfId="41626"/>
    <cellStyle name="Note 6 3" xfId="41627"/>
    <cellStyle name="Note 6 4" xfId="41628"/>
    <cellStyle name="Note 6 5" xfId="41629"/>
    <cellStyle name="Note 6 6" xfId="41630"/>
    <cellStyle name="Note 6 7" xfId="41625"/>
    <cellStyle name="Note 7" xfId="38346"/>
    <cellStyle name="Note 7 2" xfId="38347"/>
    <cellStyle name="Note 7 2 2" xfId="41632"/>
    <cellStyle name="Note 7 3" xfId="41633"/>
    <cellStyle name="Note 7 4" xfId="41634"/>
    <cellStyle name="Note 7 5" xfId="41631"/>
    <cellStyle name="Note 8" xfId="38348"/>
    <cellStyle name="Note 8 2" xfId="38349"/>
    <cellStyle name="Note 8 2 2" xfId="41636"/>
    <cellStyle name="Note 8 3" xfId="41637"/>
    <cellStyle name="Note 8 4" xfId="41638"/>
    <cellStyle name="Note 8 5" xfId="41635"/>
    <cellStyle name="Note 9" xfId="38624"/>
    <cellStyle name="Note 9 2" xfId="41640"/>
    <cellStyle name="Note 9 3" xfId="41641"/>
    <cellStyle name="Note 9 4" xfId="41639"/>
    <cellStyle name="Output 2" xfId="184"/>
    <cellStyle name="Output 2 2" xfId="185"/>
    <cellStyle name="Output 2 2 2" xfId="19730"/>
    <cellStyle name="Output 2 2 2 2" xfId="41643"/>
    <cellStyle name="Output 2 3" xfId="19731"/>
    <cellStyle name="Output 2 3 2" xfId="41644"/>
    <cellStyle name="Output 2 4" xfId="41645"/>
    <cellStyle name="Output 2 5" xfId="41646"/>
    <cellStyle name="Output 2 6" xfId="41647"/>
    <cellStyle name="Output 2 7" xfId="41642"/>
    <cellStyle name="Output 2 8" xfId="40188"/>
    <cellStyle name="Output 3" xfId="235"/>
    <cellStyle name="Output 3 2" xfId="38350"/>
    <cellStyle name="Output 3 2 2" xfId="38351"/>
    <cellStyle name="Output 3 2 3" xfId="41649"/>
    <cellStyle name="Output 3 3" xfId="38352"/>
    <cellStyle name="Output 3 3 2" xfId="38353"/>
    <cellStyle name="Output 3 4" xfId="38354"/>
    <cellStyle name="Output 3 4 2" xfId="41650"/>
    <cellStyle name="Output 3 5" xfId="41651"/>
    <cellStyle name="Output 3 6" xfId="41652"/>
    <cellStyle name="Output 3 7" xfId="41648"/>
    <cellStyle name="Output 3 8" xfId="40146"/>
    <cellStyle name="Output 4" xfId="38355"/>
    <cellStyle name="Output 4 2" xfId="38356"/>
    <cellStyle name="Output 4 2 2" xfId="41654"/>
    <cellStyle name="Output 4 3" xfId="41655"/>
    <cellStyle name="Output 4 4" xfId="41656"/>
    <cellStyle name="Output 4 5" xfId="41657"/>
    <cellStyle name="Output 4 6" xfId="41658"/>
    <cellStyle name="Output 4 7" xfId="41653"/>
    <cellStyle name="Output 5" xfId="38357"/>
    <cellStyle name="Output 5 2" xfId="38358"/>
    <cellStyle name="Output 5 2 2" xfId="41660"/>
    <cellStyle name="Output 5 3" xfId="41661"/>
    <cellStyle name="Output 5 4" xfId="41662"/>
    <cellStyle name="Output 5 5" xfId="41663"/>
    <cellStyle name="Output 5 6" xfId="41664"/>
    <cellStyle name="Output 5 7" xfId="41659"/>
    <cellStyle name="Output 6" xfId="38359"/>
    <cellStyle name="Output 6 2" xfId="38360"/>
    <cellStyle name="Output 6 2 2" xfId="41666"/>
    <cellStyle name="Output 6 3" xfId="41667"/>
    <cellStyle name="Output 6 4" xfId="41668"/>
    <cellStyle name="Output 6 5" xfId="41665"/>
    <cellStyle name="Output 7" xfId="38361"/>
    <cellStyle name="Output 7 2" xfId="38362"/>
    <cellStyle name="Output 7 2 2" xfId="41670"/>
    <cellStyle name="Output 7 3" xfId="41671"/>
    <cellStyle name="Output 7 4" xfId="41672"/>
    <cellStyle name="Output 7 5" xfId="41669"/>
    <cellStyle name="Output 8" xfId="38363"/>
    <cellStyle name="Output 8 2" xfId="38364"/>
    <cellStyle name="Output 8 2 2" xfId="41674"/>
    <cellStyle name="Output 8 3" xfId="41675"/>
    <cellStyle name="Output 8 4" xfId="41673"/>
    <cellStyle name="Output 9" xfId="43"/>
    <cellStyle name="Percent [2]" xfId="19732"/>
    <cellStyle name="Percent [2] 2" xfId="19733"/>
    <cellStyle name="Percent [2] 3" xfId="19734"/>
    <cellStyle name="Percent [2] 4" xfId="19735"/>
    <cellStyle name="Percent [2] 5" xfId="19736"/>
    <cellStyle name="Percent 10" xfId="19737"/>
    <cellStyle name="Percent 11" xfId="19738"/>
    <cellStyle name="Percent 12" xfId="38365"/>
    <cellStyle name="Percent 13" xfId="38366"/>
    <cellStyle name="Percent 14" xfId="38367"/>
    <cellStyle name="Percent 15" xfId="38368"/>
    <cellStyle name="Percent 16" xfId="38369"/>
    <cellStyle name="Percent 17" xfId="38370"/>
    <cellStyle name="Percent 18" xfId="38371"/>
    <cellStyle name="Percent 19" xfId="38372"/>
    <cellStyle name="Percent 2" xfId="93"/>
    <cellStyle name="Percent 2 10" xfId="39427"/>
    <cellStyle name="Percent 2 11" xfId="41676"/>
    <cellStyle name="Percent 2 2" xfId="186"/>
    <cellStyle name="Percent 2 2 2" xfId="317"/>
    <cellStyle name="Percent 2 2 2 2" xfId="19741"/>
    <cellStyle name="Percent 2 2 2 3" xfId="38374"/>
    <cellStyle name="Percent 2 2 3" xfId="19740"/>
    <cellStyle name="Percent 2 2 4" xfId="39428"/>
    <cellStyle name="Percent 2 2 5" xfId="41677"/>
    <cellStyle name="Percent 2 3" xfId="277"/>
    <cellStyle name="Percent 2 3 2" xfId="19743"/>
    <cellStyle name="Percent 2 3 3" xfId="19742"/>
    <cellStyle name="Percent 2 4" xfId="447"/>
    <cellStyle name="Percent 2 4 2" xfId="19744"/>
    <cellStyle name="Percent 2 5" xfId="536"/>
    <cellStyle name="Percent 2 5 2" xfId="19745"/>
    <cellStyle name="Percent 2 6" xfId="565"/>
    <cellStyle name="Percent 2 6 2" xfId="19746"/>
    <cellStyle name="Percent 2 7" xfId="19747"/>
    <cellStyle name="Percent 2 8" xfId="19739"/>
    <cellStyle name="Percent 2 9" xfId="38373"/>
    <cellStyle name="Percent 20" xfId="38375"/>
    <cellStyle name="Percent 21" xfId="38376"/>
    <cellStyle name="Percent 22" xfId="38377"/>
    <cellStyle name="Percent 23" xfId="38378"/>
    <cellStyle name="Percent 24" xfId="38379"/>
    <cellStyle name="Percent 25" xfId="38380"/>
    <cellStyle name="Percent 26" xfId="38381"/>
    <cellStyle name="Percent 27" xfId="38382"/>
    <cellStyle name="Percent 28" xfId="38383"/>
    <cellStyle name="Percent 29" xfId="38384"/>
    <cellStyle name="Percent 3" xfId="187"/>
    <cellStyle name="Percent 3 2" xfId="19748"/>
    <cellStyle name="Percent 3 2 2" xfId="38385"/>
    <cellStyle name="Percent 3 3" xfId="19749"/>
    <cellStyle name="Percent 3 4" xfId="41678"/>
    <cellStyle name="Percent 30" xfId="38951"/>
    <cellStyle name="Percent 31" xfId="38953"/>
    <cellStyle name="Percent 32" xfId="38955"/>
    <cellStyle name="Percent 33" xfId="38957"/>
    <cellStyle name="Percent 34" xfId="39687"/>
    <cellStyle name="Percent 35" xfId="39689"/>
    <cellStyle name="Percent 36" xfId="42092"/>
    <cellStyle name="Percent 37" xfId="42094"/>
    <cellStyle name="Percent 38" xfId="44"/>
    <cellStyle name="Percent 4" xfId="236"/>
    <cellStyle name="Percent 4 2" xfId="19750"/>
    <cellStyle name="Percent 4 2 2" xfId="41679"/>
    <cellStyle name="Percent 4 3" xfId="41783"/>
    <cellStyle name="Percent 5" xfId="19751"/>
    <cellStyle name="Percent 6" xfId="19752"/>
    <cellStyle name="Percent 6 2" xfId="38386"/>
    <cellStyle name="Percent 7" xfId="19753"/>
    <cellStyle name="Percent 8" xfId="19754"/>
    <cellStyle name="Percent 9" xfId="19755"/>
    <cellStyle name="Percent.0" xfId="38387"/>
    <cellStyle name="Percent.0 2" xfId="38388"/>
    <cellStyle name="Percent.00" xfId="38389"/>
    <cellStyle name="Percent.00 2" xfId="38390"/>
    <cellStyle name="Porcentaje" xfId="39429"/>
    <cellStyle name="RM" xfId="39430"/>
    <cellStyle name="Standard_Tabelle1" xfId="506"/>
    <cellStyle name="Style 1" xfId="19756"/>
    <cellStyle name="Style 1 2" xfId="19757"/>
    <cellStyle name="Style 1 3" xfId="38391"/>
    <cellStyle name="Style 1 4" xfId="38392"/>
    <cellStyle name="Style 1 5" xfId="39431"/>
    <cellStyle name="Style 1_31-12-2011" xfId="38393"/>
    <cellStyle name="Title 10" xfId="38874"/>
    <cellStyle name="Title 11" xfId="45"/>
    <cellStyle name="Title 2" xfId="188"/>
    <cellStyle name="Title 2 2" xfId="19758"/>
    <cellStyle name="Title 2 2 2" xfId="41682"/>
    <cellStyle name="Title 2 2 3" xfId="41681"/>
    <cellStyle name="Title 2 3" xfId="41683"/>
    <cellStyle name="Title 2 4" xfId="41684"/>
    <cellStyle name="Title 2 5" xfId="41685"/>
    <cellStyle name="Title 2 6" xfId="41686"/>
    <cellStyle name="Title 2 7" xfId="41680"/>
    <cellStyle name="Title 3" xfId="237"/>
    <cellStyle name="Title 3 2" xfId="38394"/>
    <cellStyle name="Title 3 2 2" xfId="41688"/>
    <cellStyle name="Title 3 3" xfId="38395"/>
    <cellStyle name="Title 3 3 2" xfId="41689"/>
    <cellStyle name="Title 3 4" xfId="41690"/>
    <cellStyle name="Title 3 5" xfId="41691"/>
    <cellStyle name="Title 3 6" xfId="41692"/>
    <cellStyle name="Title 3 7" xfId="41687"/>
    <cellStyle name="Title 4" xfId="38396"/>
    <cellStyle name="Title 4 2" xfId="41694"/>
    <cellStyle name="Title 4 3" xfId="41695"/>
    <cellStyle name="Title 4 4" xfId="41696"/>
    <cellStyle name="Title 4 5" xfId="41697"/>
    <cellStyle name="Title 4 6" xfId="41698"/>
    <cellStyle name="Title 4 7" xfId="41693"/>
    <cellStyle name="Title 5" xfId="38397"/>
    <cellStyle name="Title 5 2" xfId="41699"/>
    <cellStyle name="Title 5 3" xfId="41700"/>
    <cellStyle name="Title 5 4" xfId="41701"/>
    <cellStyle name="Title 5 5" xfId="41702"/>
    <cellStyle name="Title 5 6" xfId="41703"/>
    <cellStyle name="Title 6" xfId="38398"/>
    <cellStyle name="Title 6 2" xfId="41705"/>
    <cellStyle name="Title 6 3" xfId="41706"/>
    <cellStyle name="Title 6 4" xfId="41707"/>
    <cellStyle name="Title 6 5" xfId="41704"/>
    <cellStyle name="Title 7" xfId="38399"/>
    <cellStyle name="Title 7 2" xfId="41709"/>
    <cellStyle name="Title 7 3" xfId="41710"/>
    <cellStyle name="Title 7 4" xfId="41711"/>
    <cellStyle name="Title 7 5" xfId="41708"/>
    <cellStyle name="Title 8" xfId="38400"/>
    <cellStyle name="Title 8 2" xfId="41713"/>
    <cellStyle name="Title 8 3" xfId="41714"/>
    <cellStyle name="Title 8 4" xfId="41712"/>
    <cellStyle name="Title 9" xfId="38625"/>
    <cellStyle name="Total 10" xfId="46"/>
    <cellStyle name="Total 2" xfId="189"/>
    <cellStyle name="Total 2 2" xfId="190"/>
    <cellStyle name="Total 2 2 2" xfId="19759"/>
    <cellStyle name="Total 2 2 2 2" xfId="41716"/>
    <cellStyle name="Total 2 3" xfId="19760"/>
    <cellStyle name="Total 2 3 2" xfId="41717"/>
    <cellStyle name="Total 2 4" xfId="19761"/>
    <cellStyle name="Total 2 4 2" xfId="41718"/>
    <cellStyle name="Total 2 5" xfId="39432"/>
    <cellStyle name="Total 2 5 2" xfId="41719"/>
    <cellStyle name="Total 2 6" xfId="41720"/>
    <cellStyle name="Total 2 7" xfId="41715"/>
    <cellStyle name="Total 2 8" xfId="40194"/>
    <cellStyle name="Total 3" xfId="238"/>
    <cellStyle name="Total 3 2" xfId="38401"/>
    <cellStyle name="Total 3 2 2" xfId="38402"/>
    <cellStyle name="Total 3 2 3" xfId="41722"/>
    <cellStyle name="Total 3 3" xfId="38403"/>
    <cellStyle name="Total 3 3 2" xfId="38404"/>
    <cellStyle name="Total 3 3 3" xfId="41723"/>
    <cellStyle name="Total 3 4" xfId="38405"/>
    <cellStyle name="Total 3 4 2" xfId="41724"/>
    <cellStyle name="Total 3 5" xfId="41725"/>
    <cellStyle name="Total 3 6" xfId="41726"/>
    <cellStyle name="Total 3 7" xfId="41721"/>
    <cellStyle name="Total 3 8" xfId="40152"/>
    <cellStyle name="Total 4" xfId="38406"/>
    <cellStyle name="Total 4 2" xfId="38407"/>
    <cellStyle name="Total 4 2 2" xfId="41728"/>
    <cellStyle name="Total 4 3" xfId="41729"/>
    <cellStyle name="Total 4 4" xfId="41730"/>
    <cellStyle name="Total 4 5" xfId="41731"/>
    <cellStyle name="Total 4 6" xfId="41732"/>
    <cellStyle name="Total 4 7" xfId="41727"/>
    <cellStyle name="Total 5" xfId="38408"/>
    <cellStyle name="Total 5 2" xfId="38409"/>
    <cellStyle name="Total 5 2 2" xfId="41734"/>
    <cellStyle name="Total 5 3" xfId="41735"/>
    <cellStyle name="Total 5 4" xfId="41736"/>
    <cellStyle name="Total 5 5" xfId="41737"/>
    <cellStyle name="Total 5 6" xfId="41738"/>
    <cellStyle name="Total 5 7" xfId="41733"/>
    <cellStyle name="Total 6" xfId="38410"/>
    <cellStyle name="Total 6 2" xfId="38411"/>
    <cellStyle name="Total 6 2 2" xfId="41740"/>
    <cellStyle name="Total 6 3" xfId="41741"/>
    <cellStyle name="Total 6 4" xfId="41742"/>
    <cellStyle name="Total 6 5" xfId="41739"/>
    <cellStyle name="Total 7" xfId="38412"/>
    <cellStyle name="Total 7 2" xfId="38413"/>
    <cellStyle name="Total 7 2 2" xfId="41744"/>
    <cellStyle name="Total 7 3" xfId="41745"/>
    <cellStyle name="Total 7 4" xfId="41746"/>
    <cellStyle name="Total 7 5" xfId="41743"/>
    <cellStyle name="Total 8" xfId="38414"/>
    <cellStyle name="Total 8 2" xfId="38415"/>
    <cellStyle name="Total 8 2 2" xfId="41748"/>
    <cellStyle name="Total 8 3" xfId="41749"/>
    <cellStyle name="Total 8 4" xfId="41747"/>
    <cellStyle name="Total 9" xfId="38626"/>
    <cellStyle name="Warning Text 2" xfId="191"/>
    <cellStyle name="Warning Text 2 2" xfId="192"/>
    <cellStyle name="Warning Text 2 2 2" xfId="19763"/>
    <cellStyle name="Warning Text 2 2 2 2" xfId="41751"/>
    <cellStyle name="Warning Text 2 3" xfId="19764"/>
    <cellStyle name="Warning Text 2 3 2" xfId="41752"/>
    <cellStyle name="Warning Text 2 4" xfId="41753"/>
    <cellStyle name="Warning Text 2 5" xfId="41750"/>
    <cellStyle name="Warning Text 2 6" xfId="40192"/>
    <cellStyle name="Warning Text 3" xfId="239"/>
    <cellStyle name="Warning Text 3 2" xfId="38416"/>
    <cellStyle name="Warning Text 3 3" xfId="41755"/>
    <cellStyle name="Warning Text 3 4" xfId="41756"/>
    <cellStyle name="Warning Text 3 5" xfId="41757"/>
    <cellStyle name="Warning Text 3 6" xfId="41758"/>
    <cellStyle name="Warning Text 3 7" xfId="41754"/>
    <cellStyle name="Warning Text 3 8" xfId="40150"/>
    <cellStyle name="Warning Text 4" xfId="38417"/>
    <cellStyle name="Warning Text 4 2" xfId="41759"/>
    <cellStyle name="Warning Text 4 3" xfId="41760"/>
    <cellStyle name="Warning Text 4 4" xfId="41761"/>
    <cellStyle name="Warning Text 4 5" xfId="41762"/>
    <cellStyle name="Warning Text 4 6" xfId="41763"/>
    <cellStyle name="Warning Text 5" xfId="38418"/>
    <cellStyle name="Warning Text 5 2" xfId="41765"/>
    <cellStyle name="Warning Text 5 3" xfId="41766"/>
    <cellStyle name="Warning Text 5 4" xfId="41767"/>
    <cellStyle name="Warning Text 5 5" xfId="41768"/>
    <cellStyle name="Warning Text 5 6" xfId="41769"/>
    <cellStyle name="Warning Text 5 7" xfId="41764"/>
    <cellStyle name="Warning Text 6" xfId="38419"/>
    <cellStyle name="Warning Text 6 2" xfId="41770"/>
    <cellStyle name="Warning Text 6 3" xfId="41771"/>
    <cellStyle name="Warning Text 6 4" xfId="41772"/>
    <cellStyle name="Warning Text 7" xfId="38420"/>
    <cellStyle name="Warning Text 7 2" xfId="41774"/>
    <cellStyle name="Warning Text 7 3" xfId="41775"/>
    <cellStyle name="Warning Text 7 4" xfId="41776"/>
    <cellStyle name="Warning Text 8" xfId="38421"/>
    <cellStyle name="Warning Text 8 2" xfId="41778"/>
    <cellStyle name="Warning Text 8 3" xfId="41779"/>
    <cellStyle name="Warning Text 9" xfId="4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-0.249977111117893"/>
  </sheetPr>
  <dimension ref="A1:T11"/>
  <sheetViews>
    <sheetView tabSelected="1" workbookViewId="0">
      <selection sqref="A1:E1"/>
    </sheetView>
  </sheetViews>
  <sheetFormatPr defaultRowHeight="14.4"/>
  <cols>
    <col min="1" max="1" width="13.6640625" bestFit="1" customWidth="1"/>
    <col min="2" max="2" width="11.5546875" bestFit="1" customWidth="1"/>
    <col min="3" max="3" width="7" bestFit="1" customWidth="1"/>
    <col min="4" max="4" width="11.5546875" bestFit="1" customWidth="1"/>
    <col min="5" max="5" width="7" bestFit="1" customWidth="1"/>
    <col min="6" max="6" width="10.5546875" bestFit="1" customWidth="1"/>
    <col min="7" max="7" width="7" bestFit="1" customWidth="1"/>
    <col min="8" max="8" width="18" bestFit="1" customWidth="1"/>
    <col min="9" max="9" width="7" bestFit="1" customWidth="1"/>
    <col min="10" max="10" width="18" bestFit="1" customWidth="1"/>
    <col min="11" max="11" width="7" bestFit="1" customWidth="1"/>
    <col min="12" max="12" width="9.5546875" bestFit="1" customWidth="1"/>
    <col min="13" max="13" width="8" bestFit="1" customWidth="1"/>
    <col min="14" max="14" width="16.88671875" bestFit="1" customWidth="1"/>
    <col min="15" max="15" width="8" bestFit="1" customWidth="1"/>
    <col min="16" max="16" width="12" bestFit="1" customWidth="1"/>
    <col min="17" max="17" width="7" bestFit="1" customWidth="1"/>
    <col min="18" max="18" width="14.33203125" customWidth="1"/>
    <col min="19" max="19" width="14.44140625" customWidth="1"/>
  </cols>
  <sheetData>
    <row r="1" spans="1:20">
      <c r="A1" s="119" t="s">
        <v>10</v>
      </c>
      <c r="B1" s="119"/>
      <c r="C1" s="119"/>
      <c r="D1" s="119"/>
      <c r="E1" s="119"/>
      <c r="N1" s="10" t="s">
        <v>9</v>
      </c>
      <c r="P1" s="15" t="s">
        <v>85</v>
      </c>
    </row>
    <row r="2" spans="1:20" ht="15" thickBot="1">
      <c r="A2" s="10" t="s">
        <v>8</v>
      </c>
      <c r="B2" s="10"/>
      <c r="C2" s="10"/>
      <c r="D2" s="10"/>
      <c r="E2" s="10"/>
    </row>
    <row r="3" spans="1:20" ht="15" thickBot="1">
      <c r="B3" s="120" t="s">
        <v>7</v>
      </c>
      <c r="C3" s="121"/>
      <c r="D3" s="121"/>
      <c r="E3" s="122"/>
      <c r="F3" s="120" t="s">
        <v>6</v>
      </c>
      <c r="G3" s="121"/>
      <c r="H3" s="121"/>
      <c r="I3" s="122"/>
      <c r="J3" s="120" t="s">
        <v>5</v>
      </c>
      <c r="K3" s="121"/>
      <c r="L3" s="121"/>
      <c r="M3" s="122"/>
      <c r="N3" s="120" t="s">
        <v>4</v>
      </c>
      <c r="O3" s="121"/>
      <c r="P3" s="121"/>
      <c r="Q3" s="122"/>
      <c r="R3" s="124" t="s">
        <v>92</v>
      </c>
      <c r="S3" s="125"/>
      <c r="T3" s="17"/>
    </row>
    <row r="4" spans="1:20" ht="15" thickBot="1">
      <c r="B4" s="123" t="s">
        <v>85</v>
      </c>
      <c r="C4" s="122"/>
      <c r="D4" s="123" t="s">
        <v>86</v>
      </c>
      <c r="E4" s="122"/>
      <c r="F4" s="123" t="s">
        <v>85</v>
      </c>
      <c r="G4" s="122"/>
      <c r="H4" s="123" t="s">
        <v>86</v>
      </c>
      <c r="I4" s="122"/>
      <c r="J4" s="123" t="s">
        <v>85</v>
      </c>
      <c r="K4" s="122"/>
      <c r="L4" s="123" t="s">
        <v>86</v>
      </c>
      <c r="M4" s="122"/>
      <c r="N4" s="123" t="s">
        <v>85</v>
      </c>
      <c r="O4" s="122"/>
      <c r="P4" s="123" t="s">
        <v>86</v>
      </c>
      <c r="Q4" s="122"/>
      <c r="R4" s="30" t="s">
        <v>85</v>
      </c>
      <c r="S4" s="31" t="s">
        <v>86</v>
      </c>
      <c r="T4" s="17"/>
    </row>
    <row r="5" spans="1:20">
      <c r="B5" s="9" t="s">
        <v>3</v>
      </c>
      <c r="C5" s="9" t="s">
        <v>2</v>
      </c>
      <c r="D5" s="9" t="s">
        <v>3</v>
      </c>
      <c r="E5" s="9" t="s">
        <v>2</v>
      </c>
      <c r="F5" s="9" t="s">
        <v>3</v>
      </c>
      <c r="G5" s="9" t="s">
        <v>2</v>
      </c>
      <c r="H5" s="9" t="s">
        <v>3</v>
      </c>
      <c r="I5" s="9" t="s">
        <v>2</v>
      </c>
      <c r="J5" s="9" t="s">
        <v>3</v>
      </c>
      <c r="K5" s="9" t="s">
        <v>2</v>
      </c>
      <c r="L5" s="9" t="s">
        <v>3</v>
      </c>
      <c r="M5" s="9" t="s">
        <v>2</v>
      </c>
      <c r="N5" s="9" t="s">
        <v>3</v>
      </c>
      <c r="O5" s="9" t="s">
        <v>2</v>
      </c>
      <c r="P5" s="9" t="s">
        <v>3</v>
      </c>
      <c r="Q5" s="9" t="s">
        <v>2</v>
      </c>
      <c r="R5" s="9"/>
      <c r="S5" s="9"/>
      <c r="T5" s="17"/>
    </row>
    <row r="6" spans="1:20">
      <c r="A6" s="8" t="s">
        <v>90</v>
      </c>
      <c r="B6" s="7">
        <f>259645496112.36/1000000</f>
        <v>259645.49611235998</v>
      </c>
      <c r="C6" s="7">
        <f>B6/B9*100</f>
        <v>79.220749480292525</v>
      </c>
      <c r="D6" s="6">
        <f>266936191348/1000000</f>
        <v>266936.19134800002</v>
      </c>
      <c r="E6" s="6">
        <f>D6/D9*100</f>
        <v>84.534498956758924</v>
      </c>
      <c r="F6" s="7">
        <f>21937772556/1000000</f>
        <v>21937.772556</v>
      </c>
      <c r="G6" s="7">
        <f>F6/F9*100</f>
        <v>86.967343196730212</v>
      </c>
      <c r="H6" s="6">
        <f>19741166803/1000000</f>
        <v>19741.166803</v>
      </c>
      <c r="I6" s="6">
        <f>H6/H9*100</f>
        <v>87.965532309287369</v>
      </c>
      <c r="J6" s="7">
        <f>26474963500.82/1000000</f>
        <v>26474.963500819998</v>
      </c>
      <c r="K6" s="7">
        <f>J6/J9*100</f>
        <v>88.977719546901</v>
      </c>
      <c r="L6" s="6">
        <f>6242680711/1000000</f>
        <v>6242.680711</v>
      </c>
      <c r="M6" s="6">
        <f>L6/L9*100</f>
        <v>96.678573472944095</v>
      </c>
      <c r="N6" s="7">
        <f>-4426550219.09/1000000</f>
        <v>-4426.5502190899997</v>
      </c>
      <c r="O6" s="7">
        <f>N6/N9*100</f>
        <v>100.18514156096343</v>
      </c>
      <c r="P6" s="6">
        <f>13498486091/1000000</f>
        <v>13498.486091000001</v>
      </c>
      <c r="Q6" s="6">
        <f>P6/P9*100</f>
        <v>84.445846591367072</v>
      </c>
      <c r="R6" s="7"/>
      <c r="S6" s="6"/>
      <c r="T6" s="17"/>
    </row>
    <row r="7" spans="1:20">
      <c r="A7" s="8" t="s">
        <v>84</v>
      </c>
      <c r="B7" s="7">
        <f>68103859726.48/1000000</f>
        <v>68103.859726480005</v>
      </c>
      <c r="C7" s="7">
        <f>B7/B9*100</f>
        <v>20.779250519707457</v>
      </c>
      <c r="D7" s="6">
        <f>48835706093/1000000</f>
        <v>48835.706093000001</v>
      </c>
      <c r="E7" s="6">
        <f>D7/D9*100</f>
        <v>15.465501043241078</v>
      </c>
      <c r="F7" s="7">
        <f>3287526676.58/1000000</f>
        <v>3287.5266765799997</v>
      </c>
      <c r="G7" s="7">
        <f>F7/F9*100</f>
        <v>13.03265680326979</v>
      </c>
      <c r="H7" s="6">
        <f>2700767310/1000000</f>
        <v>2700.7673100000002</v>
      </c>
      <c r="I7" s="6">
        <f>H7/H9*100</f>
        <v>12.034467690712626</v>
      </c>
      <c r="J7" s="7">
        <f>3279635330.93/1000000</f>
        <v>3279.6353309299998</v>
      </c>
      <c r="K7" s="7">
        <f>J7/J9*100</f>
        <v>11.022280453098986</v>
      </c>
      <c r="L7" s="6">
        <f>214469500/1000000</f>
        <v>214.46950000000001</v>
      </c>
      <c r="M7" s="6">
        <f>L7/L9*100</f>
        <v>3.3214265270559</v>
      </c>
      <c r="N7" s="7">
        <f>8180239.15/1000000</f>
        <v>8.1802391500000002</v>
      </c>
      <c r="O7" s="7">
        <f>N7/N9*100</f>
        <v>-0.18514156096341861</v>
      </c>
      <c r="P7" s="6">
        <f>2486297810/1000000</f>
        <v>2486.29781</v>
      </c>
      <c r="Q7" s="6">
        <f>P7/P9*100</f>
        <v>15.554153408632935</v>
      </c>
      <c r="R7" s="7"/>
      <c r="S7" s="6"/>
      <c r="T7" s="17"/>
    </row>
    <row r="8" spans="1:20">
      <c r="A8" s="8"/>
      <c r="B8" s="7"/>
      <c r="C8" s="7"/>
      <c r="D8" s="6"/>
      <c r="E8" s="6"/>
      <c r="F8" s="7"/>
      <c r="G8" s="7"/>
      <c r="H8" s="6"/>
      <c r="I8" s="6"/>
      <c r="J8" s="7"/>
      <c r="K8" s="7"/>
      <c r="L8" s="6"/>
      <c r="M8" s="6"/>
      <c r="N8" s="7"/>
      <c r="O8" s="7"/>
      <c r="P8" s="6"/>
      <c r="Q8" s="6"/>
      <c r="R8" s="7"/>
      <c r="S8" s="6"/>
      <c r="T8" s="17"/>
    </row>
    <row r="9" spans="1:20" ht="15" thickBot="1">
      <c r="A9" s="5" t="s">
        <v>1</v>
      </c>
      <c r="B9" s="4">
        <f>327749355838.84/1000000</f>
        <v>327749.35583884001</v>
      </c>
      <c r="C9" s="3">
        <v>100</v>
      </c>
      <c r="D9" s="2">
        <f>315771897441/1000000</f>
        <v>315771.89744099998</v>
      </c>
      <c r="E9" s="1">
        <v>100</v>
      </c>
      <c r="F9" s="4">
        <f>25225299232.58/1000000</f>
        <v>25225.299232580001</v>
      </c>
      <c r="G9" s="3">
        <v>100</v>
      </c>
      <c r="H9" s="2">
        <f>22441934113/1000000</f>
        <v>22441.934112999999</v>
      </c>
      <c r="I9" s="1">
        <v>100</v>
      </c>
      <c r="J9" s="4">
        <f>29754598831.75/1000000</f>
        <v>29754.598831750001</v>
      </c>
      <c r="K9" s="3">
        <v>100</v>
      </c>
      <c r="L9" s="2">
        <f>6457150211/1000000</f>
        <v>6457.1502110000001</v>
      </c>
      <c r="M9" s="1">
        <v>100</v>
      </c>
      <c r="N9" s="4">
        <f>-4418369979.94/1000000</f>
        <v>-4418.3699799399992</v>
      </c>
      <c r="O9" s="3">
        <v>100</v>
      </c>
      <c r="P9" s="2">
        <f>15984783901/1000000</f>
        <v>15984.783901000001</v>
      </c>
      <c r="Q9" s="1">
        <v>100</v>
      </c>
      <c r="R9" s="18" t="s">
        <v>93</v>
      </c>
      <c r="S9" s="19" t="s">
        <v>94</v>
      </c>
      <c r="T9" s="17"/>
    </row>
    <row r="10" spans="1:20" ht="15" thickTop="1"/>
    <row r="11" spans="1:20">
      <c r="A11" s="16" t="s">
        <v>0</v>
      </c>
      <c r="B11" s="16"/>
      <c r="C11" s="16"/>
      <c r="D11" s="16"/>
      <c r="E11" s="32"/>
    </row>
  </sheetData>
  <mergeCells count="14">
    <mergeCell ref="A1:E1"/>
    <mergeCell ref="J3:M3"/>
    <mergeCell ref="J4:K4"/>
    <mergeCell ref="L4:M4"/>
    <mergeCell ref="R3:S3"/>
    <mergeCell ref="N3:Q3"/>
    <mergeCell ref="N4:O4"/>
    <mergeCell ref="P4:Q4"/>
    <mergeCell ref="B4:C4"/>
    <mergeCell ref="D4:E4"/>
    <mergeCell ref="B3:E3"/>
    <mergeCell ref="F3:I3"/>
    <mergeCell ref="F4:G4"/>
    <mergeCell ref="H4:I4"/>
  </mergeCells>
  <pageMargins left="0.7" right="0.7" top="0.75" bottom="0.75" header="0.3" footer="0.3"/>
  <ignoredErrors>
    <ignoredError sqref="B6:C7 Q6:Q7" unlockedFormula="1"/>
    <ignoredError sqref="D6:P7" formula="1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-0.249977111117893"/>
  </sheetPr>
  <dimension ref="A1:XFD20"/>
  <sheetViews>
    <sheetView workbookViewId="0">
      <selection activeCell="A23" sqref="A23"/>
    </sheetView>
  </sheetViews>
  <sheetFormatPr defaultRowHeight="14.4"/>
  <cols>
    <col min="1" max="1" width="16.5546875" bestFit="1" customWidth="1"/>
    <col min="2" max="2" width="11.88671875" bestFit="1" customWidth="1"/>
    <col min="3" max="3" width="15" customWidth="1"/>
    <col min="4" max="4" width="7" bestFit="1" customWidth="1"/>
    <col min="5" max="5" width="14.6640625" customWidth="1"/>
    <col min="6" max="6" width="7" bestFit="1" customWidth="1"/>
    <col min="7" max="7" width="12.6640625" customWidth="1"/>
    <col min="8" max="8" width="7" bestFit="1" customWidth="1"/>
    <col min="9" max="9" width="13.109375" customWidth="1"/>
    <col min="10" max="10" width="7" bestFit="1" customWidth="1"/>
    <col min="11" max="11" width="16.44140625" customWidth="1"/>
    <col min="12" max="12" width="7" bestFit="1" customWidth="1"/>
    <col min="13" max="13" width="13.88671875" customWidth="1"/>
    <col min="14" max="14" width="10.6640625" customWidth="1"/>
    <col min="15" max="15" width="13.5546875" customWidth="1"/>
    <col min="16" max="16" width="8" bestFit="1" customWidth="1"/>
    <col min="17" max="17" width="14" customWidth="1"/>
    <col min="18" max="18" width="7" bestFit="1" customWidth="1"/>
    <col min="19" max="19" width="10.109375" bestFit="1" customWidth="1"/>
    <col min="20" max="20" width="5.44140625" bestFit="1" customWidth="1"/>
  </cols>
  <sheetData>
    <row r="1" spans="1:16384">
      <c r="A1" s="119" t="s">
        <v>10</v>
      </c>
      <c r="B1" s="119"/>
      <c r="C1" s="119"/>
      <c r="D1" s="119"/>
      <c r="E1" s="119"/>
      <c r="N1" s="10" t="s">
        <v>9</v>
      </c>
      <c r="P1" s="127" t="s">
        <v>85</v>
      </c>
      <c r="Q1" s="127"/>
    </row>
    <row r="2" spans="1:16384" ht="15" thickBot="1">
      <c r="A2" s="10" t="s">
        <v>11</v>
      </c>
      <c r="B2" s="10"/>
      <c r="C2" s="10"/>
      <c r="D2" s="10"/>
      <c r="E2" s="10"/>
    </row>
    <row r="3" spans="1:16384" ht="15" thickBot="1">
      <c r="C3" s="120" t="s">
        <v>7</v>
      </c>
      <c r="D3" s="121"/>
      <c r="E3" s="121"/>
      <c r="F3" s="122"/>
      <c r="G3" s="120" t="s">
        <v>6</v>
      </c>
      <c r="H3" s="121"/>
      <c r="I3" s="121"/>
      <c r="J3" s="122"/>
      <c r="K3" s="120" t="s">
        <v>5</v>
      </c>
      <c r="L3" s="121"/>
      <c r="M3" s="121"/>
      <c r="N3" s="122"/>
      <c r="O3" s="120" t="s">
        <v>4</v>
      </c>
      <c r="P3" s="121"/>
      <c r="Q3" s="121"/>
      <c r="R3" s="122"/>
    </row>
    <row r="4" spans="1:16384" ht="15" thickBot="1">
      <c r="C4" s="123" t="s">
        <v>85</v>
      </c>
      <c r="D4" s="122"/>
      <c r="E4" s="123" t="s">
        <v>86</v>
      </c>
      <c r="F4" s="122"/>
      <c r="G4" s="123" t="s">
        <v>85</v>
      </c>
      <c r="H4" s="122"/>
      <c r="I4" s="123" t="s">
        <v>86</v>
      </c>
      <c r="J4" s="122"/>
      <c r="K4" s="123" t="s">
        <v>85</v>
      </c>
      <c r="L4" s="122"/>
      <c r="M4" s="123" t="s">
        <v>86</v>
      </c>
      <c r="N4" s="122"/>
      <c r="O4" s="123" t="s">
        <v>85</v>
      </c>
      <c r="P4" s="122"/>
      <c r="Q4" s="123" t="s">
        <v>86</v>
      </c>
      <c r="R4" s="122"/>
    </row>
    <row r="5" spans="1:16384">
      <c r="C5" s="9" t="s">
        <v>3</v>
      </c>
      <c r="D5" s="9" t="s">
        <v>2</v>
      </c>
      <c r="E5" s="9" t="s">
        <v>3</v>
      </c>
      <c r="F5" s="9" t="s">
        <v>2</v>
      </c>
      <c r="G5" s="9" t="s">
        <v>3</v>
      </c>
      <c r="H5" s="9" t="s">
        <v>2</v>
      </c>
      <c r="I5" s="9" t="s">
        <v>3</v>
      </c>
      <c r="J5" s="9" t="s">
        <v>2</v>
      </c>
      <c r="K5" s="9" t="s">
        <v>3</v>
      </c>
      <c r="L5" s="9" t="s">
        <v>2</v>
      </c>
      <c r="M5" s="9" t="s">
        <v>3</v>
      </c>
      <c r="N5" s="9" t="s">
        <v>2</v>
      </c>
      <c r="O5" s="9" t="s">
        <v>3</v>
      </c>
      <c r="P5" s="9" t="s">
        <v>2</v>
      </c>
      <c r="Q5" s="9" t="s">
        <v>3</v>
      </c>
      <c r="R5" s="9" t="s">
        <v>2</v>
      </c>
    </row>
    <row r="6" spans="1:16384">
      <c r="A6" s="8" t="s">
        <v>87</v>
      </c>
      <c r="B6" s="8" t="s">
        <v>90</v>
      </c>
      <c r="C6" s="7">
        <f>32962261196.12/1000000</f>
        <v>32962.261196120002</v>
      </c>
      <c r="D6" s="7">
        <f>C6/C$18*100</f>
        <v>10.057155142763458</v>
      </c>
      <c r="E6" s="6">
        <f>29580770351/1000000</f>
        <v>29580.770350999999</v>
      </c>
      <c r="F6" s="6">
        <f>E6/E$18*100</f>
        <v>9.3677653365359976</v>
      </c>
      <c r="G6" s="7">
        <f>1778438129.77/1000000</f>
        <v>1778.4381297699999</v>
      </c>
      <c r="H6" s="7">
        <f>G6/G$18*100</f>
        <v>7.0502161872198501</v>
      </c>
      <c r="I6" s="6">
        <f>2201027736/1000000</f>
        <v>2201.027736</v>
      </c>
      <c r="J6" s="6">
        <f>I6/I$18*100</f>
        <v>9.80765617133242</v>
      </c>
      <c r="K6" s="7">
        <f>984578125.63/1000000</f>
        <v>984.57812563000005</v>
      </c>
      <c r="L6" s="7">
        <f>K6/K$18*100</f>
        <v>3.3089947916871059</v>
      </c>
      <c r="M6" s="6">
        <f>-5650099504/1000000</f>
        <v>-5650.0995039999998</v>
      </c>
      <c r="N6" s="6">
        <f>M6/M$18*100</f>
        <v>-87.501441338236816</v>
      </c>
      <c r="O6" s="7">
        <f>793860004.09/1000000</f>
        <v>793.86000409000007</v>
      </c>
      <c r="P6" s="7">
        <f>O6/O$18*100</f>
        <v>-17.967259593339456</v>
      </c>
      <c r="Q6" s="6">
        <f>7851127239/1000000</f>
        <v>7851.1272390000004</v>
      </c>
      <c r="R6" s="6">
        <f>Q6/Q$18*100</f>
        <v>49.116255106262884</v>
      </c>
    </row>
    <row r="7" spans="1:16384">
      <c r="A7" s="27" t="s">
        <v>87</v>
      </c>
      <c r="B7" s="27" t="s">
        <v>84</v>
      </c>
      <c r="C7" s="28">
        <f>18477164646.17/1000000</f>
        <v>18477.164646169997</v>
      </c>
      <c r="D7" s="7">
        <f>C7/C$18*100</f>
        <v>5.6375899195528962</v>
      </c>
      <c r="E7" s="29">
        <f>15572183938/1000000</f>
        <v>15572.183938</v>
      </c>
      <c r="F7" s="6">
        <f>E7/E$18*100</f>
        <v>4.931466056414842</v>
      </c>
      <c r="G7" s="28">
        <f>846592686.94/1000000</f>
        <v>846.59268694000002</v>
      </c>
      <c r="H7" s="7">
        <f>G7/G$18*100</f>
        <v>3.3561254482427478</v>
      </c>
      <c r="I7" s="29">
        <f>671869249/1000000</f>
        <v>671.86924899999997</v>
      </c>
      <c r="J7" s="6">
        <f>I7/I$18*100</f>
        <v>2.9938116991922032</v>
      </c>
      <c r="K7" s="28">
        <f>834800084/1000000</f>
        <v>834.80008399999997</v>
      </c>
      <c r="L7" s="7">
        <f>K7/K$18*100</f>
        <v>2.8056170030066632</v>
      </c>
      <c r="M7" s="29">
        <f>-43793965/1000000</f>
        <v>-43.793965</v>
      </c>
      <c r="N7" s="6">
        <f>M7/M$18*100</f>
        <v>-0.67822434927091091</v>
      </c>
      <c r="O7" s="28">
        <f>11792602.96/1000000</f>
        <v>11.792602960000002</v>
      </c>
      <c r="P7" s="7">
        <f>O7/O$18*100</f>
        <v>-0.26689939985877198</v>
      </c>
      <c r="Q7" s="29">
        <f>715663214/1000000</f>
        <v>715.66321400000004</v>
      </c>
      <c r="R7" s="6">
        <f>Q7/Q$18*100</f>
        <v>4.4771528875984892</v>
      </c>
    </row>
    <row r="8" spans="1:16384" s="5" customFormat="1" ht="15" thickBot="1">
      <c r="A8" s="24" t="s">
        <v>87</v>
      </c>
      <c r="B8" s="24" t="s">
        <v>91</v>
      </c>
      <c r="C8" s="25">
        <f>51439425842.29/1000000</f>
        <v>51439.425842290002</v>
      </c>
      <c r="D8" s="25">
        <f>C8/C$18*100</f>
        <v>15.694745062316354</v>
      </c>
      <c r="E8" s="26">
        <f>45152954289/1000000</f>
        <v>45152.954289000001</v>
      </c>
      <c r="F8" s="26">
        <f>E8/E$18*100</f>
        <v>14.299231392950841</v>
      </c>
      <c r="G8" s="25">
        <f>2625030816.71/1000000</f>
        <v>2625.0308167100002</v>
      </c>
      <c r="H8" s="25">
        <f>G8/G$18*100</f>
        <v>10.406341635462599</v>
      </c>
      <c r="I8" s="26">
        <f>2872896985/1000000</f>
        <v>2872.8969849999999</v>
      </c>
      <c r="J8" s="26">
        <f>I8/I$18*100</f>
        <v>12.801467870524622</v>
      </c>
      <c r="K8" s="25">
        <f>1819378209.63/1000000</f>
        <v>1819.3782096300001</v>
      </c>
      <c r="L8" s="25">
        <f>K8/K$18*100</f>
        <v>6.1146117946937695</v>
      </c>
      <c r="M8" s="26">
        <f>-5693893469/1000000</f>
        <v>-5693.8934689999996</v>
      </c>
      <c r="N8" s="26">
        <f>M8/M$18*100</f>
        <v>-88.179665687507722</v>
      </c>
      <c r="O8" s="25">
        <f>805652607.05/1000000</f>
        <v>805.65260704999992</v>
      </c>
      <c r="P8" s="25">
        <f>O8/O$18*100</f>
        <v>-18.234158993198225</v>
      </c>
      <c r="Q8" s="26">
        <f>8566790453/1000000</f>
        <v>8566.7904529999996</v>
      </c>
      <c r="R8" s="26">
        <f>Q8/Q$18*100</f>
        <v>53.593407993861362</v>
      </c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  <c r="MW8"/>
      <c r="MX8"/>
      <c r="MY8"/>
      <c r="MZ8"/>
      <c r="NA8"/>
      <c r="NB8"/>
      <c r="NC8"/>
      <c r="ND8"/>
      <c r="NE8"/>
      <c r="NF8"/>
      <c r="NG8"/>
      <c r="NH8"/>
      <c r="NI8"/>
      <c r="NJ8"/>
      <c r="NK8"/>
      <c r="NL8"/>
      <c r="NM8"/>
      <c r="NN8"/>
      <c r="NO8"/>
      <c r="NP8"/>
      <c r="NQ8"/>
      <c r="NR8"/>
      <c r="NS8"/>
      <c r="NT8"/>
      <c r="NU8"/>
      <c r="NV8"/>
      <c r="NW8"/>
      <c r="NX8"/>
      <c r="NY8"/>
      <c r="NZ8"/>
      <c r="OA8"/>
      <c r="OB8"/>
      <c r="OC8"/>
      <c r="OD8"/>
      <c r="OE8"/>
      <c r="OF8"/>
      <c r="OG8"/>
      <c r="OH8"/>
      <c r="OI8"/>
      <c r="OJ8"/>
      <c r="OK8"/>
      <c r="OL8"/>
      <c r="OM8"/>
      <c r="ON8"/>
      <c r="OO8"/>
      <c r="OP8"/>
      <c r="OQ8"/>
      <c r="OR8"/>
      <c r="OS8"/>
      <c r="OT8"/>
      <c r="OU8"/>
      <c r="OV8"/>
      <c r="OW8"/>
      <c r="OX8"/>
      <c r="OY8"/>
      <c r="OZ8"/>
      <c r="PA8"/>
      <c r="PB8"/>
      <c r="PC8"/>
      <c r="PD8"/>
      <c r="PE8"/>
      <c r="PF8"/>
      <c r="PG8"/>
      <c r="PH8"/>
      <c r="PI8"/>
      <c r="PJ8"/>
      <c r="PK8"/>
      <c r="PL8"/>
      <c r="PM8"/>
      <c r="PN8"/>
      <c r="PO8"/>
      <c r="PP8"/>
      <c r="PQ8"/>
      <c r="PR8"/>
      <c r="PS8"/>
      <c r="PT8"/>
      <c r="PU8"/>
      <c r="PV8"/>
      <c r="PW8"/>
      <c r="PX8"/>
      <c r="PY8"/>
      <c r="PZ8"/>
      <c r="QA8"/>
      <c r="QB8"/>
      <c r="QC8"/>
      <c r="QD8"/>
      <c r="QE8"/>
      <c r="QF8"/>
      <c r="QG8"/>
      <c r="QH8"/>
      <c r="QI8"/>
      <c r="QJ8"/>
      <c r="QK8"/>
      <c r="QL8"/>
      <c r="QM8"/>
      <c r="QN8"/>
      <c r="QO8"/>
      <c r="QP8"/>
      <c r="QQ8"/>
      <c r="QR8"/>
      <c r="QS8"/>
      <c r="QT8"/>
      <c r="QU8"/>
      <c r="QV8"/>
      <c r="QW8"/>
      <c r="QX8"/>
      <c r="QY8"/>
      <c r="QZ8"/>
      <c r="RA8"/>
      <c r="RB8"/>
      <c r="RC8"/>
      <c r="RD8"/>
      <c r="RE8"/>
      <c r="RF8"/>
      <c r="RG8"/>
      <c r="RH8"/>
      <c r="RI8"/>
      <c r="RJ8"/>
      <c r="RK8"/>
      <c r="RL8"/>
      <c r="RM8"/>
      <c r="RN8"/>
      <c r="RO8"/>
      <c r="RP8"/>
      <c r="RQ8"/>
      <c r="RR8"/>
      <c r="RS8"/>
      <c r="RT8"/>
      <c r="RU8"/>
      <c r="RV8"/>
      <c r="RW8"/>
      <c r="RX8"/>
      <c r="RY8"/>
      <c r="RZ8"/>
      <c r="SA8"/>
      <c r="SB8"/>
      <c r="SC8"/>
      <c r="SD8"/>
      <c r="SE8"/>
      <c r="SF8"/>
      <c r="SG8"/>
      <c r="SH8"/>
      <c r="SI8"/>
      <c r="SJ8"/>
      <c r="SK8"/>
      <c r="SL8"/>
      <c r="SM8"/>
      <c r="SN8"/>
      <c r="SO8"/>
      <c r="SP8"/>
      <c r="SQ8"/>
      <c r="SR8"/>
      <c r="SS8"/>
      <c r="ST8"/>
      <c r="SU8"/>
      <c r="SV8"/>
      <c r="SW8"/>
      <c r="SX8"/>
      <c r="SY8"/>
      <c r="SZ8"/>
      <c r="TA8"/>
      <c r="TB8"/>
      <c r="TC8"/>
      <c r="TD8"/>
      <c r="TE8"/>
      <c r="TF8"/>
      <c r="TG8"/>
      <c r="TH8"/>
      <c r="TI8"/>
      <c r="TJ8"/>
      <c r="TK8"/>
      <c r="TL8"/>
      <c r="TM8"/>
      <c r="TN8"/>
      <c r="TO8"/>
      <c r="TP8"/>
      <c r="TQ8"/>
      <c r="TR8"/>
      <c r="TS8"/>
      <c r="TT8"/>
      <c r="TU8"/>
      <c r="TV8"/>
      <c r="TW8"/>
      <c r="TX8"/>
      <c r="TY8"/>
      <c r="TZ8"/>
      <c r="UA8"/>
      <c r="UB8"/>
      <c r="UC8"/>
      <c r="UD8"/>
      <c r="UE8"/>
      <c r="UF8"/>
      <c r="UG8"/>
      <c r="UH8"/>
      <c r="UI8"/>
      <c r="UJ8"/>
      <c r="UK8"/>
      <c r="UL8"/>
      <c r="UM8"/>
      <c r="UN8"/>
      <c r="UO8"/>
      <c r="UP8"/>
      <c r="UQ8"/>
      <c r="UR8"/>
      <c r="US8"/>
      <c r="UT8"/>
      <c r="UU8"/>
      <c r="UV8"/>
      <c r="UW8"/>
      <c r="UX8"/>
      <c r="UY8"/>
      <c r="UZ8"/>
      <c r="VA8"/>
      <c r="VB8"/>
      <c r="VC8"/>
      <c r="VD8"/>
      <c r="VE8"/>
      <c r="VF8"/>
      <c r="VG8"/>
      <c r="VH8"/>
      <c r="VI8"/>
      <c r="VJ8"/>
      <c r="VK8"/>
      <c r="VL8"/>
      <c r="VM8"/>
      <c r="VN8"/>
      <c r="VO8"/>
      <c r="VP8"/>
      <c r="VQ8"/>
      <c r="VR8"/>
      <c r="VS8"/>
      <c r="VT8"/>
      <c r="VU8"/>
      <c r="VV8"/>
      <c r="VW8"/>
      <c r="VX8"/>
      <c r="VY8"/>
      <c r="VZ8"/>
      <c r="WA8"/>
      <c r="WB8"/>
      <c r="WC8"/>
      <c r="WD8"/>
      <c r="WE8"/>
      <c r="WF8"/>
      <c r="WG8"/>
      <c r="WH8"/>
      <c r="WI8"/>
      <c r="WJ8"/>
      <c r="WK8"/>
      <c r="WL8"/>
      <c r="WM8"/>
      <c r="WN8"/>
      <c r="WO8"/>
      <c r="WP8"/>
      <c r="WQ8"/>
      <c r="WR8"/>
      <c r="WS8"/>
      <c r="WT8"/>
      <c r="WU8"/>
      <c r="WV8"/>
      <c r="WW8"/>
      <c r="WX8"/>
      <c r="WY8"/>
      <c r="WZ8"/>
      <c r="XA8"/>
      <c r="XB8"/>
      <c r="XC8"/>
      <c r="XD8"/>
      <c r="XE8"/>
      <c r="XF8"/>
      <c r="XG8"/>
      <c r="XH8"/>
      <c r="XI8"/>
      <c r="XJ8"/>
      <c r="XK8"/>
      <c r="XL8"/>
      <c r="XM8"/>
      <c r="XN8"/>
      <c r="XO8"/>
      <c r="XP8"/>
      <c r="XQ8"/>
      <c r="XR8"/>
      <c r="XS8"/>
      <c r="XT8"/>
      <c r="XU8"/>
      <c r="XV8"/>
      <c r="XW8"/>
      <c r="XX8"/>
      <c r="XY8"/>
      <c r="XZ8"/>
      <c r="YA8"/>
      <c r="YB8"/>
      <c r="YC8"/>
      <c r="YD8"/>
      <c r="YE8"/>
      <c r="YF8"/>
      <c r="YG8"/>
      <c r="YH8"/>
      <c r="YI8"/>
      <c r="YJ8"/>
      <c r="YK8"/>
      <c r="YL8"/>
      <c r="YM8"/>
      <c r="YN8"/>
      <c r="YO8"/>
      <c r="YP8"/>
      <c r="YQ8"/>
      <c r="YR8"/>
      <c r="YS8"/>
      <c r="YT8"/>
      <c r="YU8"/>
      <c r="YV8"/>
      <c r="YW8"/>
      <c r="YX8"/>
      <c r="YY8"/>
      <c r="YZ8"/>
      <c r="ZA8"/>
      <c r="ZB8"/>
      <c r="ZC8"/>
      <c r="ZD8"/>
      <c r="ZE8"/>
      <c r="ZF8"/>
      <c r="ZG8"/>
      <c r="ZH8"/>
      <c r="ZI8"/>
      <c r="ZJ8"/>
      <c r="ZK8"/>
      <c r="ZL8"/>
      <c r="ZM8"/>
      <c r="ZN8"/>
      <c r="ZO8"/>
      <c r="ZP8"/>
      <c r="ZQ8"/>
      <c r="ZR8"/>
      <c r="ZS8"/>
      <c r="ZT8"/>
      <c r="ZU8"/>
      <c r="ZV8"/>
      <c r="ZW8"/>
      <c r="ZX8"/>
      <c r="ZY8"/>
      <c r="ZZ8"/>
      <c r="AAA8"/>
      <c r="AAB8"/>
      <c r="AAC8"/>
      <c r="AAD8"/>
      <c r="AAE8"/>
      <c r="AAF8"/>
      <c r="AAG8"/>
      <c r="AAH8"/>
      <c r="AAI8"/>
      <c r="AAJ8"/>
      <c r="AAK8"/>
      <c r="AAL8"/>
      <c r="AAM8"/>
      <c r="AAN8"/>
      <c r="AAO8"/>
      <c r="AAP8"/>
      <c r="AAQ8"/>
      <c r="AAR8"/>
      <c r="AAS8"/>
      <c r="AAT8"/>
      <c r="AAU8"/>
      <c r="AAV8"/>
      <c r="AAW8"/>
      <c r="AAX8"/>
      <c r="AAY8"/>
      <c r="AAZ8"/>
      <c r="ABA8"/>
      <c r="ABB8"/>
      <c r="ABC8"/>
      <c r="ABD8"/>
      <c r="ABE8"/>
      <c r="ABF8"/>
      <c r="ABG8"/>
      <c r="ABH8"/>
      <c r="ABI8"/>
      <c r="ABJ8"/>
      <c r="ABK8"/>
      <c r="ABL8"/>
      <c r="ABM8"/>
      <c r="ABN8"/>
      <c r="ABO8"/>
      <c r="ABP8"/>
      <c r="ABQ8"/>
      <c r="ABR8"/>
      <c r="ABS8"/>
      <c r="ABT8"/>
      <c r="ABU8"/>
      <c r="ABV8"/>
      <c r="ABW8"/>
      <c r="ABX8"/>
      <c r="ABY8"/>
      <c r="ABZ8"/>
      <c r="ACA8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GJ8"/>
      <c r="AGK8"/>
      <c r="AGL8"/>
      <c r="AGM8"/>
      <c r="AGN8"/>
      <c r="AGO8"/>
      <c r="AGP8"/>
      <c r="AGQ8"/>
      <c r="AGR8"/>
      <c r="AGS8"/>
      <c r="AGT8"/>
      <c r="AGU8"/>
      <c r="AGV8"/>
      <c r="AGW8"/>
      <c r="AGX8"/>
      <c r="AGY8"/>
      <c r="AGZ8"/>
      <c r="AHA8"/>
      <c r="AHB8"/>
      <c r="AHC8"/>
      <c r="AHD8"/>
      <c r="AHE8"/>
      <c r="AHF8"/>
      <c r="AHG8"/>
      <c r="AHH8"/>
      <c r="AHI8"/>
      <c r="AHJ8"/>
      <c r="AHK8"/>
      <c r="AHL8"/>
      <c r="AHM8"/>
      <c r="AHN8"/>
      <c r="AHO8"/>
      <c r="AHP8"/>
      <c r="AHQ8"/>
      <c r="AHR8"/>
      <c r="AHS8"/>
      <c r="AHT8"/>
      <c r="AHU8"/>
      <c r="AHV8"/>
      <c r="AHW8"/>
      <c r="AHX8"/>
      <c r="AHY8"/>
      <c r="AHZ8"/>
      <c r="AIA8"/>
      <c r="AIB8"/>
      <c r="AIC8"/>
      <c r="AID8"/>
      <c r="AIE8"/>
      <c r="AIF8"/>
      <c r="AIG8"/>
      <c r="AIH8"/>
      <c r="AII8"/>
      <c r="AIJ8"/>
      <c r="AIK8"/>
      <c r="AIL8"/>
      <c r="AIM8"/>
      <c r="AIN8"/>
      <c r="AIO8"/>
      <c r="AIP8"/>
      <c r="AIQ8"/>
      <c r="AIR8"/>
      <c r="AIS8"/>
      <c r="AIT8"/>
      <c r="AIU8"/>
      <c r="AIV8"/>
      <c r="AIW8"/>
      <c r="AIX8"/>
      <c r="AIY8"/>
      <c r="AIZ8"/>
      <c r="AJA8"/>
      <c r="AJB8"/>
      <c r="AJC8"/>
      <c r="AJD8"/>
      <c r="AJE8"/>
      <c r="AJF8"/>
      <c r="AJG8"/>
      <c r="AJH8"/>
      <c r="AJI8"/>
      <c r="AJJ8"/>
      <c r="AJK8"/>
      <c r="AJL8"/>
      <c r="AJM8"/>
      <c r="AJN8"/>
      <c r="AJO8"/>
      <c r="AJP8"/>
      <c r="AJQ8"/>
      <c r="AJR8"/>
      <c r="AJS8"/>
      <c r="AJT8"/>
      <c r="AJU8"/>
      <c r="AJV8"/>
      <c r="AJW8"/>
      <c r="AJX8"/>
      <c r="AJY8"/>
      <c r="AJZ8"/>
      <c r="AKA8"/>
      <c r="AKB8"/>
      <c r="AKC8"/>
      <c r="AKD8"/>
      <c r="AKE8"/>
      <c r="AKF8"/>
      <c r="AKG8"/>
      <c r="AKH8"/>
      <c r="AKI8"/>
      <c r="AKJ8"/>
      <c r="AKK8"/>
      <c r="AKL8"/>
      <c r="AKM8"/>
      <c r="AKN8"/>
      <c r="AKO8"/>
      <c r="AKP8"/>
      <c r="AKQ8"/>
      <c r="AKR8"/>
      <c r="AKS8"/>
      <c r="AKT8"/>
      <c r="AKU8"/>
      <c r="AKV8"/>
      <c r="AKW8"/>
      <c r="AKX8"/>
      <c r="AKY8"/>
      <c r="AKZ8"/>
      <c r="ALA8"/>
      <c r="ALB8"/>
      <c r="ALC8"/>
      <c r="ALD8"/>
      <c r="ALE8"/>
      <c r="ALF8"/>
      <c r="ALG8"/>
      <c r="ALH8"/>
      <c r="ALI8"/>
      <c r="ALJ8"/>
      <c r="ALK8"/>
      <c r="ALL8"/>
      <c r="ALM8"/>
      <c r="ALN8"/>
      <c r="ALO8"/>
      <c r="ALP8"/>
      <c r="ALQ8"/>
      <c r="ALR8"/>
      <c r="ALS8"/>
      <c r="ALT8"/>
      <c r="ALU8"/>
      <c r="ALV8"/>
      <c r="ALW8"/>
      <c r="ALX8"/>
      <c r="ALY8"/>
      <c r="ALZ8"/>
      <c r="AMA8"/>
      <c r="AMB8"/>
      <c r="AMC8"/>
      <c r="AMD8"/>
      <c r="AME8"/>
      <c r="AMF8"/>
      <c r="AMG8"/>
      <c r="AMH8"/>
      <c r="AMI8"/>
      <c r="AMJ8"/>
      <c r="AMK8"/>
      <c r="AML8"/>
      <c r="AMM8"/>
      <c r="AMN8"/>
      <c r="AMO8"/>
      <c r="AMP8"/>
      <c r="AMQ8"/>
      <c r="AMR8"/>
      <c r="AMS8"/>
      <c r="AMT8"/>
      <c r="AMU8"/>
      <c r="AMV8"/>
      <c r="AMW8"/>
      <c r="AMX8"/>
      <c r="AMY8"/>
      <c r="AMZ8"/>
      <c r="ANA8"/>
      <c r="ANB8"/>
      <c r="ANC8"/>
      <c r="AND8"/>
      <c r="ANE8"/>
      <c r="ANF8"/>
      <c r="ANG8"/>
      <c r="ANH8"/>
      <c r="ANI8"/>
      <c r="ANJ8"/>
      <c r="ANK8"/>
      <c r="ANL8"/>
      <c r="ANM8"/>
      <c r="ANN8"/>
      <c r="ANO8"/>
      <c r="ANP8"/>
      <c r="ANQ8"/>
      <c r="ANR8"/>
      <c r="ANS8"/>
      <c r="ANT8"/>
      <c r="ANU8"/>
      <c r="ANV8"/>
      <c r="ANW8"/>
      <c r="ANX8"/>
      <c r="ANY8"/>
      <c r="ANZ8"/>
      <c r="AOA8"/>
      <c r="AOB8"/>
      <c r="AOC8"/>
      <c r="AOD8"/>
      <c r="AOE8"/>
      <c r="AOF8"/>
      <c r="AOG8"/>
      <c r="AOH8"/>
      <c r="AOI8"/>
      <c r="AOJ8"/>
      <c r="AOK8"/>
      <c r="AOL8"/>
      <c r="AOM8"/>
      <c r="AON8"/>
      <c r="AOO8"/>
      <c r="AOP8"/>
      <c r="AOQ8"/>
      <c r="AOR8"/>
      <c r="AOS8"/>
      <c r="AOT8"/>
      <c r="AOU8"/>
      <c r="AOV8"/>
      <c r="AOW8"/>
      <c r="AOX8"/>
      <c r="AOY8"/>
      <c r="AOZ8"/>
      <c r="APA8"/>
      <c r="APB8"/>
      <c r="APC8"/>
      <c r="APD8"/>
      <c r="APE8"/>
      <c r="APF8"/>
      <c r="APG8"/>
      <c r="APH8"/>
      <c r="API8"/>
      <c r="APJ8"/>
      <c r="APK8"/>
      <c r="APL8"/>
      <c r="APM8"/>
      <c r="APN8"/>
      <c r="APO8"/>
      <c r="APP8"/>
      <c r="APQ8"/>
      <c r="APR8"/>
      <c r="APS8"/>
      <c r="APT8"/>
      <c r="APU8"/>
      <c r="APV8"/>
      <c r="APW8"/>
      <c r="APX8"/>
      <c r="APY8"/>
      <c r="APZ8"/>
      <c r="AQA8"/>
      <c r="AQB8"/>
      <c r="AQC8"/>
      <c r="AQD8"/>
      <c r="AQE8"/>
      <c r="AQF8"/>
      <c r="AQG8"/>
      <c r="AQH8"/>
      <c r="AQI8"/>
      <c r="AQJ8"/>
      <c r="AQK8"/>
      <c r="AQL8"/>
      <c r="AQM8"/>
      <c r="AQN8"/>
      <c r="AQO8"/>
      <c r="AQP8"/>
      <c r="AQQ8"/>
      <c r="AQR8"/>
      <c r="AQS8"/>
      <c r="AQT8"/>
      <c r="AQU8"/>
      <c r="AQV8"/>
      <c r="AQW8"/>
      <c r="AQX8"/>
      <c r="AQY8"/>
      <c r="AQZ8"/>
      <c r="ARA8"/>
      <c r="ARB8"/>
      <c r="ARC8"/>
      <c r="ARD8"/>
      <c r="ARE8"/>
      <c r="ARF8"/>
      <c r="ARG8"/>
      <c r="ARH8"/>
      <c r="ARI8"/>
      <c r="ARJ8"/>
      <c r="ARK8"/>
      <c r="ARL8"/>
      <c r="ARM8"/>
      <c r="ARN8"/>
      <c r="ARO8"/>
      <c r="ARP8"/>
      <c r="ARQ8"/>
      <c r="ARR8"/>
      <c r="ARS8"/>
      <c r="ART8"/>
      <c r="ARU8"/>
      <c r="ARV8"/>
      <c r="ARW8"/>
      <c r="ARX8"/>
      <c r="ARY8"/>
      <c r="ARZ8"/>
      <c r="ASA8"/>
      <c r="ASB8"/>
      <c r="ASC8"/>
      <c r="ASD8"/>
      <c r="ASE8"/>
      <c r="ASF8"/>
      <c r="ASG8"/>
      <c r="ASH8"/>
      <c r="ASI8"/>
      <c r="ASJ8"/>
      <c r="ASK8"/>
      <c r="ASL8"/>
      <c r="ASM8"/>
      <c r="ASN8"/>
      <c r="ASO8"/>
      <c r="ASP8"/>
      <c r="ASQ8"/>
      <c r="ASR8"/>
      <c r="ASS8"/>
      <c r="AST8"/>
      <c r="ASU8"/>
      <c r="ASV8"/>
      <c r="ASW8"/>
      <c r="ASX8"/>
      <c r="ASY8"/>
      <c r="ASZ8"/>
      <c r="ATA8"/>
      <c r="ATB8"/>
      <c r="ATC8"/>
      <c r="ATD8"/>
      <c r="ATE8"/>
      <c r="ATF8"/>
      <c r="ATG8"/>
      <c r="ATH8"/>
      <c r="ATI8"/>
      <c r="ATJ8"/>
      <c r="ATK8"/>
      <c r="ATL8"/>
      <c r="ATM8"/>
      <c r="ATN8"/>
      <c r="ATO8"/>
      <c r="ATP8"/>
      <c r="ATQ8"/>
      <c r="ATR8"/>
      <c r="ATS8"/>
      <c r="ATT8"/>
      <c r="ATU8"/>
      <c r="ATV8"/>
      <c r="ATW8"/>
      <c r="ATX8"/>
      <c r="ATY8"/>
      <c r="ATZ8"/>
      <c r="AUA8"/>
      <c r="AUB8"/>
      <c r="AUC8"/>
      <c r="AUD8"/>
      <c r="AUE8"/>
      <c r="AUF8"/>
      <c r="AUG8"/>
      <c r="AUH8"/>
      <c r="AUI8"/>
      <c r="AUJ8"/>
      <c r="AUK8"/>
      <c r="AUL8"/>
      <c r="AUM8"/>
      <c r="AUN8"/>
      <c r="AUO8"/>
      <c r="AUP8"/>
      <c r="AUQ8"/>
      <c r="AUR8"/>
      <c r="AUS8"/>
      <c r="AUT8"/>
      <c r="AUU8"/>
      <c r="AUV8"/>
      <c r="AUW8"/>
      <c r="AUX8"/>
      <c r="AUY8"/>
      <c r="AUZ8"/>
      <c r="AVA8"/>
      <c r="AVB8"/>
      <c r="AVC8"/>
      <c r="AVD8"/>
      <c r="AVE8"/>
      <c r="AVF8"/>
      <c r="AVG8"/>
      <c r="AVH8"/>
      <c r="AVI8"/>
      <c r="AVJ8"/>
      <c r="AVK8"/>
      <c r="AVL8"/>
      <c r="AVM8"/>
      <c r="AVN8"/>
      <c r="AVO8"/>
      <c r="AVP8"/>
      <c r="AVQ8"/>
      <c r="AVR8"/>
      <c r="AVS8"/>
      <c r="AVT8"/>
      <c r="AVU8"/>
      <c r="AVV8"/>
      <c r="AVW8"/>
      <c r="AVX8"/>
      <c r="AVY8"/>
      <c r="AVZ8"/>
      <c r="AWA8"/>
      <c r="AWB8"/>
      <c r="AWC8"/>
      <c r="AWD8"/>
      <c r="AWE8"/>
      <c r="AWF8"/>
      <c r="AWG8"/>
      <c r="AWH8"/>
      <c r="AWI8"/>
      <c r="AWJ8"/>
      <c r="AWK8"/>
      <c r="AWL8"/>
      <c r="AWM8"/>
      <c r="AWN8"/>
      <c r="AWO8"/>
      <c r="AWP8"/>
      <c r="AWQ8"/>
      <c r="AWR8"/>
      <c r="AWS8"/>
      <c r="AWT8"/>
      <c r="AWU8"/>
      <c r="AWV8"/>
      <c r="AWW8"/>
      <c r="AWX8"/>
      <c r="AWY8"/>
      <c r="AWZ8"/>
      <c r="AXA8"/>
      <c r="AXB8"/>
      <c r="AXC8"/>
      <c r="AXD8"/>
      <c r="AXE8"/>
      <c r="AXF8"/>
      <c r="AXG8"/>
      <c r="AXH8"/>
      <c r="AXI8"/>
      <c r="AXJ8"/>
      <c r="AXK8"/>
      <c r="AXL8"/>
      <c r="AXM8"/>
      <c r="AXN8"/>
      <c r="AXO8"/>
      <c r="AXP8"/>
      <c r="AXQ8"/>
      <c r="AXR8"/>
      <c r="AXS8"/>
      <c r="AXT8"/>
      <c r="AXU8"/>
      <c r="AXV8"/>
      <c r="AXW8"/>
      <c r="AXX8"/>
      <c r="AXY8"/>
      <c r="AXZ8"/>
      <c r="AYA8"/>
      <c r="AYB8"/>
      <c r="AYC8"/>
      <c r="AYD8"/>
      <c r="AYE8"/>
      <c r="AYF8"/>
      <c r="AYG8"/>
      <c r="AYH8"/>
      <c r="AYI8"/>
      <c r="AYJ8"/>
      <c r="AYK8"/>
      <c r="AYL8"/>
      <c r="AYM8"/>
      <c r="AYN8"/>
      <c r="AYO8"/>
      <c r="AYP8"/>
      <c r="AYQ8"/>
      <c r="AYR8"/>
      <c r="AYS8"/>
      <c r="AYT8"/>
      <c r="AYU8"/>
      <c r="AYV8"/>
      <c r="AYW8"/>
      <c r="AYX8"/>
      <c r="AYY8"/>
      <c r="AYZ8"/>
      <c r="AZA8"/>
      <c r="AZB8"/>
      <c r="AZC8"/>
      <c r="AZD8"/>
      <c r="AZE8"/>
      <c r="AZF8"/>
      <c r="AZG8"/>
      <c r="AZH8"/>
      <c r="AZI8"/>
      <c r="AZJ8"/>
      <c r="AZK8"/>
      <c r="AZL8"/>
      <c r="AZM8"/>
      <c r="AZN8"/>
      <c r="AZO8"/>
      <c r="AZP8"/>
      <c r="AZQ8"/>
      <c r="AZR8"/>
      <c r="AZS8"/>
      <c r="AZT8"/>
      <c r="AZU8"/>
      <c r="AZV8"/>
      <c r="AZW8"/>
      <c r="AZX8"/>
      <c r="AZY8"/>
      <c r="AZZ8"/>
      <c r="BAA8"/>
      <c r="BAB8"/>
      <c r="BAC8"/>
      <c r="BAD8"/>
      <c r="BAE8"/>
      <c r="BAF8"/>
      <c r="BAG8"/>
      <c r="BAH8"/>
      <c r="BAI8"/>
      <c r="BAJ8"/>
      <c r="BAK8"/>
      <c r="BAL8"/>
      <c r="BAM8"/>
      <c r="BAN8"/>
      <c r="BAO8"/>
      <c r="BAP8"/>
      <c r="BAQ8"/>
      <c r="BAR8"/>
      <c r="BAS8"/>
      <c r="BAT8"/>
      <c r="BAU8"/>
      <c r="BAV8"/>
      <c r="BAW8"/>
      <c r="BAX8"/>
      <c r="BAY8"/>
      <c r="BAZ8"/>
      <c r="BBA8"/>
      <c r="BBB8"/>
      <c r="BBC8"/>
      <c r="BBD8"/>
      <c r="BBE8"/>
      <c r="BBF8"/>
      <c r="BBG8"/>
      <c r="BBH8"/>
      <c r="BBI8"/>
      <c r="BBJ8"/>
      <c r="BBK8"/>
      <c r="BBL8"/>
      <c r="BBM8"/>
      <c r="BBN8"/>
      <c r="BBO8"/>
      <c r="BBP8"/>
      <c r="BBQ8"/>
      <c r="BBR8"/>
      <c r="BBS8"/>
      <c r="BBT8"/>
      <c r="BBU8"/>
      <c r="BBV8"/>
      <c r="BBW8"/>
      <c r="BBX8"/>
      <c r="BBY8"/>
      <c r="BBZ8"/>
      <c r="BCA8"/>
      <c r="BCB8"/>
      <c r="BCC8"/>
      <c r="BCD8"/>
      <c r="BCE8"/>
      <c r="BCF8"/>
      <c r="BCG8"/>
      <c r="BCH8"/>
      <c r="BCI8"/>
      <c r="BCJ8"/>
      <c r="BCK8"/>
      <c r="BCL8"/>
      <c r="BCM8"/>
      <c r="BCN8"/>
      <c r="BCO8"/>
      <c r="BCP8"/>
      <c r="BCQ8"/>
      <c r="BCR8"/>
      <c r="BCS8"/>
      <c r="BCT8"/>
      <c r="BCU8"/>
      <c r="BCV8"/>
      <c r="BCW8"/>
      <c r="BCX8"/>
      <c r="BCY8"/>
      <c r="BCZ8"/>
      <c r="BDA8"/>
      <c r="BDB8"/>
      <c r="BDC8"/>
      <c r="BDD8"/>
      <c r="BDE8"/>
      <c r="BDF8"/>
      <c r="BDG8"/>
      <c r="BDH8"/>
      <c r="BDI8"/>
      <c r="BDJ8"/>
      <c r="BDK8"/>
      <c r="BDL8"/>
      <c r="BDM8"/>
      <c r="BDN8"/>
      <c r="BDO8"/>
      <c r="BDP8"/>
      <c r="BDQ8"/>
      <c r="BDR8"/>
      <c r="BDS8"/>
      <c r="BDT8"/>
      <c r="BDU8"/>
      <c r="BDV8"/>
      <c r="BDW8"/>
      <c r="BDX8"/>
      <c r="BDY8"/>
      <c r="BDZ8"/>
      <c r="BEA8"/>
      <c r="BEB8"/>
      <c r="BEC8"/>
      <c r="BED8"/>
      <c r="BEE8"/>
      <c r="BEF8"/>
      <c r="BEG8"/>
      <c r="BEH8"/>
      <c r="BEI8"/>
      <c r="BEJ8"/>
      <c r="BEK8"/>
      <c r="BEL8"/>
      <c r="BEM8"/>
      <c r="BEN8"/>
      <c r="BEO8"/>
      <c r="BEP8"/>
      <c r="BEQ8"/>
      <c r="BER8"/>
      <c r="BES8"/>
      <c r="BET8"/>
      <c r="BEU8"/>
      <c r="BEV8"/>
      <c r="BEW8"/>
      <c r="BEX8"/>
      <c r="BEY8"/>
      <c r="BEZ8"/>
      <c r="BFA8"/>
      <c r="BFB8"/>
      <c r="BFC8"/>
      <c r="BFD8"/>
      <c r="BFE8"/>
      <c r="BFF8"/>
      <c r="BFG8"/>
      <c r="BFH8"/>
      <c r="BFI8"/>
      <c r="BFJ8"/>
      <c r="BFK8"/>
      <c r="BFL8"/>
      <c r="BFM8"/>
      <c r="BFN8"/>
      <c r="BFO8"/>
      <c r="BFP8"/>
      <c r="BFQ8"/>
      <c r="BFR8"/>
      <c r="BFS8"/>
      <c r="BFT8"/>
      <c r="BFU8"/>
      <c r="BFV8"/>
      <c r="BFW8"/>
      <c r="BFX8"/>
      <c r="BFY8"/>
      <c r="BFZ8"/>
      <c r="BGA8"/>
      <c r="BGB8"/>
      <c r="BGC8"/>
      <c r="BGD8"/>
      <c r="BGE8"/>
      <c r="BGF8"/>
      <c r="BGG8"/>
      <c r="BGH8"/>
      <c r="BGI8"/>
      <c r="BGJ8"/>
      <c r="BGK8"/>
      <c r="BGL8"/>
      <c r="BGM8"/>
      <c r="BGN8"/>
      <c r="BGO8"/>
      <c r="BGP8"/>
      <c r="BGQ8"/>
      <c r="BGR8"/>
      <c r="BGS8"/>
      <c r="BGT8"/>
      <c r="BGU8"/>
      <c r="BGV8"/>
      <c r="BGW8"/>
      <c r="BGX8"/>
      <c r="BGY8"/>
      <c r="BGZ8"/>
      <c r="BHA8"/>
      <c r="BHB8"/>
      <c r="BHC8"/>
      <c r="BHD8"/>
      <c r="BHE8"/>
      <c r="BHF8"/>
      <c r="BHG8"/>
      <c r="BHH8"/>
      <c r="BHI8"/>
      <c r="BHJ8"/>
      <c r="BHK8"/>
      <c r="BHL8"/>
      <c r="BHM8"/>
      <c r="BHN8"/>
      <c r="BHO8"/>
      <c r="BHP8"/>
      <c r="BHQ8"/>
      <c r="BHR8"/>
      <c r="BHS8"/>
      <c r="BHT8"/>
      <c r="BHU8"/>
      <c r="BHV8"/>
      <c r="BHW8"/>
      <c r="BHX8"/>
      <c r="BHY8"/>
      <c r="BHZ8"/>
      <c r="BIA8"/>
      <c r="BIB8"/>
      <c r="BIC8"/>
      <c r="BID8"/>
      <c r="BIE8"/>
      <c r="BIF8"/>
      <c r="BIG8"/>
      <c r="BIH8"/>
      <c r="BII8"/>
      <c r="BIJ8"/>
      <c r="BIK8"/>
      <c r="BIL8"/>
      <c r="BIM8"/>
      <c r="BIN8"/>
      <c r="BIO8"/>
      <c r="BIP8"/>
      <c r="BIQ8"/>
      <c r="BIR8"/>
      <c r="BIS8"/>
      <c r="BIT8"/>
      <c r="BIU8"/>
      <c r="BIV8"/>
      <c r="BIW8"/>
      <c r="BIX8"/>
      <c r="BIY8"/>
      <c r="BIZ8"/>
      <c r="BJA8"/>
      <c r="BJB8"/>
      <c r="BJC8"/>
      <c r="BJD8"/>
      <c r="BJE8"/>
      <c r="BJF8"/>
      <c r="BJG8"/>
      <c r="BJH8"/>
      <c r="BJI8"/>
      <c r="BJJ8"/>
      <c r="BJK8"/>
      <c r="BJL8"/>
      <c r="BJM8"/>
      <c r="BJN8"/>
      <c r="BJO8"/>
      <c r="BJP8"/>
      <c r="BJQ8"/>
      <c r="BJR8"/>
      <c r="BJS8"/>
      <c r="BJT8"/>
      <c r="BJU8"/>
      <c r="BJV8"/>
      <c r="BJW8"/>
      <c r="BJX8"/>
      <c r="BJY8"/>
      <c r="BJZ8"/>
      <c r="BKA8"/>
      <c r="BKB8"/>
      <c r="BKC8"/>
      <c r="BKD8"/>
      <c r="BKE8"/>
      <c r="BKF8"/>
      <c r="BKG8"/>
      <c r="BKH8"/>
      <c r="BKI8"/>
      <c r="BKJ8"/>
      <c r="BKK8"/>
      <c r="BKL8"/>
      <c r="BKM8"/>
      <c r="BKN8"/>
      <c r="BKO8"/>
      <c r="BKP8"/>
      <c r="BKQ8"/>
      <c r="BKR8"/>
      <c r="BKS8"/>
      <c r="BKT8"/>
      <c r="BKU8"/>
      <c r="BKV8"/>
      <c r="BKW8"/>
      <c r="BKX8"/>
      <c r="BKY8"/>
      <c r="BKZ8"/>
      <c r="BLA8"/>
      <c r="BLB8"/>
      <c r="BLC8"/>
      <c r="BLD8"/>
      <c r="BLE8"/>
      <c r="BLF8"/>
      <c r="BLG8"/>
      <c r="BLH8"/>
      <c r="BLI8"/>
      <c r="BLJ8"/>
      <c r="BLK8"/>
      <c r="BLL8"/>
      <c r="BLM8"/>
      <c r="BLN8"/>
      <c r="BLO8"/>
      <c r="BLP8"/>
      <c r="BLQ8"/>
      <c r="BLR8"/>
      <c r="BLS8"/>
      <c r="BLT8"/>
      <c r="BLU8"/>
      <c r="BLV8"/>
      <c r="BLW8"/>
      <c r="BLX8"/>
      <c r="BLY8"/>
      <c r="BLZ8"/>
      <c r="BMA8"/>
      <c r="BMB8"/>
      <c r="BMC8"/>
      <c r="BMD8"/>
      <c r="BME8"/>
      <c r="BMF8"/>
      <c r="BMG8"/>
      <c r="BMH8"/>
      <c r="BMI8"/>
      <c r="BMJ8"/>
      <c r="BMK8"/>
      <c r="BML8"/>
      <c r="BMM8"/>
      <c r="BMN8"/>
      <c r="BMO8"/>
      <c r="BMP8"/>
      <c r="BMQ8"/>
      <c r="BMR8"/>
      <c r="BMS8"/>
      <c r="BMT8"/>
      <c r="BMU8"/>
      <c r="BMV8"/>
      <c r="BMW8"/>
      <c r="BMX8"/>
      <c r="BMY8"/>
      <c r="BMZ8"/>
      <c r="BNA8"/>
      <c r="BNB8"/>
      <c r="BNC8"/>
      <c r="BND8"/>
      <c r="BNE8"/>
      <c r="BNF8"/>
      <c r="BNG8"/>
      <c r="BNH8"/>
      <c r="BNI8"/>
      <c r="BNJ8"/>
      <c r="BNK8"/>
      <c r="BNL8"/>
      <c r="BNM8"/>
      <c r="BNN8"/>
      <c r="BNO8"/>
      <c r="BNP8"/>
      <c r="BNQ8"/>
      <c r="BNR8"/>
      <c r="BNS8"/>
      <c r="BNT8"/>
      <c r="BNU8"/>
      <c r="BNV8"/>
      <c r="BNW8"/>
      <c r="BNX8"/>
      <c r="BNY8"/>
      <c r="BNZ8"/>
      <c r="BOA8"/>
      <c r="BOB8"/>
      <c r="BOC8"/>
      <c r="BOD8"/>
      <c r="BOE8"/>
      <c r="BOF8"/>
      <c r="BOG8"/>
      <c r="BOH8"/>
      <c r="BOI8"/>
      <c r="BOJ8"/>
      <c r="BOK8"/>
      <c r="BOL8"/>
      <c r="BOM8"/>
      <c r="BON8"/>
      <c r="BOO8"/>
      <c r="BOP8"/>
      <c r="BOQ8"/>
      <c r="BOR8"/>
      <c r="BOS8"/>
      <c r="BOT8"/>
      <c r="BOU8"/>
      <c r="BOV8"/>
      <c r="BOW8"/>
      <c r="BOX8"/>
      <c r="BOY8"/>
      <c r="BOZ8"/>
      <c r="BPA8"/>
      <c r="BPB8"/>
      <c r="BPC8"/>
      <c r="BPD8"/>
      <c r="BPE8"/>
      <c r="BPF8"/>
      <c r="BPG8"/>
      <c r="BPH8"/>
      <c r="BPI8"/>
      <c r="BPJ8"/>
      <c r="BPK8"/>
      <c r="BPL8"/>
      <c r="BPM8"/>
      <c r="BPN8"/>
      <c r="BPO8"/>
      <c r="BPP8"/>
      <c r="BPQ8"/>
      <c r="BPR8"/>
      <c r="BPS8"/>
      <c r="BPT8"/>
      <c r="BPU8"/>
      <c r="BPV8"/>
      <c r="BPW8"/>
      <c r="BPX8"/>
      <c r="BPY8"/>
      <c r="BPZ8"/>
      <c r="BQA8"/>
      <c r="BQB8"/>
      <c r="BQC8"/>
      <c r="BQD8"/>
      <c r="BQE8"/>
      <c r="BQF8"/>
      <c r="BQG8"/>
      <c r="BQH8"/>
      <c r="BQI8"/>
      <c r="BQJ8"/>
      <c r="BQK8"/>
      <c r="BQL8"/>
      <c r="BQM8"/>
      <c r="BQN8"/>
      <c r="BQO8"/>
      <c r="BQP8"/>
      <c r="BQQ8"/>
      <c r="BQR8"/>
      <c r="BQS8"/>
      <c r="BQT8"/>
      <c r="BQU8"/>
      <c r="BQV8"/>
      <c r="BQW8"/>
      <c r="BQX8"/>
      <c r="BQY8"/>
      <c r="BQZ8"/>
      <c r="BRA8"/>
      <c r="BRB8"/>
      <c r="BRC8"/>
      <c r="BRD8"/>
      <c r="BRE8"/>
      <c r="BRF8"/>
      <c r="BRG8"/>
      <c r="BRH8"/>
      <c r="BRI8"/>
      <c r="BRJ8"/>
      <c r="BRK8"/>
      <c r="BRL8"/>
      <c r="BRM8"/>
      <c r="BRN8"/>
      <c r="BRO8"/>
      <c r="BRP8"/>
      <c r="BRQ8"/>
      <c r="BRR8"/>
      <c r="BRS8"/>
      <c r="BRT8"/>
      <c r="BRU8"/>
      <c r="BRV8"/>
      <c r="BRW8"/>
      <c r="BRX8"/>
      <c r="BRY8"/>
      <c r="BRZ8"/>
      <c r="BSA8"/>
      <c r="BSB8"/>
      <c r="BSC8"/>
      <c r="BSD8"/>
      <c r="BSE8"/>
      <c r="BSF8"/>
      <c r="BSG8"/>
      <c r="BSH8"/>
      <c r="BSI8"/>
      <c r="BSJ8"/>
      <c r="BSK8"/>
      <c r="BSL8"/>
      <c r="BSM8"/>
      <c r="BSN8"/>
      <c r="BSO8"/>
      <c r="BSP8"/>
      <c r="BSQ8"/>
      <c r="BSR8"/>
      <c r="BSS8"/>
      <c r="BST8"/>
      <c r="BSU8"/>
      <c r="BSV8"/>
      <c r="BSW8"/>
      <c r="BSX8"/>
      <c r="BSY8"/>
      <c r="BSZ8"/>
      <c r="BTA8"/>
      <c r="BTB8"/>
      <c r="BTC8"/>
      <c r="BTD8"/>
      <c r="BTE8"/>
      <c r="BTF8"/>
      <c r="BTG8"/>
      <c r="BTH8"/>
      <c r="BTI8"/>
      <c r="BTJ8"/>
      <c r="BTK8"/>
      <c r="BTL8"/>
      <c r="BTM8"/>
      <c r="BTN8"/>
      <c r="BTO8"/>
      <c r="BTP8"/>
      <c r="BTQ8"/>
      <c r="BTR8"/>
      <c r="BTS8"/>
      <c r="BTT8"/>
      <c r="BTU8"/>
      <c r="BTV8"/>
      <c r="BTW8"/>
      <c r="BTX8"/>
      <c r="BTY8"/>
      <c r="BTZ8"/>
      <c r="BUA8"/>
      <c r="BUB8"/>
      <c r="BUC8"/>
      <c r="BUD8"/>
      <c r="BUE8"/>
      <c r="BUF8"/>
      <c r="BUG8"/>
      <c r="BUH8"/>
      <c r="BUI8"/>
      <c r="BUJ8"/>
      <c r="BUK8"/>
      <c r="BUL8"/>
      <c r="BUM8"/>
      <c r="BUN8"/>
      <c r="BUO8"/>
      <c r="BUP8"/>
      <c r="BUQ8"/>
      <c r="BUR8"/>
      <c r="BUS8"/>
      <c r="BUT8"/>
      <c r="BUU8"/>
      <c r="BUV8"/>
      <c r="BUW8"/>
      <c r="BUX8"/>
      <c r="BUY8"/>
      <c r="BUZ8"/>
      <c r="BVA8"/>
      <c r="BVB8"/>
      <c r="BVC8"/>
      <c r="BVD8"/>
      <c r="BVE8"/>
      <c r="BVF8"/>
      <c r="BVG8"/>
      <c r="BVH8"/>
      <c r="BVI8"/>
      <c r="BVJ8"/>
      <c r="BVK8"/>
      <c r="BVL8"/>
      <c r="BVM8"/>
      <c r="BVN8"/>
      <c r="BVO8"/>
      <c r="BVP8"/>
      <c r="BVQ8"/>
      <c r="BVR8"/>
      <c r="BVS8"/>
      <c r="BVT8"/>
      <c r="BVU8"/>
      <c r="BVV8"/>
      <c r="BVW8"/>
      <c r="BVX8"/>
      <c r="BVY8"/>
      <c r="BVZ8"/>
      <c r="BWA8"/>
      <c r="BWB8"/>
      <c r="BWC8"/>
      <c r="BWD8"/>
      <c r="BWE8"/>
      <c r="BWF8"/>
      <c r="BWG8"/>
      <c r="BWH8"/>
      <c r="BWI8"/>
      <c r="BWJ8"/>
      <c r="BWK8"/>
      <c r="BWL8"/>
      <c r="BWM8"/>
      <c r="BWN8"/>
      <c r="BWO8"/>
      <c r="BWP8"/>
      <c r="BWQ8"/>
      <c r="BWR8"/>
      <c r="BWS8"/>
      <c r="BWT8"/>
      <c r="BWU8"/>
      <c r="BWV8"/>
      <c r="BWW8"/>
      <c r="BWX8"/>
      <c r="BWY8"/>
      <c r="BWZ8"/>
      <c r="BXA8"/>
      <c r="BXB8"/>
      <c r="BXC8"/>
      <c r="BXD8"/>
      <c r="BXE8"/>
      <c r="BXF8"/>
      <c r="BXG8"/>
      <c r="BXH8"/>
      <c r="BXI8"/>
      <c r="BXJ8"/>
      <c r="BXK8"/>
      <c r="BXL8"/>
      <c r="BXM8"/>
      <c r="BXN8"/>
      <c r="BXO8"/>
      <c r="BXP8"/>
      <c r="BXQ8"/>
      <c r="BXR8"/>
      <c r="BXS8"/>
      <c r="BXT8"/>
      <c r="BXU8"/>
      <c r="BXV8"/>
      <c r="BXW8"/>
      <c r="BXX8"/>
      <c r="BXY8"/>
      <c r="BXZ8"/>
      <c r="BYA8"/>
      <c r="BYB8"/>
      <c r="BYC8"/>
      <c r="BYD8"/>
      <c r="BYE8"/>
      <c r="BYF8"/>
      <c r="BYG8"/>
      <c r="BYH8"/>
      <c r="BYI8"/>
      <c r="BYJ8"/>
      <c r="BYK8"/>
      <c r="BYL8"/>
      <c r="BYM8"/>
      <c r="BYN8"/>
      <c r="BYO8"/>
      <c r="BYP8"/>
      <c r="BYQ8"/>
      <c r="BYR8"/>
      <c r="BYS8"/>
      <c r="BYT8"/>
      <c r="BYU8"/>
      <c r="BYV8"/>
      <c r="BYW8"/>
      <c r="BYX8"/>
      <c r="BYY8"/>
      <c r="BYZ8"/>
      <c r="BZA8"/>
      <c r="BZB8"/>
      <c r="BZC8"/>
      <c r="BZD8"/>
      <c r="BZE8"/>
      <c r="BZF8"/>
      <c r="BZG8"/>
      <c r="BZH8"/>
      <c r="BZI8"/>
      <c r="BZJ8"/>
      <c r="BZK8"/>
      <c r="BZL8"/>
      <c r="BZM8"/>
      <c r="BZN8"/>
      <c r="BZO8"/>
      <c r="BZP8"/>
      <c r="BZQ8"/>
      <c r="BZR8"/>
      <c r="BZS8"/>
      <c r="BZT8"/>
      <c r="BZU8"/>
      <c r="BZV8"/>
      <c r="BZW8"/>
      <c r="BZX8"/>
      <c r="BZY8"/>
      <c r="BZZ8"/>
      <c r="CAA8"/>
      <c r="CAB8"/>
      <c r="CAC8"/>
      <c r="CAD8"/>
      <c r="CAE8"/>
      <c r="CAF8"/>
      <c r="CAG8"/>
      <c r="CAH8"/>
      <c r="CAI8"/>
      <c r="CAJ8"/>
      <c r="CAK8"/>
      <c r="CAL8"/>
      <c r="CAM8"/>
      <c r="CAN8"/>
      <c r="CAO8"/>
      <c r="CAP8"/>
      <c r="CAQ8"/>
      <c r="CAR8"/>
      <c r="CAS8"/>
      <c r="CAT8"/>
      <c r="CAU8"/>
      <c r="CAV8"/>
      <c r="CAW8"/>
      <c r="CAX8"/>
      <c r="CAY8"/>
      <c r="CAZ8"/>
      <c r="CBA8"/>
      <c r="CBB8"/>
      <c r="CBC8"/>
      <c r="CBD8"/>
      <c r="CBE8"/>
      <c r="CBF8"/>
      <c r="CBG8"/>
      <c r="CBH8"/>
      <c r="CBI8"/>
      <c r="CBJ8"/>
      <c r="CBK8"/>
      <c r="CBL8"/>
      <c r="CBM8"/>
      <c r="CBN8"/>
      <c r="CBO8"/>
      <c r="CBP8"/>
      <c r="CBQ8"/>
      <c r="CBR8"/>
      <c r="CBS8"/>
      <c r="CBT8"/>
      <c r="CBU8"/>
      <c r="CBV8"/>
      <c r="CBW8"/>
      <c r="CBX8"/>
      <c r="CBY8"/>
      <c r="CBZ8"/>
      <c r="CCA8"/>
      <c r="CCB8"/>
      <c r="CCC8"/>
      <c r="CCD8"/>
      <c r="CCE8"/>
      <c r="CCF8"/>
      <c r="CCG8"/>
      <c r="CCH8"/>
      <c r="CCI8"/>
      <c r="CCJ8"/>
      <c r="CCK8"/>
      <c r="CCL8"/>
      <c r="CCM8"/>
      <c r="CCN8"/>
      <c r="CCO8"/>
      <c r="CCP8"/>
      <c r="CCQ8"/>
      <c r="CCR8"/>
      <c r="CCS8"/>
      <c r="CCT8"/>
      <c r="CCU8"/>
      <c r="CCV8"/>
      <c r="CCW8"/>
      <c r="CCX8"/>
      <c r="CCY8"/>
      <c r="CCZ8"/>
      <c r="CDA8"/>
      <c r="CDB8"/>
      <c r="CDC8"/>
      <c r="CDD8"/>
      <c r="CDE8"/>
      <c r="CDF8"/>
      <c r="CDG8"/>
      <c r="CDH8"/>
      <c r="CDI8"/>
      <c r="CDJ8"/>
      <c r="CDK8"/>
      <c r="CDL8"/>
      <c r="CDM8"/>
      <c r="CDN8"/>
      <c r="CDO8"/>
      <c r="CDP8"/>
      <c r="CDQ8"/>
      <c r="CDR8"/>
      <c r="CDS8"/>
      <c r="CDT8"/>
      <c r="CDU8"/>
      <c r="CDV8"/>
      <c r="CDW8"/>
      <c r="CDX8"/>
      <c r="CDY8"/>
      <c r="CDZ8"/>
      <c r="CEA8"/>
      <c r="CEB8"/>
      <c r="CEC8"/>
      <c r="CED8"/>
      <c r="CEE8"/>
      <c r="CEF8"/>
      <c r="CEG8"/>
      <c r="CEH8"/>
      <c r="CEI8"/>
      <c r="CEJ8"/>
      <c r="CEK8"/>
      <c r="CEL8"/>
      <c r="CEM8"/>
      <c r="CEN8"/>
      <c r="CEO8"/>
      <c r="CEP8"/>
      <c r="CEQ8"/>
      <c r="CER8"/>
      <c r="CES8"/>
      <c r="CET8"/>
      <c r="CEU8"/>
      <c r="CEV8"/>
      <c r="CEW8"/>
      <c r="CEX8"/>
      <c r="CEY8"/>
      <c r="CEZ8"/>
      <c r="CFA8"/>
      <c r="CFB8"/>
      <c r="CFC8"/>
      <c r="CFD8"/>
      <c r="CFE8"/>
      <c r="CFF8"/>
      <c r="CFG8"/>
      <c r="CFH8"/>
      <c r="CFI8"/>
      <c r="CFJ8"/>
      <c r="CFK8"/>
      <c r="CFL8"/>
      <c r="CFM8"/>
      <c r="CFN8"/>
      <c r="CFO8"/>
      <c r="CFP8"/>
      <c r="CFQ8"/>
      <c r="CFR8"/>
      <c r="CFS8"/>
      <c r="CFT8"/>
      <c r="CFU8"/>
      <c r="CFV8"/>
      <c r="CFW8"/>
      <c r="CFX8"/>
      <c r="CFY8"/>
      <c r="CFZ8"/>
      <c r="CGA8"/>
      <c r="CGB8"/>
      <c r="CGC8"/>
      <c r="CGD8"/>
      <c r="CGE8"/>
      <c r="CGF8"/>
      <c r="CGG8"/>
      <c r="CGH8"/>
      <c r="CGI8"/>
      <c r="CGJ8"/>
      <c r="CGK8"/>
      <c r="CGL8"/>
      <c r="CGM8"/>
      <c r="CGN8"/>
      <c r="CGO8"/>
      <c r="CGP8"/>
      <c r="CGQ8"/>
      <c r="CGR8"/>
      <c r="CGS8"/>
      <c r="CGT8"/>
      <c r="CGU8"/>
      <c r="CGV8"/>
      <c r="CGW8"/>
      <c r="CGX8"/>
      <c r="CGY8"/>
      <c r="CGZ8"/>
      <c r="CHA8"/>
      <c r="CHB8"/>
      <c r="CHC8"/>
      <c r="CHD8"/>
      <c r="CHE8"/>
      <c r="CHF8"/>
      <c r="CHG8"/>
      <c r="CHH8"/>
      <c r="CHI8"/>
      <c r="CHJ8"/>
      <c r="CHK8"/>
      <c r="CHL8"/>
      <c r="CHM8"/>
      <c r="CHN8"/>
      <c r="CHO8"/>
      <c r="CHP8"/>
      <c r="CHQ8"/>
      <c r="CHR8"/>
      <c r="CHS8"/>
      <c r="CHT8"/>
      <c r="CHU8"/>
      <c r="CHV8"/>
      <c r="CHW8"/>
      <c r="CHX8"/>
      <c r="CHY8"/>
      <c r="CHZ8"/>
      <c r="CIA8"/>
      <c r="CIB8"/>
      <c r="CIC8"/>
      <c r="CID8"/>
      <c r="CIE8"/>
      <c r="CIF8"/>
      <c r="CIG8"/>
      <c r="CIH8"/>
      <c r="CII8"/>
      <c r="CIJ8"/>
      <c r="CIK8"/>
      <c r="CIL8"/>
      <c r="CIM8"/>
      <c r="CIN8"/>
      <c r="CIO8"/>
      <c r="CIP8"/>
      <c r="CIQ8"/>
      <c r="CIR8"/>
      <c r="CIS8"/>
      <c r="CIT8"/>
      <c r="CIU8"/>
      <c r="CIV8"/>
      <c r="CIW8"/>
      <c r="CIX8"/>
      <c r="CIY8"/>
      <c r="CIZ8"/>
      <c r="CJA8"/>
      <c r="CJB8"/>
      <c r="CJC8"/>
      <c r="CJD8"/>
      <c r="CJE8"/>
      <c r="CJF8"/>
      <c r="CJG8"/>
      <c r="CJH8"/>
      <c r="CJI8"/>
      <c r="CJJ8"/>
      <c r="CJK8"/>
      <c r="CJL8"/>
      <c r="CJM8"/>
      <c r="CJN8"/>
      <c r="CJO8"/>
      <c r="CJP8"/>
      <c r="CJQ8"/>
      <c r="CJR8"/>
      <c r="CJS8"/>
      <c r="CJT8"/>
      <c r="CJU8"/>
      <c r="CJV8"/>
      <c r="CJW8"/>
      <c r="CJX8"/>
      <c r="CJY8"/>
      <c r="CJZ8"/>
      <c r="CKA8"/>
      <c r="CKB8"/>
      <c r="CKC8"/>
      <c r="CKD8"/>
      <c r="CKE8"/>
      <c r="CKF8"/>
      <c r="CKG8"/>
      <c r="CKH8"/>
      <c r="CKI8"/>
      <c r="CKJ8"/>
      <c r="CKK8"/>
      <c r="CKL8"/>
      <c r="CKM8"/>
      <c r="CKN8"/>
      <c r="CKO8"/>
      <c r="CKP8"/>
      <c r="CKQ8"/>
      <c r="CKR8"/>
      <c r="CKS8"/>
      <c r="CKT8"/>
      <c r="CKU8"/>
      <c r="CKV8"/>
      <c r="CKW8"/>
      <c r="CKX8"/>
      <c r="CKY8"/>
      <c r="CKZ8"/>
      <c r="CLA8"/>
      <c r="CLB8"/>
      <c r="CLC8"/>
      <c r="CLD8"/>
      <c r="CLE8"/>
      <c r="CLF8"/>
      <c r="CLG8"/>
      <c r="CLH8"/>
      <c r="CLI8"/>
      <c r="CLJ8"/>
      <c r="CLK8"/>
      <c r="CLL8"/>
      <c r="CLM8"/>
      <c r="CLN8"/>
      <c r="CLO8"/>
      <c r="CLP8"/>
      <c r="CLQ8"/>
      <c r="CLR8"/>
      <c r="CLS8"/>
      <c r="CLT8"/>
      <c r="CLU8"/>
      <c r="CLV8"/>
      <c r="CLW8"/>
      <c r="CLX8"/>
      <c r="CLY8"/>
      <c r="CLZ8"/>
      <c r="CMA8"/>
      <c r="CMB8"/>
      <c r="CMC8"/>
      <c r="CMD8"/>
      <c r="CME8"/>
      <c r="CMF8"/>
      <c r="CMG8"/>
      <c r="CMH8"/>
      <c r="CMI8"/>
      <c r="CMJ8"/>
      <c r="CMK8"/>
      <c r="CML8"/>
      <c r="CMM8"/>
      <c r="CMN8"/>
      <c r="CMO8"/>
      <c r="CMP8"/>
      <c r="CMQ8"/>
      <c r="CMR8"/>
      <c r="CMS8"/>
      <c r="CMT8"/>
      <c r="CMU8"/>
      <c r="CMV8"/>
      <c r="CMW8"/>
      <c r="CMX8"/>
      <c r="CMY8"/>
      <c r="CMZ8"/>
      <c r="CNA8"/>
      <c r="CNB8"/>
      <c r="CNC8"/>
      <c r="CND8"/>
      <c r="CNE8"/>
      <c r="CNF8"/>
      <c r="CNG8"/>
      <c r="CNH8"/>
      <c r="CNI8"/>
      <c r="CNJ8"/>
      <c r="CNK8"/>
      <c r="CNL8"/>
      <c r="CNM8"/>
      <c r="CNN8"/>
      <c r="CNO8"/>
      <c r="CNP8"/>
      <c r="CNQ8"/>
      <c r="CNR8"/>
      <c r="CNS8"/>
      <c r="CNT8"/>
      <c r="CNU8"/>
      <c r="CNV8"/>
      <c r="CNW8"/>
      <c r="CNX8"/>
      <c r="CNY8"/>
      <c r="CNZ8"/>
      <c r="COA8"/>
      <c r="COB8"/>
      <c r="COC8"/>
      <c r="COD8"/>
      <c r="COE8"/>
      <c r="COF8"/>
      <c r="COG8"/>
      <c r="COH8"/>
      <c r="COI8"/>
      <c r="COJ8"/>
      <c r="COK8"/>
      <c r="COL8"/>
      <c r="COM8"/>
      <c r="CON8"/>
      <c r="COO8"/>
      <c r="COP8"/>
      <c r="COQ8"/>
      <c r="COR8"/>
      <c r="COS8"/>
      <c r="COT8"/>
      <c r="COU8"/>
      <c r="COV8"/>
      <c r="COW8"/>
      <c r="COX8"/>
      <c r="COY8"/>
      <c r="COZ8"/>
      <c r="CPA8"/>
      <c r="CPB8"/>
      <c r="CPC8"/>
      <c r="CPD8"/>
      <c r="CPE8"/>
      <c r="CPF8"/>
      <c r="CPG8"/>
      <c r="CPH8"/>
      <c r="CPI8"/>
      <c r="CPJ8"/>
      <c r="CPK8"/>
      <c r="CPL8"/>
      <c r="CPM8"/>
      <c r="CPN8"/>
      <c r="CPO8"/>
      <c r="CPP8"/>
      <c r="CPQ8"/>
      <c r="CPR8"/>
      <c r="CPS8"/>
      <c r="CPT8"/>
      <c r="CPU8"/>
      <c r="CPV8"/>
      <c r="CPW8"/>
      <c r="CPX8"/>
      <c r="CPY8"/>
      <c r="CPZ8"/>
      <c r="CQA8"/>
      <c r="CQB8"/>
      <c r="CQC8"/>
      <c r="CQD8"/>
      <c r="CQE8"/>
      <c r="CQF8"/>
      <c r="CQG8"/>
      <c r="CQH8"/>
      <c r="CQI8"/>
      <c r="CQJ8"/>
      <c r="CQK8"/>
      <c r="CQL8"/>
      <c r="CQM8"/>
      <c r="CQN8"/>
      <c r="CQO8"/>
      <c r="CQP8"/>
      <c r="CQQ8"/>
      <c r="CQR8"/>
      <c r="CQS8"/>
      <c r="CQT8"/>
      <c r="CQU8"/>
      <c r="CQV8"/>
      <c r="CQW8"/>
      <c r="CQX8"/>
      <c r="CQY8"/>
      <c r="CQZ8"/>
      <c r="CRA8"/>
      <c r="CRB8"/>
      <c r="CRC8"/>
      <c r="CRD8"/>
      <c r="CRE8"/>
      <c r="CRF8"/>
      <c r="CRG8"/>
      <c r="CRH8"/>
      <c r="CRI8"/>
      <c r="CRJ8"/>
      <c r="CRK8"/>
      <c r="CRL8"/>
      <c r="CRM8"/>
      <c r="CRN8"/>
      <c r="CRO8"/>
      <c r="CRP8"/>
      <c r="CRQ8"/>
      <c r="CRR8"/>
      <c r="CRS8"/>
      <c r="CRT8"/>
      <c r="CRU8"/>
      <c r="CRV8"/>
      <c r="CRW8"/>
      <c r="CRX8"/>
      <c r="CRY8"/>
      <c r="CRZ8"/>
      <c r="CSA8"/>
      <c r="CSB8"/>
      <c r="CSC8"/>
      <c r="CSD8"/>
      <c r="CSE8"/>
      <c r="CSF8"/>
      <c r="CSG8"/>
      <c r="CSH8"/>
      <c r="CSI8"/>
      <c r="CSJ8"/>
      <c r="CSK8"/>
      <c r="CSL8"/>
      <c r="CSM8"/>
      <c r="CSN8"/>
      <c r="CSO8"/>
      <c r="CSP8"/>
      <c r="CSQ8"/>
      <c r="CSR8"/>
      <c r="CSS8"/>
      <c r="CST8"/>
      <c r="CSU8"/>
      <c r="CSV8"/>
      <c r="CSW8"/>
      <c r="CSX8"/>
      <c r="CSY8"/>
      <c r="CSZ8"/>
      <c r="CTA8"/>
      <c r="CTB8"/>
      <c r="CTC8"/>
      <c r="CTD8"/>
      <c r="CTE8"/>
      <c r="CTF8"/>
      <c r="CTG8"/>
      <c r="CTH8"/>
      <c r="CTI8"/>
      <c r="CTJ8"/>
      <c r="CTK8"/>
      <c r="CTL8"/>
      <c r="CTM8"/>
      <c r="CTN8"/>
      <c r="CTO8"/>
      <c r="CTP8"/>
      <c r="CTQ8"/>
      <c r="CTR8"/>
      <c r="CTS8"/>
      <c r="CTT8"/>
      <c r="CTU8"/>
      <c r="CTV8"/>
      <c r="CTW8"/>
      <c r="CTX8"/>
      <c r="CTY8"/>
      <c r="CTZ8"/>
      <c r="CUA8"/>
      <c r="CUB8"/>
      <c r="CUC8"/>
      <c r="CUD8"/>
      <c r="CUE8"/>
      <c r="CUF8"/>
      <c r="CUG8"/>
      <c r="CUH8"/>
      <c r="CUI8"/>
      <c r="CUJ8"/>
      <c r="CUK8"/>
      <c r="CUL8"/>
      <c r="CUM8"/>
      <c r="CUN8"/>
      <c r="CUO8"/>
      <c r="CUP8"/>
      <c r="CUQ8"/>
      <c r="CUR8"/>
      <c r="CUS8"/>
      <c r="CUT8"/>
      <c r="CUU8"/>
      <c r="CUV8"/>
      <c r="CUW8"/>
      <c r="CUX8"/>
      <c r="CUY8"/>
      <c r="CUZ8"/>
      <c r="CVA8"/>
      <c r="CVB8"/>
      <c r="CVC8"/>
      <c r="CVD8"/>
      <c r="CVE8"/>
      <c r="CVF8"/>
      <c r="CVG8"/>
      <c r="CVH8"/>
      <c r="CVI8"/>
      <c r="CVJ8"/>
      <c r="CVK8"/>
      <c r="CVL8"/>
      <c r="CVM8"/>
      <c r="CVN8"/>
      <c r="CVO8"/>
      <c r="CVP8"/>
      <c r="CVQ8"/>
      <c r="CVR8"/>
      <c r="CVS8"/>
      <c r="CVT8"/>
      <c r="CVU8"/>
      <c r="CVV8"/>
      <c r="CVW8"/>
      <c r="CVX8"/>
      <c r="CVY8"/>
      <c r="CVZ8"/>
      <c r="CWA8"/>
      <c r="CWB8"/>
      <c r="CWC8"/>
      <c r="CWD8"/>
      <c r="CWE8"/>
      <c r="CWF8"/>
      <c r="CWG8"/>
      <c r="CWH8"/>
      <c r="CWI8"/>
      <c r="CWJ8"/>
      <c r="CWK8"/>
      <c r="CWL8"/>
      <c r="CWM8"/>
      <c r="CWN8"/>
      <c r="CWO8"/>
      <c r="CWP8"/>
      <c r="CWQ8"/>
      <c r="CWR8"/>
      <c r="CWS8"/>
      <c r="CWT8"/>
      <c r="CWU8"/>
      <c r="CWV8"/>
      <c r="CWW8"/>
      <c r="CWX8"/>
      <c r="CWY8"/>
      <c r="CWZ8"/>
      <c r="CXA8"/>
      <c r="CXB8"/>
      <c r="CXC8"/>
      <c r="CXD8"/>
      <c r="CXE8"/>
      <c r="CXF8"/>
      <c r="CXG8"/>
      <c r="CXH8"/>
      <c r="CXI8"/>
      <c r="CXJ8"/>
      <c r="CXK8"/>
      <c r="CXL8"/>
      <c r="CXM8"/>
      <c r="CXN8"/>
      <c r="CXO8"/>
      <c r="CXP8"/>
      <c r="CXQ8"/>
      <c r="CXR8"/>
      <c r="CXS8"/>
      <c r="CXT8"/>
      <c r="CXU8"/>
      <c r="CXV8"/>
      <c r="CXW8"/>
      <c r="CXX8"/>
      <c r="CXY8"/>
      <c r="CXZ8"/>
      <c r="CYA8"/>
      <c r="CYB8"/>
      <c r="CYC8"/>
      <c r="CYD8"/>
      <c r="CYE8"/>
      <c r="CYF8"/>
      <c r="CYG8"/>
      <c r="CYH8"/>
      <c r="CYI8"/>
      <c r="CYJ8"/>
      <c r="CYK8"/>
      <c r="CYL8"/>
      <c r="CYM8"/>
      <c r="CYN8"/>
      <c r="CYO8"/>
      <c r="CYP8"/>
      <c r="CYQ8"/>
      <c r="CYR8"/>
      <c r="CYS8"/>
      <c r="CYT8"/>
      <c r="CYU8"/>
      <c r="CYV8"/>
      <c r="CYW8"/>
      <c r="CYX8"/>
      <c r="CYY8"/>
      <c r="CYZ8"/>
      <c r="CZA8"/>
      <c r="CZB8"/>
      <c r="CZC8"/>
      <c r="CZD8"/>
      <c r="CZE8"/>
      <c r="CZF8"/>
      <c r="CZG8"/>
      <c r="CZH8"/>
      <c r="CZI8"/>
      <c r="CZJ8"/>
      <c r="CZK8"/>
      <c r="CZL8"/>
      <c r="CZM8"/>
      <c r="CZN8"/>
      <c r="CZO8"/>
      <c r="CZP8"/>
      <c r="CZQ8"/>
      <c r="CZR8"/>
      <c r="CZS8"/>
      <c r="CZT8"/>
      <c r="CZU8"/>
      <c r="CZV8"/>
      <c r="CZW8"/>
      <c r="CZX8"/>
      <c r="CZY8"/>
      <c r="CZZ8"/>
      <c r="DAA8"/>
      <c r="DAB8"/>
      <c r="DAC8"/>
      <c r="DAD8"/>
      <c r="DAE8"/>
      <c r="DAF8"/>
      <c r="DAG8"/>
      <c r="DAH8"/>
      <c r="DAI8"/>
      <c r="DAJ8"/>
      <c r="DAK8"/>
      <c r="DAL8"/>
      <c r="DAM8"/>
      <c r="DAN8"/>
      <c r="DAO8"/>
      <c r="DAP8"/>
      <c r="DAQ8"/>
      <c r="DAR8"/>
      <c r="DAS8"/>
      <c r="DAT8"/>
      <c r="DAU8"/>
      <c r="DAV8"/>
      <c r="DAW8"/>
      <c r="DAX8"/>
      <c r="DAY8"/>
      <c r="DAZ8"/>
      <c r="DBA8"/>
      <c r="DBB8"/>
      <c r="DBC8"/>
      <c r="DBD8"/>
      <c r="DBE8"/>
      <c r="DBF8"/>
      <c r="DBG8"/>
      <c r="DBH8"/>
      <c r="DBI8"/>
      <c r="DBJ8"/>
      <c r="DBK8"/>
      <c r="DBL8"/>
      <c r="DBM8"/>
      <c r="DBN8"/>
      <c r="DBO8"/>
      <c r="DBP8"/>
      <c r="DBQ8"/>
      <c r="DBR8"/>
      <c r="DBS8"/>
      <c r="DBT8"/>
      <c r="DBU8"/>
      <c r="DBV8"/>
      <c r="DBW8"/>
      <c r="DBX8"/>
      <c r="DBY8"/>
      <c r="DBZ8"/>
      <c r="DCA8"/>
      <c r="DCB8"/>
      <c r="DCC8"/>
      <c r="DCD8"/>
      <c r="DCE8"/>
      <c r="DCF8"/>
      <c r="DCG8"/>
      <c r="DCH8"/>
      <c r="DCI8"/>
      <c r="DCJ8"/>
      <c r="DCK8"/>
      <c r="DCL8"/>
      <c r="DCM8"/>
      <c r="DCN8"/>
      <c r="DCO8"/>
      <c r="DCP8"/>
      <c r="DCQ8"/>
      <c r="DCR8"/>
      <c r="DCS8"/>
      <c r="DCT8"/>
      <c r="DCU8"/>
      <c r="DCV8"/>
      <c r="DCW8"/>
      <c r="DCX8"/>
      <c r="DCY8"/>
      <c r="DCZ8"/>
      <c r="DDA8"/>
      <c r="DDB8"/>
      <c r="DDC8"/>
      <c r="DDD8"/>
      <c r="DDE8"/>
      <c r="DDF8"/>
      <c r="DDG8"/>
      <c r="DDH8"/>
      <c r="DDI8"/>
      <c r="DDJ8"/>
      <c r="DDK8"/>
      <c r="DDL8"/>
      <c r="DDM8"/>
      <c r="DDN8"/>
      <c r="DDO8"/>
      <c r="DDP8"/>
      <c r="DDQ8"/>
      <c r="DDR8"/>
      <c r="DDS8"/>
      <c r="DDT8"/>
      <c r="DDU8"/>
      <c r="DDV8"/>
      <c r="DDW8"/>
      <c r="DDX8"/>
      <c r="DDY8"/>
      <c r="DDZ8"/>
      <c r="DEA8"/>
      <c r="DEB8"/>
      <c r="DEC8"/>
      <c r="DED8"/>
      <c r="DEE8"/>
      <c r="DEF8"/>
      <c r="DEG8"/>
      <c r="DEH8"/>
      <c r="DEI8"/>
      <c r="DEJ8"/>
      <c r="DEK8"/>
      <c r="DEL8"/>
      <c r="DEM8"/>
      <c r="DEN8"/>
      <c r="DEO8"/>
      <c r="DEP8"/>
      <c r="DEQ8"/>
      <c r="DER8"/>
      <c r="DES8"/>
      <c r="DET8"/>
      <c r="DEU8"/>
      <c r="DEV8"/>
      <c r="DEW8"/>
      <c r="DEX8"/>
      <c r="DEY8"/>
      <c r="DEZ8"/>
      <c r="DFA8"/>
      <c r="DFB8"/>
      <c r="DFC8"/>
      <c r="DFD8"/>
      <c r="DFE8"/>
      <c r="DFF8"/>
      <c r="DFG8"/>
      <c r="DFH8"/>
      <c r="DFI8"/>
      <c r="DFJ8"/>
      <c r="DFK8"/>
      <c r="DFL8"/>
      <c r="DFM8"/>
      <c r="DFN8"/>
      <c r="DFO8"/>
      <c r="DFP8"/>
      <c r="DFQ8"/>
      <c r="DFR8"/>
      <c r="DFS8"/>
      <c r="DFT8"/>
      <c r="DFU8"/>
      <c r="DFV8"/>
      <c r="DFW8"/>
      <c r="DFX8"/>
      <c r="DFY8"/>
      <c r="DFZ8"/>
      <c r="DGA8"/>
      <c r="DGB8"/>
      <c r="DGC8"/>
      <c r="DGD8"/>
      <c r="DGE8"/>
      <c r="DGF8"/>
      <c r="DGG8"/>
      <c r="DGH8"/>
      <c r="DGI8"/>
      <c r="DGJ8"/>
      <c r="DGK8"/>
      <c r="DGL8"/>
      <c r="DGM8"/>
      <c r="DGN8"/>
      <c r="DGO8"/>
      <c r="DGP8"/>
      <c r="DGQ8"/>
      <c r="DGR8"/>
      <c r="DGS8"/>
      <c r="DGT8"/>
      <c r="DGU8"/>
      <c r="DGV8"/>
      <c r="DGW8"/>
      <c r="DGX8"/>
      <c r="DGY8"/>
      <c r="DGZ8"/>
      <c r="DHA8"/>
      <c r="DHB8"/>
      <c r="DHC8"/>
      <c r="DHD8"/>
      <c r="DHE8"/>
      <c r="DHF8"/>
      <c r="DHG8"/>
      <c r="DHH8"/>
      <c r="DHI8"/>
      <c r="DHJ8"/>
      <c r="DHK8"/>
      <c r="DHL8"/>
      <c r="DHM8"/>
      <c r="DHN8"/>
      <c r="DHO8"/>
      <c r="DHP8"/>
      <c r="DHQ8"/>
      <c r="DHR8"/>
      <c r="DHS8"/>
      <c r="DHT8"/>
      <c r="DHU8"/>
      <c r="DHV8"/>
      <c r="DHW8"/>
      <c r="DHX8"/>
      <c r="DHY8"/>
      <c r="DHZ8"/>
      <c r="DIA8"/>
      <c r="DIB8"/>
      <c r="DIC8"/>
      <c r="DID8"/>
      <c r="DIE8"/>
      <c r="DIF8"/>
      <c r="DIG8"/>
      <c r="DIH8"/>
      <c r="DII8"/>
      <c r="DIJ8"/>
      <c r="DIK8"/>
      <c r="DIL8"/>
      <c r="DIM8"/>
      <c r="DIN8"/>
      <c r="DIO8"/>
      <c r="DIP8"/>
      <c r="DIQ8"/>
      <c r="DIR8"/>
      <c r="DIS8"/>
      <c r="DIT8"/>
      <c r="DIU8"/>
      <c r="DIV8"/>
      <c r="DIW8"/>
      <c r="DIX8"/>
      <c r="DIY8"/>
      <c r="DIZ8"/>
      <c r="DJA8"/>
      <c r="DJB8"/>
      <c r="DJC8"/>
      <c r="DJD8"/>
      <c r="DJE8"/>
      <c r="DJF8"/>
      <c r="DJG8"/>
      <c r="DJH8"/>
      <c r="DJI8"/>
      <c r="DJJ8"/>
      <c r="DJK8"/>
      <c r="DJL8"/>
      <c r="DJM8"/>
      <c r="DJN8"/>
      <c r="DJO8"/>
      <c r="DJP8"/>
      <c r="DJQ8"/>
      <c r="DJR8"/>
      <c r="DJS8"/>
      <c r="DJT8"/>
      <c r="DJU8"/>
      <c r="DJV8"/>
      <c r="DJW8"/>
      <c r="DJX8"/>
      <c r="DJY8"/>
      <c r="DJZ8"/>
      <c r="DKA8"/>
      <c r="DKB8"/>
      <c r="DKC8"/>
      <c r="DKD8"/>
      <c r="DKE8"/>
      <c r="DKF8"/>
      <c r="DKG8"/>
      <c r="DKH8"/>
      <c r="DKI8"/>
      <c r="DKJ8"/>
      <c r="DKK8"/>
      <c r="DKL8"/>
      <c r="DKM8"/>
      <c r="DKN8"/>
      <c r="DKO8"/>
      <c r="DKP8"/>
      <c r="DKQ8"/>
      <c r="DKR8"/>
      <c r="DKS8"/>
      <c r="DKT8"/>
      <c r="DKU8"/>
      <c r="DKV8"/>
      <c r="DKW8"/>
      <c r="DKX8"/>
      <c r="DKY8"/>
      <c r="DKZ8"/>
      <c r="DLA8"/>
      <c r="DLB8"/>
      <c r="DLC8"/>
      <c r="DLD8"/>
      <c r="DLE8"/>
      <c r="DLF8"/>
      <c r="DLG8"/>
      <c r="DLH8"/>
      <c r="DLI8"/>
      <c r="DLJ8"/>
      <c r="DLK8"/>
      <c r="DLL8"/>
      <c r="DLM8"/>
      <c r="DLN8"/>
      <c r="DLO8"/>
      <c r="DLP8"/>
      <c r="DLQ8"/>
      <c r="DLR8"/>
      <c r="DLS8"/>
      <c r="DLT8"/>
      <c r="DLU8"/>
      <c r="DLV8"/>
      <c r="DLW8"/>
      <c r="DLX8"/>
      <c r="DLY8"/>
      <c r="DLZ8"/>
      <c r="DMA8"/>
      <c r="DMB8"/>
      <c r="DMC8"/>
      <c r="DMD8"/>
      <c r="DME8"/>
      <c r="DMF8"/>
      <c r="DMG8"/>
      <c r="DMH8"/>
      <c r="DMI8"/>
      <c r="DMJ8"/>
      <c r="DMK8"/>
      <c r="DML8"/>
      <c r="DMM8"/>
      <c r="DMN8"/>
      <c r="DMO8"/>
      <c r="DMP8"/>
      <c r="DMQ8"/>
      <c r="DMR8"/>
      <c r="DMS8"/>
      <c r="DMT8"/>
      <c r="DMU8"/>
      <c r="DMV8"/>
      <c r="DMW8"/>
      <c r="DMX8"/>
      <c r="DMY8"/>
      <c r="DMZ8"/>
      <c r="DNA8"/>
      <c r="DNB8"/>
      <c r="DNC8"/>
      <c r="DND8"/>
      <c r="DNE8"/>
      <c r="DNF8"/>
      <c r="DNG8"/>
      <c r="DNH8"/>
      <c r="DNI8"/>
      <c r="DNJ8"/>
      <c r="DNK8"/>
      <c r="DNL8"/>
      <c r="DNM8"/>
      <c r="DNN8"/>
      <c r="DNO8"/>
      <c r="DNP8"/>
      <c r="DNQ8"/>
      <c r="DNR8"/>
      <c r="DNS8"/>
      <c r="DNT8"/>
      <c r="DNU8"/>
      <c r="DNV8"/>
      <c r="DNW8"/>
      <c r="DNX8"/>
      <c r="DNY8"/>
      <c r="DNZ8"/>
      <c r="DOA8"/>
      <c r="DOB8"/>
      <c r="DOC8"/>
      <c r="DOD8"/>
      <c r="DOE8"/>
      <c r="DOF8"/>
      <c r="DOG8"/>
      <c r="DOH8"/>
      <c r="DOI8"/>
      <c r="DOJ8"/>
      <c r="DOK8"/>
      <c r="DOL8"/>
      <c r="DOM8"/>
      <c r="DON8"/>
      <c r="DOO8"/>
      <c r="DOP8"/>
      <c r="DOQ8"/>
      <c r="DOR8"/>
      <c r="DOS8"/>
      <c r="DOT8"/>
      <c r="DOU8"/>
      <c r="DOV8"/>
      <c r="DOW8"/>
      <c r="DOX8"/>
      <c r="DOY8"/>
      <c r="DOZ8"/>
      <c r="DPA8"/>
      <c r="DPB8"/>
      <c r="DPC8"/>
      <c r="DPD8"/>
      <c r="DPE8"/>
      <c r="DPF8"/>
      <c r="DPG8"/>
      <c r="DPH8"/>
      <c r="DPI8"/>
      <c r="DPJ8"/>
      <c r="DPK8"/>
      <c r="DPL8"/>
      <c r="DPM8"/>
      <c r="DPN8"/>
      <c r="DPO8"/>
      <c r="DPP8"/>
      <c r="DPQ8"/>
      <c r="DPR8"/>
      <c r="DPS8"/>
      <c r="DPT8"/>
      <c r="DPU8"/>
      <c r="DPV8"/>
      <c r="DPW8"/>
      <c r="DPX8"/>
      <c r="DPY8"/>
      <c r="DPZ8"/>
      <c r="DQA8"/>
      <c r="DQB8"/>
      <c r="DQC8"/>
      <c r="DQD8"/>
      <c r="DQE8"/>
      <c r="DQF8"/>
      <c r="DQG8"/>
      <c r="DQH8"/>
      <c r="DQI8"/>
      <c r="DQJ8"/>
      <c r="DQK8"/>
      <c r="DQL8"/>
      <c r="DQM8"/>
      <c r="DQN8"/>
      <c r="DQO8"/>
      <c r="DQP8"/>
      <c r="DQQ8"/>
      <c r="DQR8"/>
      <c r="DQS8"/>
      <c r="DQT8"/>
      <c r="DQU8"/>
      <c r="DQV8"/>
      <c r="DQW8"/>
      <c r="DQX8"/>
      <c r="DQY8"/>
      <c r="DQZ8"/>
      <c r="DRA8"/>
      <c r="DRB8"/>
      <c r="DRC8"/>
      <c r="DRD8"/>
      <c r="DRE8"/>
      <c r="DRF8"/>
      <c r="DRG8"/>
      <c r="DRH8"/>
      <c r="DRI8"/>
      <c r="DRJ8"/>
      <c r="DRK8"/>
      <c r="DRL8"/>
      <c r="DRM8"/>
      <c r="DRN8"/>
      <c r="DRO8"/>
      <c r="DRP8"/>
      <c r="DRQ8"/>
      <c r="DRR8"/>
      <c r="DRS8"/>
      <c r="DRT8"/>
      <c r="DRU8"/>
      <c r="DRV8"/>
      <c r="DRW8"/>
      <c r="DRX8"/>
      <c r="DRY8"/>
      <c r="DRZ8"/>
      <c r="DSA8"/>
      <c r="DSB8"/>
      <c r="DSC8"/>
      <c r="DSD8"/>
      <c r="DSE8"/>
      <c r="DSF8"/>
      <c r="DSG8"/>
      <c r="DSH8"/>
      <c r="DSI8"/>
      <c r="DSJ8"/>
      <c r="DSK8"/>
      <c r="DSL8"/>
      <c r="DSM8"/>
      <c r="DSN8"/>
      <c r="DSO8"/>
      <c r="DSP8"/>
      <c r="DSQ8"/>
      <c r="DSR8"/>
      <c r="DSS8"/>
      <c r="DST8"/>
      <c r="DSU8"/>
      <c r="DSV8"/>
      <c r="DSW8"/>
      <c r="DSX8"/>
      <c r="DSY8"/>
      <c r="DSZ8"/>
      <c r="DTA8"/>
      <c r="DTB8"/>
      <c r="DTC8"/>
      <c r="DTD8"/>
      <c r="DTE8"/>
      <c r="DTF8"/>
      <c r="DTG8"/>
      <c r="DTH8"/>
      <c r="DTI8"/>
      <c r="DTJ8"/>
      <c r="DTK8"/>
      <c r="DTL8"/>
      <c r="DTM8"/>
      <c r="DTN8"/>
      <c r="DTO8"/>
      <c r="DTP8"/>
      <c r="DTQ8"/>
      <c r="DTR8"/>
      <c r="DTS8"/>
      <c r="DTT8"/>
      <c r="DTU8"/>
      <c r="DTV8"/>
      <c r="DTW8"/>
      <c r="DTX8"/>
      <c r="DTY8"/>
      <c r="DTZ8"/>
      <c r="DUA8"/>
      <c r="DUB8"/>
      <c r="DUC8"/>
      <c r="DUD8"/>
      <c r="DUE8"/>
      <c r="DUF8"/>
      <c r="DUG8"/>
      <c r="DUH8"/>
      <c r="DUI8"/>
      <c r="DUJ8"/>
      <c r="DUK8"/>
      <c r="DUL8"/>
      <c r="DUM8"/>
      <c r="DUN8"/>
      <c r="DUO8"/>
      <c r="DUP8"/>
      <c r="DUQ8"/>
      <c r="DUR8"/>
      <c r="DUS8"/>
      <c r="DUT8"/>
      <c r="DUU8"/>
      <c r="DUV8"/>
      <c r="DUW8"/>
      <c r="DUX8"/>
      <c r="DUY8"/>
      <c r="DUZ8"/>
      <c r="DVA8"/>
      <c r="DVB8"/>
      <c r="DVC8"/>
      <c r="DVD8"/>
      <c r="DVE8"/>
      <c r="DVF8"/>
      <c r="DVG8"/>
      <c r="DVH8"/>
      <c r="DVI8"/>
      <c r="DVJ8"/>
      <c r="DVK8"/>
      <c r="DVL8"/>
      <c r="DVM8"/>
      <c r="DVN8"/>
      <c r="DVO8"/>
      <c r="DVP8"/>
      <c r="DVQ8"/>
      <c r="DVR8"/>
      <c r="DVS8"/>
      <c r="DVT8"/>
      <c r="DVU8"/>
      <c r="DVV8"/>
      <c r="DVW8"/>
      <c r="DVX8"/>
      <c r="DVY8"/>
      <c r="DVZ8"/>
      <c r="DWA8"/>
      <c r="DWB8"/>
      <c r="DWC8"/>
      <c r="DWD8"/>
      <c r="DWE8"/>
      <c r="DWF8"/>
      <c r="DWG8"/>
      <c r="DWH8"/>
      <c r="DWI8"/>
      <c r="DWJ8"/>
      <c r="DWK8"/>
      <c r="DWL8"/>
      <c r="DWM8"/>
      <c r="DWN8"/>
      <c r="DWO8"/>
      <c r="DWP8"/>
      <c r="DWQ8"/>
      <c r="DWR8"/>
      <c r="DWS8"/>
      <c r="DWT8"/>
      <c r="DWU8"/>
      <c r="DWV8"/>
      <c r="DWW8"/>
      <c r="DWX8"/>
      <c r="DWY8"/>
      <c r="DWZ8"/>
      <c r="DXA8"/>
      <c r="DXB8"/>
      <c r="DXC8"/>
      <c r="DXD8"/>
      <c r="DXE8"/>
      <c r="DXF8"/>
      <c r="DXG8"/>
      <c r="DXH8"/>
      <c r="DXI8"/>
      <c r="DXJ8"/>
      <c r="DXK8"/>
      <c r="DXL8"/>
      <c r="DXM8"/>
      <c r="DXN8"/>
      <c r="DXO8"/>
      <c r="DXP8"/>
      <c r="DXQ8"/>
      <c r="DXR8"/>
      <c r="DXS8"/>
      <c r="DXT8"/>
      <c r="DXU8"/>
      <c r="DXV8"/>
      <c r="DXW8"/>
      <c r="DXX8"/>
      <c r="DXY8"/>
      <c r="DXZ8"/>
      <c r="DYA8"/>
      <c r="DYB8"/>
      <c r="DYC8"/>
      <c r="DYD8"/>
      <c r="DYE8"/>
      <c r="DYF8"/>
      <c r="DYG8"/>
      <c r="DYH8"/>
      <c r="DYI8"/>
      <c r="DYJ8"/>
      <c r="DYK8"/>
      <c r="DYL8"/>
      <c r="DYM8"/>
      <c r="DYN8"/>
      <c r="DYO8"/>
      <c r="DYP8"/>
      <c r="DYQ8"/>
      <c r="DYR8"/>
      <c r="DYS8"/>
      <c r="DYT8"/>
      <c r="DYU8"/>
      <c r="DYV8"/>
      <c r="DYW8"/>
      <c r="DYX8"/>
      <c r="DYY8"/>
      <c r="DYZ8"/>
      <c r="DZA8"/>
      <c r="DZB8"/>
      <c r="DZC8"/>
      <c r="DZD8"/>
      <c r="DZE8"/>
      <c r="DZF8"/>
      <c r="DZG8"/>
      <c r="DZH8"/>
      <c r="DZI8"/>
      <c r="DZJ8"/>
      <c r="DZK8"/>
      <c r="DZL8"/>
      <c r="DZM8"/>
      <c r="DZN8"/>
      <c r="DZO8"/>
      <c r="DZP8"/>
      <c r="DZQ8"/>
      <c r="DZR8"/>
      <c r="DZS8"/>
      <c r="DZT8"/>
      <c r="DZU8"/>
      <c r="DZV8"/>
      <c r="DZW8"/>
      <c r="DZX8"/>
      <c r="DZY8"/>
      <c r="DZZ8"/>
      <c r="EAA8"/>
      <c r="EAB8"/>
      <c r="EAC8"/>
      <c r="EAD8"/>
      <c r="EAE8"/>
      <c r="EAF8"/>
      <c r="EAG8"/>
      <c r="EAH8"/>
      <c r="EAI8"/>
      <c r="EAJ8"/>
      <c r="EAK8"/>
      <c r="EAL8"/>
      <c r="EAM8"/>
      <c r="EAN8"/>
      <c r="EAO8"/>
      <c r="EAP8"/>
      <c r="EAQ8"/>
      <c r="EAR8"/>
      <c r="EAS8"/>
      <c r="EAT8"/>
      <c r="EAU8"/>
      <c r="EAV8"/>
      <c r="EAW8"/>
      <c r="EAX8"/>
      <c r="EAY8"/>
      <c r="EAZ8"/>
      <c r="EBA8"/>
      <c r="EBB8"/>
      <c r="EBC8"/>
      <c r="EBD8"/>
      <c r="EBE8"/>
      <c r="EBF8"/>
      <c r="EBG8"/>
      <c r="EBH8"/>
      <c r="EBI8"/>
      <c r="EBJ8"/>
      <c r="EBK8"/>
      <c r="EBL8"/>
      <c r="EBM8"/>
      <c r="EBN8"/>
      <c r="EBO8"/>
      <c r="EBP8"/>
      <c r="EBQ8"/>
      <c r="EBR8"/>
      <c r="EBS8"/>
      <c r="EBT8"/>
      <c r="EBU8"/>
      <c r="EBV8"/>
      <c r="EBW8"/>
      <c r="EBX8"/>
      <c r="EBY8"/>
      <c r="EBZ8"/>
      <c r="ECA8"/>
      <c r="ECB8"/>
      <c r="ECC8"/>
      <c r="ECD8"/>
      <c r="ECE8"/>
      <c r="ECF8"/>
      <c r="ECG8"/>
      <c r="ECH8"/>
      <c r="ECI8"/>
      <c r="ECJ8"/>
      <c r="ECK8"/>
      <c r="ECL8"/>
      <c r="ECM8"/>
      <c r="ECN8"/>
      <c r="ECO8"/>
      <c r="ECP8"/>
      <c r="ECQ8"/>
      <c r="ECR8"/>
      <c r="ECS8"/>
      <c r="ECT8"/>
      <c r="ECU8"/>
      <c r="ECV8"/>
      <c r="ECW8"/>
      <c r="ECX8"/>
      <c r="ECY8"/>
      <c r="ECZ8"/>
      <c r="EDA8"/>
      <c r="EDB8"/>
      <c r="EDC8"/>
      <c r="EDD8"/>
      <c r="EDE8"/>
      <c r="EDF8"/>
      <c r="EDG8"/>
      <c r="EDH8"/>
      <c r="EDI8"/>
      <c r="EDJ8"/>
      <c r="EDK8"/>
      <c r="EDL8"/>
      <c r="EDM8"/>
      <c r="EDN8"/>
      <c r="EDO8"/>
      <c r="EDP8"/>
      <c r="EDQ8"/>
      <c r="EDR8"/>
      <c r="EDS8"/>
      <c r="EDT8"/>
      <c r="EDU8"/>
      <c r="EDV8"/>
      <c r="EDW8"/>
      <c r="EDX8"/>
      <c r="EDY8"/>
      <c r="EDZ8"/>
      <c r="EEA8"/>
      <c r="EEB8"/>
      <c r="EEC8"/>
      <c r="EED8"/>
      <c r="EEE8"/>
      <c r="EEF8"/>
      <c r="EEG8"/>
      <c r="EEH8"/>
      <c r="EEI8"/>
      <c r="EEJ8"/>
      <c r="EEK8"/>
      <c r="EEL8"/>
      <c r="EEM8"/>
      <c r="EEN8"/>
      <c r="EEO8"/>
      <c r="EEP8"/>
      <c r="EEQ8"/>
      <c r="EER8"/>
      <c r="EES8"/>
      <c r="EET8"/>
      <c r="EEU8"/>
      <c r="EEV8"/>
      <c r="EEW8"/>
      <c r="EEX8"/>
      <c r="EEY8"/>
      <c r="EEZ8"/>
      <c r="EFA8"/>
      <c r="EFB8"/>
      <c r="EFC8"/>
      <c r="EFD8"/>
      <c r="EFE8"/>
      <c r="EFF8"/>
      <c r="EFG8"/>
      <c r="EFH8"/>
      <c r="EFI8"/>
      <c r="EFJ8"/>
      <c r="EFK8"/>
      <c r="EFL8"/>
      <c r="EFM8"/>
      <c r="EFN8"/>
      <c r="EFO8"/>
      <c r="EFP8"/>
      <c r="EFQ8"/>
      <c r="EFR8"/>
      <c r="EFS8"/>
      <c r="EFT8"/>
      <c r="EFU8"/>
      <c r="EFV8"/>
      <c r="EFW8"/>
      <c r="EFX8"/>
      <c r="EFY8"/>
      <c r="EFZ8"/>
      <c r="EGA8"/>
      <c r="EGB8"/>
      <c r="EGC8"/>
      <c r="EGD8"/>
      <c r="EGE8"/>
      <c r="EGF8"/>
      <c r="EGG8"/>
      <c r="EGH8"/>
      <c r="EGI8"/>
      <c r="EGJ8"/>
      <c r="EGK8"/>
      <c r="EGL8"/>
      <c r="EGM8"/>
      <c r="EGN8"/>
      <c r="EGO8"/>
      <c r="EGP8"/>
      <c r="EGQ8"/>
      <c r="EGR8"/>
      <c r="EGS8"/>
      <c r="EGT8"/>
      <c r="EGU8"/>
      <c r="EGV8"/>
      <c r="EGW8"/>
      <c r="EGX8"/>
      <c r="EGY8"/>
      <c r="EGZ8"/>
      <c r="EHA8"/>
      <c r="EHB8"/>
      <c r="EHC8"/>
      <c r="EHD8"/>
      <c r="EHE8"/>
      <c r="EHF8"/>
      <c r="EHG8"/>
      <c r="EHH8"/>
      <c r="EHI8"/>
      <c r="EHJ8"/>
      <c r="EHK8"/>
      <c r="EHL8"/>
      <c r="EHM8"/>
      <c r="EHN8"/>
      <c r="EHO8"/>
      <c r="EHP8"/>
      <c r="EHQ8"/>
      <c r="EHR8"/>
      <c r="EHS8"/>
      <c r="EHT8"/>
      <c r="EHU8"/>
      <c r="EHV8"/>
      <c r="EHW8"/>
      <c r="EHX8"/>
      <c r="EHY8"/>
      <c r="EHZ8"/>
      <c r="EIA8"/>
      <c r="EIB8"/>
      <c r="EIC8"/>
      <c r="EID8"/>
      <c r="EIE8"/>
      <c r="EIF8"/>
      <c r="EIG8"/>
      <c r="EIH8"/>
      <c r="EII8"/>
      <c r="EIJ8"/>
      <c r="EIK8"/>
      <c r="EIL8"/>
      <c r="EIM8"/>
      <c r="EIN8"/>
      <c r="EIO8"/>
      <c r="EIP8"/>
      <c r="EIQ8"/>
      <c r="EIR8"/>
      <c r="EIS8"/>
      <c r="EIT8"/>
      <c r="EIU8"/>
      <c r="EIV8"/>
      <c r="EIW8"/>
      <c r="EIX8"/>
      <c r="EIY8"/>
      <c r="EIZ8"/>
      <c r="EJA8"/>
      <c r="EJB8"/>
      <c r="EJC8"/>
      <c r="EJD8"/>
      <c r="EJE8"/>
      <c r="EJF8"/>
      <c r="EJG8"/>
      <c r="EJH8"/>
      <c r="EJI8"/>
      <c r="EJJ8"/>
      <c r="EJK8"/>
      <c r="EJL8"/>
      <c r="EJM8"/>
      <c r="EJN8"/>
      <c r="EJO8"/>
      <c r="EJP8"/>
      <c r="EJQ8"/>
      <c r="EJR8"/>
      <c r="EJS8"/>
      <c r="EJT8"/>
      <c r="EJU8"/>
      <c r="EJV8"/>
      <c r="EJW8"/>
      <c r="EJX8"/>
      <c r="EJY8"/>
      <c r="EJZ8"/>
      <c r="EKA8"/>
      <c r="EKB8"/>
      <c r="EKC8"/>
      <c r="EKD8"/>
      <c r="EKE8"/>
      <c r="EKF8"/>
      <c r="EKG8"/>
      <c r="EKH8"/>
      <c r="EKI8"/>
      <c r="EKJ8"/>
      <c r="EKK8"/>
      <c r="EKL8"/>
      <c r="EKM8"/>
      <c r="EKN8"/>
      <c r="EKO8"/>
      <c r="EKP8"/>
      <c r="EKQ8"/>
      <c r="EKR8"/>
      <c r="EKS8"/>
      <c r="EKT8"/>
      <c r="EKU8"/>
      <c r="EKV8"/>
      <c r="EKW8"/>
      <c r="EKX8"/>
      <c r="EKY8"/>
      <c r="EKZ8"/>
      <c r="ELA8"/>
      <c r="ELB8"/>
      <c r="ELC8"/>
      <c r="ELD8"/>
      <c r="ELE8"/>
      <c r="ELF8"/>
      <c r="ELG8"/>
      <c r="ELH8"/>
      <c r="ELI8"/>
      <c r="ELJ8"/>
      <c r="ELK8"/>
      <c r="ELL8"/>
      <c r="ELM8"/>
      <c r="ELN8"/>
      <c r="ELO8"/>
      <c r="ELP8"/>
      <c r="ELQ8"/>
      <c r="ELR8"/>
      <c r="ELS8"/>
      <c r="ELT8"/>
      <c r="ELU8"/>
      <c r="ELV8"/>
      <c r="ELW8"/>
      <c r="ELX8"/>
      <c r="ELY8"/>
      <c r="ELZ8"/>
      <c r="EMA8"/>
      <c r="EMB8"/>
      <c r="EMC8"/>
      <c r="EMD8"/>
      <c r="EME8"/>
      <c r="EMF8"/>
      <c r="EMG8"/>
      <c r="EMH8"/>
      <c r="EMI8"/>
      <c r="EMJ8"/>
      <c r="EMK8"/>
      <c r="EML8"/>
      <c r="EMM8"/>
      <c r="EMN8"/>
      <c r="EMO8"/>
      <c r="EMP8"/>
      <c r="EMQ8"/>
      <c r="EMR8"/>
      <c r="EMS8"/>
      <c r="EMT8"/>
      <c r="EMU8"/>
      <c r="EMV8"/>
      <c r="EMW8"/>
      <c r="EMX8"/>
      <c r="EMY8"/>
      <c r="EMZ8"/>
      <c r="ENA8"/>
      <c r="ENB8"/>
      <c r="ENC8"/>
      <c r="END8"/>
      <c r="ENE8"/>
      <c r="ENF8"/>
      <c r="ENG8"/>
      <c r="ENH8"/>
      <c r="ENI8"/>
      <c r="ENJ8"/>
      <c r="ENK8"/>
      <c r="ENL8"/>
      <c r="ENM8"/>
      <c r="ENN8"/>
      <c r="ENO8"/>
      <c r="ENP8"/>
      <c r="ENQ8"/>
      <c r="ENR8"/>
      <c r="ENS8"/>
      <c r="ENT8"/>
      <c r="ENU8"/>
      <c r="ENV8"/>
      <c r="ENW8"/>
      <c r="ENX8"/>
      <c r="ENY8"/>
      <c r="ENZ8"/>
      <c r="EOA8"/>
      <c r="EOB8"/>
      <c r="EOC8"/>
      <c r="EOD8"/>
      <c r="EOE8"/>
      <c r="EOF8"/>
      <c r="EOG8"/>
      <c r="EOH8"/>
      <c r="EOI8"/>
      <c r="EOJ8"/>
      <c r="EOK8"/>
      <c r="EOL8"/>
      <c r="EOM8"/>
      <c r="EON8"/>
      <c r="EOO8"/>
      <c r="EOP8"/>
      <c r="EOQ8"/>
      <c r="EOR8"/>
      <c r="EOS8"/>
      <c r="EOT8"/>
      <c r="EOU8"/>
      <c r="EOV8"/>
      <c r="EOW8"/>
      <c r="EOX8"/>
      <c r="EOY8"/>
      <c r="EOZ8"/>
      <c r="EPA8"/>
      <c r="EPB8"/>
      <c r="EPC8"/>
      <c r="EPD8"/>
      <c r="EPE8"/>
      <c r="EPF8"/>
      <c r="EPG8"/>
      <c r="EPH8"/>
      <c r="EPI8"/>
      <c r="EPJ8"/>
      <c r="EPK8"/>
      <c r="EPL8"/>
      <c r="EPM8"/>
      <c r="EPN8"/>
      <c r="EPO8"/>
      <c r="EPP8"/>
      <c r="EPQ8"/>
      <c r="EPR8"/>
      <c r="EPS8"/>
      <c r="EPT8"/>
      <c r="EPU8"/>
      <c r="EPV8"/>
      <c r="EPW8"/>
      <c r="EPX8"/>
      <c r="EPY8"/>
      <c r="EPZ8"/>
      <c r="EQA8"/>
      <c r="EQB8"/>
      <c r="EQC8"/>
      <c r="EQD8"/>
      <c r="EQE8"/>
      <c r="EQF8"/>
      <c r="EQG8"/>
      <c r="EQH8"/>
      <c r="EQI8"/>
      <c r="EQJ8"/>
      <c r="EQK8"/>
      <c r="EQL8"/>
      <c r="EQM8"/>
      <c r="EQN8"/>
      <c r="EQO8"/>
      <c r="EQP8"/>
      <c r="EQQ8"/>
      <c r="EQR8"/>
      <c r="EQS8"/>
      <c r="EQT8"/>
      <c r="EQU8"/>
      <c r="EQV8"/>
      <c r="EQW8"/>
      <c r="EQX8"/>
      <c r="EQY8"/>
      <c r="EQZ8"/>
      <c r="ERA8"/>
      <c r="ERB8"/>
      <c r="ERC8"/>
      <c r="ERD8"/>
      <c r="ERE8"/>
      <c r="ERF8"/>
      <c r="ERG8"/>
      <c r="ERH8"/>
      <c r="ERI8"/>
      <c r="ERJ8"/>
      <c r="ERK8"/>
      <c r="ERL8"/>
      <c r="ERM8"/>
      <c r="ERN8"/>
      <c r="ERO8"/>
      <c r="ERP8"/>
      <c r="ERQ8"/>
      <c r="ERR8"/>
      <c r="ERS8"/>
      <c r="ERT8"/>
      <c r="ERU8"/>
      <c r="ERV8"/>
      <c r="ERW8"/>
      <c r="ERX8"/>
      <c r="ERY8"/>
      <c r="ERZ8"/>
      <c r="ESA8"/>
      <c r="ESB8"/>
      <c r="ESC8"/>
      <c r="ESD8"/>
      <c r="ESE8"/>
      <c r="ESF8"/>
      <c r="ESG8"/>
      <c r="ESH8"/>
      <c r="ESI8"/>
      <c r="ESJ8"/>
      <c r="ESK8"/>
      <c r="ESL8"/>
      <c r="ESM8"/>
      <c r="ESN8"/>
      <c r="ESO8"/>
      <c r="ESP8"/>
      <c r="ESQ8"/>
      <c r="ESR8"/>
      <c r="ESS8"/>
      <c r="EST8"/>
      <c r="ESU8"/>
      <c r="ESV8"/>
      <c r="ESW8"/>
      <c r="ESX8"/>
      <c r="ESY8"/>
      <c r="ESZ8"/>
      <c r="ETA8"/>
      <c r="ETB8"/>
      <c r="ETC8"/>
      <c r="ETD8"/>
      <c r="ETE8"/>
      <c r="ETF8"/>
      <c r="ETG8"/>
      <c r="ETH8"/>
      <c r="ETI8"/>
      <c r="ETJ8"/>
      <c r="ETK8"/>
      <c r="ETL8"/>
      <c r="ETM8"/>
      <c r="ETN8"/>
      <c r="ETO8"/>
      <c r="ETP8"/>
      <c r="ETQ8"/>
      <c r="ETR8"/>
      <c r="ETS8"/>
      <c r="ETT8"/>
      <c r="ETU8"/>
      <c r="ETV8"/>
      <c r="ETW8"/>
      <c r="ETX8"/>
      <c r="ETY8"/>
      <c r="ETZ8"/>
      <c r="EUA8"/>
      <c r="EUB8"/>
      <c r="EUC8"/>
      <c r="EUD8"/>
      <c r="EUE8"/>
      <c r="EUF8"/>
      <c r="EUG8"/>
      <c r="EUH8"/>
      <c r="EUI8"/>
      <c r="EUJ8"/>
      <c r="EUK8"/>
      <c r="EUL8"/>
      <c r="EUM8"/>
      <c r="EUN8"/>
      <c r="EUO8"/>
      <c r="EUP8"/>
      <c r="EUQ8"/>
      <c r="EUR8"/>
      <c r="EUS8"/>
      <c r="EUT8"/>
      <c r="EUU8"/>
      <c r="EUV8"/>
      <c r="EUW8"/>
      <c r="EUX8"/>
      <c r="EUY8"/>
      <c r="EUZ8"/>
      <c r="EVA8"/>
      <c r="EVB8"/>
      <c r="EVC8"/>
      <c r="EVD8"/>
      <c r="EVE8"/>
      <c r="EVF8"/>
      <c r="EVG8"/>
      <c r="EVH8"/>
      <c r="EVI8"/>
      <c r="EVJ8"/>
      <c r="EVK8"/>
      <c r="EVL8"/>
      <c r="EVM8"/>
      <c r="EVN8"/>
      <c r="EVO8"/>
      <c r="EVP8"/>
      <c r="EVQ8"/>
      <c r="EVR8"/>
      <c r="EVS8"/>
      <c r="EVT8"/>
      <c r="EVU8"/>
      <c r="EVV8"/>
      <c r="EVW8"/>
      <c r="EVX8"/>
      <c r="EVY8"/>
      <c r="EVZ8"/>
      <c r="EWA8"/>
      <c r="EWB8"/>
      <c r="EWC8"/>
      <c r="EWD8"/>
      <c r="EWE8"/>
      <c r="EWF8"/>
      <c r="EWG8"/>
      <c r="EWH8"/>
      <c r="EWI8"/>
      <c r="EWJ8"/>
      <c r="EWK8"/>
      <c r="EWL8"/>
      <c r="EWM8"/>
      <c r="EWN8"/>
      <c r="EWO8"/>
      <c r="EWP8"/>
      <c r="EWQ8"/>
      <c r="EWR8"/>
      <c r="EWS8"/>
      <c r="EWT8"/>
      <c r="EWU8"/>
      <c r="EWV8"/>
      <c r="EWW8"/>
      <c r="EWX8"/>
      <c r="EWY8"/>
      <c r="EWZ8"/>
      <c r="EXA8"/>
      <c r="EXB8"/>
      <c r="EXC8"/>
      <c r="EXD8"/>
      <c r="EXE8"/>
      <c r="EXF8"/>
      <c r="EXG8"/>
      <c r="EXH8"/>
      <c r="EXI8"/>
      <c r="EXJ8"/>
      <c r="EXK8"/>
      <c r="EXL8"/>
      <c r="EXM8"/>
      <c r="EXN8"/>
      <c r="EXO8"/>
      <c r="EXP8"/>
      <c r="EXQ8"/>
      <c r="EXR8"/>
      <c r="EXS8"/>
      <c r="EXT8"/>
      <c r="EXU8"/>
      <c r="EXV8"/>
      <c r="EXW8"/>
      <c r="EXX8"/>
      <c r="EXY8"/>
      <c r="EXZ8"/>
      <c r="EYA8"/>
      <c r="EYB8"/>
      <c r="EYC8"/>
      <c r="EYD8"/>
      <c r="EYE8"/>
      <c r="EYF8"/>
      <c r="EYG8"/>
      <c r="EYH8"/>
      <c r="EYI8"/>
      <c r="EYJ8"/>
      <c r="EYK8"/>
      <c r="EYL8"/>
      <c r="EYM8"/>
      <c r="EYN8"/>
      <c r="EYO8"/>
      <c r="EYP8"/>
      <c r="EYQ8"/>
      <c r="EYR8"/>
      <c r="EYS8"/>
      <c r="EYT8"/>
      <c r="EYU8"/>
      <c r="EYV8"/>
      <c r="EYW8"/>
      <c r="EYX8"/>
      <c r="EYY8"/>
      <c r="EYZ8"/>
      <c r="EZA8"/>
      <c r="EZB8"/>
      <c r="EZC8"/>
      <c r="EZD8"/>
      <c r="EZE8"/>
      <c r="EZF8"/>
      <c r="EZG8"/>
      <c r="EZH8"/>
      <c r="EZI8"/>
      <c r="EZJ8"/>
      <c r="EZK8"/>
      <c r="EZL8"/>
      <c r="EZM8"/>
      <c r="EZN8"/>
      <c r="EZO8"/>
      <c r="EZP8"/>
      <c r="EZQ8"/>
      <c r="EZR8"/>
      <c r="EZS8"/>
      <c r="EZT8"/>
      <c r="EZU8"/>
      <c r="EZV8"/>
      <c r="EZW8"/>
      <c r="EZX8"/>
      <c r="EZY8"/>
      <c r="EZZ8"/>
      <c r="FAA8"/>
      <c r="FAB8"/>
      <c r="FAC8"/>
      <c r="FAD8"/>
      <c r="FAE8"/>
      <c r="FAF8"/>
      <c r="FAG8"/>
      <c r="FAH8"/>
      <c r="FAI8"/>
      <c r="FAJ8"/>
      <c r="FAK8"/>
      <c r="FAL8"/>
      <c r="FAM8"/>
      <c r="FAN8"/>
      <c r="FAO8"/>
      <c r="FAP8"/>
      <c r="FAQ8"/>
      <c r="FAR8"/>
      <c r="FAS8"/>
      <c r="FAT8"/>
      <c r="FAU8"/>
      <c r="FAV8"/>
      <c r="FAW8"/>
      <c r="FAX8"/>
      <c r="FAY8"/>
      <c r="FAZ8"/>
      <c r="FBA8"/>
      <c r="FBB8"/>
      <c r="FBC8"/>
      <c r="FBD8"/>
      <c r="FBE8"/>
      <c r="FBF8"/>
      <c r="FBG8"/>
      <c r="FBH8"/>
      <c r="FBI8"/>
      <c r="FBJ8"/>
      <c r="FBK8"/>
      <c r="FBL8"/>
      <c r="FBM8"/>
      <c r="FBN8"/>
      <c r="FBO8"/>
      <c r="FBP8"/>
      <c r="FBQ8"/>
      <c r="FBR8"/>
      <c r="FBS8"/>
      <c r="FBT8"/>
      <c r="FBU8"/>
      <c r="FBV8"/>
      <c r="FBW8"/>
      <c r="FBX8"/>
      <c r="FBY8"/>
      <c r="FBZ8"/>
      <c r="FCA8"/>
      <c r="FCB8"/>
      <c r="FCC8"/>
      <c r="FCD8"/>
      <c r="FCE8"/>
      <c r="FCF8"/>
      <c r="FCG8"/>
      <c r="FCH8"/>
      <c r="FCI8"/>
      <c r="FCJ8"/>
      <c r="FCK8"/>
      <c r="FCL8"/>
      <c r="FCM8"/>
      <c r="FCN8"/>
      <c r="FCO8"/>
      <c r="FCP8"/>
      <c r="FCQ8"/>
      <c r="FCR8"/>
      <c r="FCS8"/>
      <c r="FCT8"/>
      <c r="FCU8"/>
      <c r="FCV8"/>
      <c r="FCW8"/>
      <c r="FCX8"/>
      <c r="FCY8"/>
      <c r="FCZ8"/>
      <c r="FDA8"/>
      <c r="FDB8"/>
      <c r="FDC8"/>
      <c r="FDD8"/>
      <c r="FDE8"/>
      <c r="FDF8"/>
      <c r="FDG8"/>
      <c r="FDH8"/>
      <c r="FDI8"/>
      <c r="FDJ8"/>
      <c r="FDK8"/>
      <c r="FDL8"/>
      <c r="FDM8"/>
      <c r="FDN8"/>
      <c r="FDO8"/>
      <c r="FDP8"/>
      <c r="FDQ8"/>
      <c r="FDR8"/>
      <c r="FDS8"/>
      <c r="FDT8"/>
      <c r="FDU8"/>
      <c r="FDV8"/>
      <c r="FDW8"/>
      <c r="FDX8"/>
      <c r="FDY8"/>
      <c r="FDZ8"/>
      <c r="FEA8"/>
      <c r="FEB8"/>
      <c r="FEC8"/>
      <c r="FED8"/>
      <c r="FEE8"/>
      <c r="FEF8"/>
      <c r="FEG8"/>
      <c r="FEH8"/>
      <c r="FEI8"/>
      <c r="FEJ8"/>
      <c r="FEK8"/>
      <c r="FEL8"/>
      <c r="FEM8"/>
      <c r="FEN8"/>
      <c r="FEO8"/>
      <c r="FEP8"/>
      <c r="FEQ8"/>
      <c r="FER8"/>
      <c r="FES8"/>
      <c r="FET8"/>
      <c r="FEU8"/>
      <c r="FEV8"/>
      <c r="FEW8"/>
      <c r="FEX8"/>
      <c r="FEY8"/>
      <c r="FEZ8"/>
      <c r="FFA8"/>
      <c r="FFB8"/>
      <c r="FFC8"/>
      <c r="FFD8"/>
      <c r="FFE8"/>
      <c r="FFF8"/>
      <c r="FFG8"/>
      <c r="FFH8"/>
      <c r="FFI8"/>
      <c r="FFJ8"/>
      <c r="FFK8"/>
      <c r="FFL8"/>
      <c r="FFM8"/>
      <c r="FFN8"/>
      <c r="FFO8"/>
      <c r="FFP8"/>
      <c r="FFQ8"/>
      <c r="FFR8"/>
      <c r="FFS8"/>
      <c r="FFT8"/>
      <c r="FFU8"/>
      <c r="FFV8"/>
      <c r="FFW8"/>
      <c r="FFX8"/>
      <c r="FFY8"/>
      <c r="FFZ8"/>
      <c r="FGA8"/>
      <c r="FGB8"/>
      <c r="FGC8"/>
      <c r="FGD8"/>
      <c r="FGE8"/>
      <c r="FGF8"/>
      <c r="FGG8"/>
      <c r="FGH8"/>
      <c r="FGI8"/>
      <c r="FGJ8"/>
      <c r="FGK8"/>
      <c r="FGL8"/>
      <c r="FGM8"/>
      <c r="FGN8"/>
      <c r="FGO8"/>
      <c r="FGP8"/>
      <c r="FGQ8"/>
      <c r="FGR8"/>
      <c r="FGS8"/>
      <c r="FGT8"/>
      <c r="FGU8"/>
      <c r="FGV8"/>
      <c r="FGW8"/>
      <c r="FGX8"/>
      <c r="FGY8"/>
      <c r="FGZ8"/>
      <c r="FHA8"/>
      <c r="FHB8"/>
      <c r="FHC8"/>
      <c r="FHD8"/>
      <c r="FHE8"/>
      <c r="FHF8"/>
      <c r="FHG8"/>
      <c r="FHH8"/>
      <c r="FHI8"/>
      <c r="FHJ8"/>
      <c r="FHK8"/>
      <c r="FHL8"/>
      <c r="FHM8"/>
      <c r="FHN8"/>
      <c r="FHO8"/>
      <c r="FHP8"/>
      <c r="FHQ8"/>
      <c r="FHR8"/>
      <c r="FHS8"/>
      <c r="FHT8"/>
      <c r="FHU8"/>
      <c r="FHV8"/>
      <c r="FHW8"/>
      <c r="FHX8"/>
      <c r="FHY8"/>
      <c r="FHZ8"/>
      <c r="FIA8"/>
      <c r="FIB8"/>
      <c r="FIC8"/>
      <c r="FID8"/>
      <c r="FIE8"/>
      <c r="FIF8"/>
      <c r="FIG8"/>
      <c r="FIH8"/>
      <c r="FII8"/>
      <c r="FIJ8"/>
      <c r="FIK8"/>
      <c r="FIL8"/>
      <c r="FIM8"/>
      <c r="FIN8"/>
      <c r="FIO8"/>
      <c r="FIP8"/>
      <c r="FIQ8"/>
      <c r="FIR8"/>
      <c r="FIS8"/>
      <c r="FIT8"/>
      <c r="FIU8"/>
      <c r="FIV8"/>
      <c r="FIW8"/>
      <c r="FIX8"/>
      <c r="FIY8"/>
      <c r="FIZ8"/>
      <c r="FJA8"/>
      <c r="FJB8"/>
      <c r="FJC8"/>
      <c r="FJD8"/>
      <c r="FJE8"/>
      <c r="FJF8"/>
      <c r="FJG8"/>
      <c r="FJH8"/>
      <c r="FJI8"/>
      <c r="FJJ8"/>
      <c r="FJK8"/>
      <c r="FJL8"/>
      <c r="FJM8"/>
      <c r="FJN8"/>
      <c r="FJO8"/>
      <c r="FJP8"/>
      <c r="FJQ8"/>
      <c r="FJR8"/>
      <c r="FJS8"/>
      <c r="FJT8"/>
      <c r="FJU8"/>
      <c r="FJV8"/>
      <c r="FJW8"/>
      <c r="FJX8"/>
      <c r="FJY8"/>
      <c r="FJZ8"/>
      <c r="FKA8"/>
      <c r="FKB8"/>
      <c r="FKC8"/>
      <c r="FKD8"/>
      <c r="FKE8"/>
      <c r="FKF8"/>
      <c r="FKG8"/>
      <c r="FKH8"/>
      <c r="FKI8"/>
      <c r="FKJ8"/>
      <c r="FKK8"/>
      <c r="FKL8"/>
      <c r="FKM8"/>
      <c r="FKN8"/>
      <c r="FKO8"/>
      <c r="FKP8"/>
      <c r="FKQ8"/>
      <c r="FKR8"/>
      <c r="FKS8"/>
      <c r="FKT8"/>
      <c r="FKU8"/>
      <c r="FKV8"/>
      <c r="FKW8"/>
      <c r="FKX8"/>
      <c r="FKY8"/>
      <c r="FKZ8"/>
      <c r="FLA8"/>
      <c r="FLB8"/>
      <c r="FLC8"/>
      <c r="FLD8"/>
      <c r="FLE8"/>
      <c r="FLF8"/>
      <c r="FLG8"/>
      <c r="FLH8"/>
      <c r="FLI8"/>
      <c r="FLJ8"/>
      <c r="FLK8"/>
      <c r="FLL8"/>
      <c r="FLM8"/>
      <c r="FLN8"/>
      <c r="FLO8"/>
      <c r="FLP8"/>
      <c r="FLQ8"/>
      <c r="FLR8"/>
      <c r="FLS8"/>
      <c r="FLT8"/>
      <c r="FLU8"/>
      <c r="FLV8"/>
      <c r="FLW8"/>
      <c r="FLX8"/>
      <c r="FLY8"/>
      <c r="FLZ8"/>
      <c r="FMA8"/>
      <c r="FMB8"/>
      <c r="FMC8"/>
      <c r="FMD8"/>
      <c r="FME8"/>
      <c r="FMF8"/>
      <c r="FMG8"/>
      <c r="FMH8"/>
      <c r="FMI8"/>
      <c r="FMJ8"/>
      <c r="FMK8"/>
      <c r="FML8"/>
      <c r="FMM8"/>
      <c r="FMN8"/>
      <c r="FMO8"/>
      <c r="FMP8"/>
      <c r="FMQ8"/>
      <c r="FMR8"/>
      <c r="FMS8"/>
      <c r="FMT8"/>
      <c r="FMU8"/>
      <c r="FMV8"/>
      <c r="FMW8"/>
      <c r="FMX8"/>
      <c r="FMY8"/>
      <c r="FMZ8"/>
      <c r="FNA8"/>
      <c r="FNB8"/>
      <c r="FNC8"/>
      <c r="FND8"/>
      <c r="FNE8"/>
      <c r="FNF8"/>
      <c r="FNG8"/>
      <c r="FNH8"/>
      <c r="FNI8"/>
      <c r="FNJ8"/>
      <c r="FNK8"/>
      <c r="FNL8"/>
      <c r="FNM8"/>
      <c r="FNN8"/>
      <c r="FNO8"/>
      <c r="FNP8"/>
      <c r="FNQ8"/>
      <c r="FNR8"/>
      <c r="FNS8"/>
      <c r="FNT8"/>
      <c r="FNU8"/>
      <c r="FNV8"/>
      <c r="FNW8"/>
      <c r="FNX8"/>
      <c r="FNY8"/>
      <c r="FNZ8"/>
      <c r="FOA8"/>
      <c r="FOB8"/>
      <c r="FOC8"/>
      <c r="FOD8"/>
      <c r="FOE8"/>
      <c r="FOF8"/>
      <c r="FOG8"/>
      <c r="FOH8"/>
      <c r="FOI8"/>
      <c r="FOJ8"/>
      <c r="FOK8"/>
      <c r="FOL8"/>
      <c r="FOM8"/>
      <c r="FON8"/>
      <c r="FOO8"/>
      <c r="FOP8"/>
      <c r="FOQ8"/>
      <c r="FOR8"/>
      <c r="FOS8"/>
      <c r="FOT8"/>
      <c r="FOU8"/>
      <c r="FOV8"/>
      <c r="FOW8"/>
      <c r="FOX8"/>
      <c r="FOY8"/>
      <c r="FOZ8"/>
      <c r="FPA8"/>
      <c r="FPB8"/>
      <c r="FPC8"/>
      <c r="FPD8"/>
      <c r="FPE8"/>
      <c r="FPF8"/>
      <c r="FPG8"/>
      <c r="FPH8"/>
      <c r="FPI8"/>
      <c r="FPJ8"/>
      <c r="FPK8"/>
      <c r="FPL8"/>
      <c r="FPM8"/>
      <c r="FPN8"/>
      <c r="FPO8"/>
      <c r="FPP8"/>
      <c r="FPQ8"/>
      <c r="FPR8"/>
      <c r="FPS8"/>
      <c r="FPT8"/>
      <c r="FPU8"/>
      <c r="FPV8"/>
      <c r="FPW8"/>
      <c r="FPX8"/>
      <c r="FPY8"/>
      <c r="FPZ8"/>
      <c r="FQA8"/>
      <c r="FQB8"/>
      <c r="FQC8"/>
      <c r="FQD8"/>
      <c r="FQE8"/>
      <c r="FQF8"/>
      <c r="FQG8"/>
      <c r="FQH8"/>
      <c r="FQI8"/>
      <c r="FQJ8"/>
      <c r="FQK8"/>
      <c r="FQL8"/>
      <c r="FQM8"/>
      <c r="FQN8"/>
      <c r="FQO8"/>
      <c r="FQP8"/>
      <c r="FQQ8"/>
      <c r="FQR8"/>
      <c r="FQS8"/>
      <c r="FQT8"/>
      <c r="FQU8"/>
      <c r="FQV8"/>
      <c r="FQW8"/>
      <c r="FQX8"/>
      <c r="FQY8"/>
      <c r="FQZ8"/>
      <c r="FRA8"/>
      <c r="FRB8"/>
      <c r="FRC8"/>
      <c r="FRD8"/>
      <c r="FRE8"/>
      <c r="FRF8"/>
      <c r="FRG8"/>
      <c r="FRH8"/>
      <c r="FRI8"/>
      <c r="FRJ8"/>
      <c r="FRK8"/>
      <c r="FRL8"/>
      <c r="FRM8"/>
      <c r="FRN8"/>
      <c r="FRO8"/>
      <c r="FRP8"/>
      <c r="FRQ8"/>
      <c r="FRR8"/>
      <c r="FRS8"/>
      <c r="FRT8"/>
      <c r="FRU8"/>
      <c r="FRV8"/>
      <c r="FRW8"/>
      <c r="FRX8"/>
      <c r="FRY8"/>
      <c r="FRZ8"/>
      <c r="FSA8"/>
      <c r="FSB8"/>
      <c r="FSC8"/>
      <c r="FSD8"/>
      <c r="FSE8"/>
      <c r="FSF8"/>
      <c r="FSG8"/>
      <c r="FSH8"/>
      <c r="FSI8"/>
      <c r="FSJ8"/>
      <c r="FSK8"/>
      <c r="FSL8"/>
      <c r="FSM8"/>
      <c r="FSN8"/>
      <c r="FSO8"/>
      <c r="FSP8"/>
      <c r="FSQ8"/>
      <c r="FSR8"/>
      <c r="FSS8"/>
      <c r="FST8"/>
      <c r="FSU8"/>
      <c r="FSV8"/>
      <c r="FSW8"/>
      <c r="FSX8"/>
      <c r="FSY8"/>
      <c r="FSZ8"/>
      <c r="FTA8"/>
      <c r="FTB8"/>
      <c r="FTC8"/>
      <c r="FTD8"/>
      <c r="FTE8"/>
      <c r="FTF8"/>
      <c r="FTG8"/>
      <c r="FTH8"/>
      <c r="FTI8"/>
      <c r="FTJ8"/>
      <c r="FTK8"/>
      <c r="FTL8"/>
      <c r="FTM8"/>
      <c r="FTN8"/>
      <c r="FTO8"/>
      <c r="FTP8"/>
      <c r="FTQ8"/>
      <c r="FTR8"/>
      <c r="FTS8"/>
      <c r="FTT8"/>
      <c r="FTU8"/>
      <c r="FTV8"/>
      <c r="FTW8"/>
      <c r="FTX8"/>
      <c r="FTY8"/>
      <c r="FTZ8"/>
      <c r="FUA8"/>
      <c r="FUB8"/>
      <c r="FUC8"/>
      <c r="FUD8"/>
      <c r="FUE8"/>
      <c r="FUF8"/>
      <c r="FUG8"/>
      <c r="FUH8"/>
      <c r="FUI8"/>
      <c r="FUJ8"/>
      <c r="FUK8"/>
      <c r="FUL8"/>
      <c r="FUM8"/>
      <c r="FUN8"/>
      <c r="FUO8"/>
      <c r="FUP8"/>
      <c r="FUQ8"/>
      <c r="FUR8"/>
      <c r="FUS8"/>
      <c r="FUT8"/>
      <c r="FUU8"/>
      <c r="FUV8"/>
      <c r="FUW8"/>
      <c r="FUX8"/>
      <c r="FUY8"/>
      <c r="FUZ8"/>
      <c r="FVA8"/>
      <c r="FVB8"/>
      <c r="FVC8"/>
      <c r="FVD8"/>
      <c r="FVE8"/>
      <c r="FVF8"/>
      <c r="FVG8"/>
      <c r="FVH8"/>
      <c r="FVI8"/>
      <c r="FVJ8"/>
      <c r="FVK8"/>
      <c r="FVL8"/>
      <c r="FVM8"/>
      <c r="FVN8"/>
      <c r="FVO8"/>
      <c r="FVP8"/>
      <c r="FVQ8"/>
      <c r="FVR8"/>
      <c r="FVS8"/>
      <c r="FVT8"/>
      <c r="FVU8"/>
      <c r="FVV8"/>
      <c r="FVW8"/>
      <c r="FVX8"/>
      <c r="FVY8"/>
      <c r="FVZ8"/>
      <c r="FWA8"/>
      <c r="FWB8"/>
      <c r="FWC8"/>
      <c r="FWD8"/>
      <c r="FWE8"/>
      <c r="FWF8"/>
      <c r="FWG8"/>
      <c r="FWH8"/>
      <c r="FWI8"/>
      <c r="FWJ8"/>
      <c r="FWK8"/>
      <c r="FWL8"/>
      <c r="FWM8"/>
      <c r="FWN8"/>
      <c r="FWO8"/>
      <c r="FWP8"/>
      <c r="FWQ8"/>
      <c r="FWR8"/>
      <c r="FWS8"/>
      <c r="FWT8"/>
      <c r="FWU8"/>
      <c r="FWV8"/>
      <c r="FWW8"/>
      <c r="FWX8"/>
      <c r="FWY8"/>
      <c r="FWZ8"/>
      <c r="FXA8"/>
      <c r="FXB8"/>
      <c r="FXC8"/>
      <c r="FXD8"/>
      <c r="FXE8"/>
      <c r="FXF8"/>
      <c r="FXG8"/>
      <c r="FXH8"/>
      <c r="FXI8"/>
      <c r="FXJ8"/>
      <c r="FXK8"/>
      <c r="FXL8"/>
      <c r="FXM8"/>
      <c r="FXN8"/>
      <c r="FXO8"/>
      <c r="FXP8"/>
      <c r="FXQ8"/>
      <c r="FXR8"/>
      <c r="FXS8"/>
      <c r="FXT8"/>
      <c r="FXU8"/>
      <c r="FXV8"/>
      <c r="FXW8"/>
      <c r="FXX8"/>
      <c r="FXY8"/>
      <c r="FXZ8"/>
      <c r="FYA8"/>
      <c r="FYB8"/>
      <c r="FYC8"/>
      <c r="FYD8"/>
      <c r="FYE8"/>
      <c r="FYF8"/>
      <c r="FYG8"/>
      <c r="FYH8"/>
      <c r="FYI8"/>
      <c r="FYJ8"/>
      <c r="FYK8"/>
      <c r="FYL8"/>
      <c r="FYM8"/>
      <c r="FYN8"/>
      <c r="FYO8"/>
      <c r="FYP8"/>
      <c r="FYQ8"/>
      <c r="FYR8"/>
      <c r="FYS8"/>
      <c r="FYT8"/>
      <c r="FYU8"/>
      <c r="FYV8"/>
      <c r="FYW8"/>
      <c r="FYX8"/>
      <c r="FYY8"/>
      <c r="FYZ8"/>
      <c r="FZA8"/>
      <c r="FZB8"/>
      <c r="FZC8"/>
      <c r="FZD8"/>
      <c r="FZE8"/>
      <c r="FZF8"/>
      <c r="FZG8"/>
      <c r="FZH8"/>
      <c r="FZI8"/>
      <c r="FZJ8"/>
      <c r="FZK8"/>
      <c r="FZL8"/>
      <c r="FZM8"/>
      <c r="FZN8"/>
      <c r="FZO8"/>
      <c r="FZP8"/>
      <c r="FZQ8"/>
      <c r="FZR8"/>
      <c r="FZS8"/>
      <c r="FZT8"/>
      <c r="FZU8"/>
      <c r="FZV8"/>
      <c r="FZW8"/>
      <c r="FZX8"/>
      <c r="FZY8"/>
      <c r="FZZ8"/>
      <c r="GAA8"/>
      <c r="GAB8"/>
      <c r="GAC8"/>
      <c r="GAD8"/>
      <c r="GAE8"/>
      <c r="GAF8"/>
      <c r="GAG8"/>
      <c r="GAH8"/>
      <c r="GAI8"/>
      <c r="GAJ8"/>
      <c r="GAK8"/>
      <c r="GAL8"/>
      <c r="GAM8"/>
      <c r="GAN8"/>
      <c r="GAO8"/>
      <c r="GAP8"/>
      <c r="GAQ8"/>
      <c r="GAR8"/>
      <c r="GAS8"/>
      <c r="GAT8"/>
      <c r="GAU8"/>
      <c r="GAV8"/>
      <c r="GAW8"/>
      <c r="GAX8"/>
      <c r="GAY8"/>
      <c r="GAZ8"/>
      <c r="GBA8"/>
      <c r="GBB8"/>
      <c r="GBC8"/>
      <c r="GBD8"/>
      <c r="GBE8"/>
      <c r="GBF8"/>
      <c r="GBG8"/>
      <c r="GBH8"/>
      <c r="GBI8"/>
      <c r="GBJ8"/>
      <c r="GBK8"/>
      <c r="GBL8"/>
      <c r="GBM8"/>
      <c r="GBN8"/>
      <c r="GBO8"/>
      <c r="GBP8"/>
      <c r="GBQ8"/>
      <c r="GBR8"/>
      <c r="GBS8"/>
      <c r="GBT8"/>
      <c r="GBU8"/>
      <c r="GBV8"/>
      <c r="GBW8"/>
      <c r="GBX8"/>
      <c r="GBY8"/>
      <c r="GBZ8"/>
      <c r="GCA8"/>
      <c r="GCB8"/>
      <c r="GCC8"/>
      <c r="GCD8"/>
      <c r="GCE8"/>
      <c r="GCF8"/>
      <c r="GCG8"/>
      <c r="GCH8"/>
      <c r="GCI8"/>
      <c r="GCJ8"/>
      <c r="GCK8"/>
      <c r="GCL8"/>
      <c r="GCM8"/>
      <c r="GCN8"/>
      <c r="GCO8"/>
      <c r="GCP8"/>
      <c r="GCQ8"/>
      <c r="GCR8"/>
      <c r="GCS8"/>
      <c r="GCT8"/>
      <c r="GCU8"/>
      <c r="GCV8"/>
      <c r="GCW8"/>
      <c r="GCX8"/>
      <c r="GCY8"/>
      <c r="GCZ8"/>
      <c r="GDA8"/>
      <c r="GDB8"/>
      <c r="GDC8"/>
      <c r="GDD8"/>
      <c r="GDE8"/>
      <c r="GDF8"/>
      <c r="GDG8"/>
      <c r="GDH8"/>
      <c r="GDI8"/>
      <c r="GDJ8"/>
      <c r="GDK8"/>
      <c r="GDL8"/>
      <c r="GDM8"/>
      <c r="GDN8"/>
      <c r="GDO8"/>
      <c r="GDP8"/>
      <c r="GDQ8"/>
      <c r="GDR8"/>
      <c r="GDS8"/>
      <c r="GDT8"/>
      <c r="GDU8"/>
      <c r="GDV8"/>
      <c r="GDW8"/>
      <c r="GDX8"/>
      <c r="GDY8"/>
      <c r="GDZ8"/>
      <c r="GEA8"/>
      <c r="GEB8"/>
      <c r="GEC8"/>
      <c r="GED8"/>
      <c r="GEE8"/>
      <c r="GEF8"/>
      <c r="GEG8"/>
      <c r="GEH8"/>
      <c r="GEI8"/>
      <c r="GEJ8"/>
      <c r="GEK8"/>
      <c r="GEL8"/>
      <c r="GEM8"/>
      <c r="GEN8"/>
      <c r="GEO8"/>
      <c r="GEP8"/>
      <c r="GEQ8"/>
      <c r="GER8"/>
      <c r="GES8"/>
      <c r="GET8"/>
      <c r="GEU8"/>
      <c r="GEV8"/>
      <c r="GEW8"/>
      <c r="GEX8"/>
      <c r="GEY8"/>
      <c r="GEZ8"/>
      <c r="GFA8"/>
      <c r="GFB8"/>
      <c r="GFC8"/>
      <c r="GFD8"/>
      <c r="GFE8"/>
      <c r="GFF8"/>
      <c r="GFG8"/>
      <c r="GFH8"/>
      <c r="GFI8"/>
      <c r="GFJ8"/>
      <c r="GFK8"/>
      <c r="GFL8"/>
      <c r="GFM8"/>
      <c r="GFN8"/>
      <c r="GFO8"/>
      <c r="GFP8"/>
      <c r="GFQ8"/>
      <c r="GFR8"/>
      <c r="GFS8"/>
      <c r="GFT8"/>
      <c r="GFU8"/>
      <c r="GFV8"/>
      <c r="GFW8"/>
      <c r="GFX8"/>
      <c r="GFY8"/>
      <c r="GFZ8"/>
      <c r="GGA8"/>
      <c r="GGB8"/>
      <c r="GGC8"/>
      <c r="GGD8"/>
      <c r="GGE8"/>
      <c r="GGF8"/>
      <c r="GGG8"/>
      <c r="GGH8"/>
      <c r="GGI8"/>
      <c r="GGJ8"/>
      <c r="GGK8"/>
      <c r="GGL8"/>
      <c r="GGM8"/>
      <c r="GGN8"/>
      <c r="GGO8"/>
      <c r="GGP8"/>
      <c r="GGQ8"/>
      <c r="GGR8"/>
      <c r="GGS8"/>
      <c r="GGT8"/>
      <c r="GGU8"/>
      <c r="GGV8"/>
      <c r="GGW8"/>
      <c r="GGX8"/>
      <c r="GGY8"/>
      <c r="GGZ8"/>
      <c r="GHA8"/>
      <c r="GHB8"/>
      <c r="GHC8"/>
      <c r="GHD8"/>
      <c r="GHE8"/>
      <c r="GHF8"/>
      <c r="GHG8"/>
      <c r="GHH8"/>
      <c r="GHI8"/>
      <c r="GHJ8"/>
      <c r="GHK8"/>
      <c r="GHL8"/>
      <c r="GHM8"/>
      <c r="GHN8"/>
      <c r="GHO8"/>
      <c r="GHP8"/>
      <c r="GHQ8"/>
      <c r="GHR8"/>
      <c r="GHS8"/>
      <c r="GHT8"/>
      <c r="GHU8"/>
      <c r="GHV8"/>
      <c r="GHW8"/>
      <c r="GHX8"/>
      <c r="GHY8"/>
      <c r="GHZ8"/>
      <c r="GIA8"/>
      <c r="GIB8"/>
      <c r="GIC8"/>
      <c r="GID8"/>
      <c r="GIE8"/>
      <c r="GIF8"/>
      <c r="GIG8"/>
      <c r="GIH8"/>
      <c r="GII8"/>
      <c r="GIJ8"/>
      <c r="GIK8"/>
      <c r="GIL8"/>
      <c r="GIM8"/>
      <c r="GIN8"/>
      <c r="GIO8"/>
      <c r="GIP8"/>
      <c r="GIQ8"/>
      <c r="GIR8"/>
      <c r="GIS8"/>
      <c r="GIT8"/>
      <c r="GIU8"/>
      <c r="GIV8"/>
      <c r="GIW8"/>
      <c r="GIX8"/>
      <c r="GIY8"/>
      <c r="GIZ8"/>
      <c r="GJA8"/>
      <c r="GJB8"/>
      <c r="GJC8"/>
      <c r="GJD8"/>
      <c r="GJE8"/>
      <c r="GJF8"/>
      <c r="GJG8"/>
      <c r="GJH8"/>
      <c r="GJI8"/>
      <c r="GJJ8"/>
      <c r="GJK8"/>
      <c r="GJL8"/>
      <c r="GJM8"/>
      <c r="GJN8"/>
      <c r="GJO8"/>
      <c r="GJP8"/>
      <c r="GJQ8"/>
      <c r="GJR8"/>
      <c r="GJS8"/>
      <c r="GJT8"/>
      <c r="GJU8"/>
      <c r="GJV8"/>
      <c r="GJW8"/>
      <c r="GJX8"/>
      <c r="GJY8"/>
      <c r="GJZ8"/>
      <c r="GKA8"/>
      <c r="GKB8"/>
      <c r="GKC8"/>
      <c r="GKD8"/>
      <c r="GKE8"/>
      <c r="GKF8"/>
      <c r="GKG8"/>
      <c r="GKH8"/>
      <c r="GKI8"/>
      <c r="GKJ8"/>
      <c r="GKK8"/>
      <c r="GKL8"/>
      <c r="GKM8"/>
      <c r="GKN8"/>
      <c r="GKO8"/>
      <c r="GKP8"/>
      <c r="GKQ8"/>
      <c r="GKR8"/>
      <c r="GKS8"/>
      <c r="GKT8"/>
      <c r="GKU8"/>
      <c r="GKV8"/>
      <c r="GKW8"/>
      <c r="GKX8"/>
      <c r="GKY8"/>
      <c r="GKZ8"/>
      <c r="GLA8"/>
      <c r="GLB8"/>
      <c r="GLC8"/>
      <c r="GLD8"/>
      <c r="GLE8"/>
      <c r="GLF8"/>
      <c r="GLG8"/>
      <c r="GLH8"/>
      <c r="GLI8"/>
      <c r="GLJ8"/>
      <c r="GLK8"/>
      <c r="GLL8"/>
      <c r="GLM8"/>
      <c r="GLN8"/>
      <c r="GLO8"/>
      <c r="GLP8"/>
      <c r="GLQ8"/>
      <c r="GLR8"/>
      <c r="GLS8"/>
      <c r="GLT8"/>
      <c r="GLU8"/>
      <c r="GLV8"/>
      <c r="GLW8"/>
      <c r="GLX8"/>
      <c r="GLY8"/>
      <c r="GLZ8"/>
      <c r="GMA8"/>
      <c r="GMB8"/>
      <c r="GMC8"/>
      <c r="GMD8"/>
      <c r="GME8"/>
      <c r="GMF8"/>
      <c r="GMG8"/>
      <c r="GMH8"/>
      <c r="GMI8"/>
      <c r="GMJ8"/>
      <c r="GMK8"/>
      <c r="GML8"/>
      <c r="GMM8"/>
      <c r="GMN8"/>
      <c r="GMO8"/>
      <c r="GMP8"/>
      <c r="GMQ8"/>
      <c r="GMR8"/>
      <c r="GMS8"/>
      <c r="GMT8"/>
      <c r="GMU8"/>
      <c r="GMV8"/>
      <c r="GMW8"/>
      <c r="GMX8"/>
      <c r="GMY8"/>
      <c r="GMZ8"/>
      <c r="GNA8"/>
      <c r="GNB8"/>
      <c r="GNC8"/>
      <c r="GND8"/>
      <c r="GNE8"/>
      <c r="GNF8"/>
      <c r="GNG8"/>
      <c r="GNH8"/>
      <c r="GNI8"/>
      <c r="GNJ8"/>
      <c r="GNK8"/>
      <c r="GNL8"/>
      <c r="GNM8"/>
      <c r="GNN8"/>
      <c r="GNO8"/>
      <c r="GNP8"/>
      <c r="GNQ8"/>
      <c r="GNR8"/>
      <c r="GNS8"/>
      <c r="GNT8"/>
      <c r="GNU8"/>
      <c r="GNV8"/>
      <c r="GNW8"/>
      <c r="GNX8"/>
      <c r="GNY8"/>
      <c r="GNZ8"/>
      <c r="GOA8"/>
      <c r="GOB8"/>
      <c r="GOC8"/>
      <c r="GOD8"/>
      <c r="GOE8"/>
      <c r="GOF8"/>
      <c r="GOG8"/>
      <c r="GOH8"/>
      <c r="GOI8"/>
      <c r="GOJ8"/>
      <c r="GOK8"/>
      <c r="GOL8"/>
      <c r="GOM8"/>
      <c r="GON8"/>
      <c r="GOO8"/>
      <c r="GOP8"/>
      <c r="GOQ8"/>
      <c r="GOR8"/>
      <c r="GOS8"/>
      <c r="GOT8"/>
      <c r="GOU8"/>
      <c r="GOV8"/>
      <c r="GOW8"/>
      <c r="GOX8"/>
      <c r="GOY8"/>
      <c r="GOZ8"/>
      <c r="GPA8"/>
      <c r="GPB8"/>
      <c r="GPC8"/>
      <c r="GPD8"/>
      <c r="GPE8"/>
      <c r="GPF8"/>
      <c r="GPG8"/>
      <c r="GPH8"/>
      <c r="GPI8"/>
      <c r="GPJ8"/>
      <c r="GPK8"/>
      <c r="GPL8"/>
      <c r="GPM8"/>
      <c r="GPN8"/>
      <c r="GPO8"/>
      <c r="GPP8"/>
      <c r="GPQ8"/>
      <c r="GPR8"/>
      <c r="GPS8"/>
      <c r="GPT8"/>
      <c r="GPU8"/>
      <c r="GPV8"/>
      <c r="GPW8"/>
      <c r="GPX8"/>
      <c r="GPY8"/>
      <c r="GPZ8"/>
      <c r="GQA8"/>
      <c r="GQB8"/>
      <c r="GQC8"/>
      <c r="GQD8"/>
      <c r="GQE8"/>
      <c r="GQF8"/>
      <c r="GQG8"/>
      <c r="GQH8"/>
      <c r="GQI8"/>
      <c r="GQJ8"/>
      <c r="GQK8"/>
      <c r="GQL8"/>
      <c r="GQM8"/>
      <c r="GQN8"/>
      <c r="GQO8"/>
      <c r="GQP8"/>
      <c r="GQQ8"/>
      <c r="GQR8"/>
      <c r="GQS8"/>
      <c r="GQT8"/>
      <c r="GQU8"/>
      <c r="GQV8"/>
      <c r="GQW8"/>
      <c r="GQX8"/>
      <c r="GQY8"/>
      <c r="GQZ8"/>
      <c r="GRA8"/>
      <c r="GRB8"/>
      <c r="GRC8"/>
      <c r="GRD8"/>
      <c r="GRE8"/>
      <c r="GRF8"/>
      <c r="GRG8"/>
      <c r="GRH8"/>
      <c r="GRI8"/>
      <c r="GRJ8"/>
      <c r="GRK8"/>
      <c r="GRL8"/>
      <c r="GRM8"/>
      <c r="GRN8"/>
      <c r="GRO8"/>
      <c r="GRP8"/>
      <c r="GRQ8"/>
      <c r="GRR8"/>
      <c r="GRS8"/>
      <c r="GRT8"/>
      <c r="GRU8"/>
      <c r="GRV8"/>
      <c r="GRW8"/>
      <c r="GRX8"/>
      <c r="GRY8"/>
      <c r="GRZ8"/>
      <c r="GSA8"/>
      <c r="GSB8"/>
      <c r="GSC8"/>
      <c r="GSD8"/>
      <c r="GSE8"/>
      <c r="GSF8"/>
      <c r="GSG8"/>
      <c r="GSH8"/>
      <c r="GSI8"/>
      <c r="GSJ8"/>
      <c r="GSK8"/>
      <c r="GSL8"/>
      <c r="GSM8"/>
      <c r="GSN8"/>
      <c r="GSO8"/>
      <c r="GSP8"/>
      <c r="GSQ8"/>
      <c r="GSR8"/>
      <c r="GSS8"/>
      <c r="GST8"/>
      <c r="GSU8"/>
      <c r="GSV8"/>
      <c r="GSW8"/>
      <c r="GSX8"/>
      <c r="GSY8"/>
      <c r="GSZ8"/>
      <c r="GTA8"/>
      <c r="GTB8"/>
      <c r="GTC8"/>
      <c r="GTD8"/>
      <c r="GTE8"/>
      <c r="GTF8"/>
      <c r="GTG8"/>
      <c r="GTH8"/>
      <c r="GTI8"/>
      <c r="GTJ8"/>
      <c r="GTK8"/>
      <c r="GTL8"/>
      <c r="GTM8"/>
      <c r="GTN8"/>
      <c r="GTO8"/>
      <c r="GTP8"/>
      <c r="GTQ8"/>
      <c r="GTR8"/>
      <c r="GTS8"/>
      <c r="GTT8"/>
      <c r="GTU8"/>
      <c r="GTV8"/>
      <c r="GTW8"/>
      <c r="GTX8"/>
      <c r="GTY8"/>
      <c r="GTZ8"/>
      <c r="GUA8"/>
      <c r="GUB8"/>
      <c r="GUC8"/>
      <c r="GUD8"/>
      <c r="GUE8"/>
      <c r="GUF8"/>
      <c r="GUG8"/>
      <c r="GUH8"/>
      <c r="GUI8"/>
      <c r="GUJ8"/>
      <c r="GUK8"/>
      <c r="GUL8"/>
      <c r="GUM8"/>
      <c r="GUN8"/>
      <c r="GUO8"/>
      <c r="GUP8"/>
      <c r="GUQ8"/>
      <c r="GUR8"/>
      <c r="GUS8"/>
      <c r="GUT8"/>
      <c r="GUU8"/>
      <c r="GUV8"/>
      <c r="GUW8"/>
      <c r="GUX8"/>
      <c r="GUY8"/>
      <c r="GUZ8"/>
      <c r="GVA8"/>
      <c r="GVB8"/>
      <c r="GVC8"/>
      <c r="GVD8"/>
      <c r="GVE8"/>
      <c r="GVF8"/>
      <c r="GVG8"/>
      <c r="GVH8"/>
      <c r="GVI8"/>
      <c r="GVJ8"/>
      <c r="GVK8"/>
      <c r="GVL8"/>
      <c r="GVM8"/>
      <c r="GVN8"/>
      <c r="GVO8"/>
      <c r="GVP8"/>
      <c r="GVQ8"/>
      <c r="GVR8"/>
      <c r="GVS8"/>
      <c r="GVT8"/>
      <c r="GVU8"/>
      <c r="GVV8"/>
      <c r="GVW8"/>
      <c r="GVX8"/>
      <c r="GVY8"/>
      <c r="GVZ8"/>
      <c r="GWA8"/>
      <c r="GWB8"/>
      <c r="GWC8"/>
      <c r="GWD8"/>
      <c r="GWE8"/>
      <c r="GWF8"/>
      <c r="GWG8"/>
      <c r="GWH8"/>
      <c r="GWI8"/>
      <c r="GWJ8"/>
      <c r="GWK8"/>
      <c r="GWL8"/>
      <c r="GWM8"/>
      <c r="GWN8"/>
      <c r="GWO8"/>
      <c r="GWP8"/>
      <c r="GWQ8"/>
      <c r="GWR8"/>
      <c r="GWS8"/>
      <c r="GWT8"/>
      <c r="GWU8"/>
      <c r="GWV8"/>
      <c r="GWW8"/>
      <c r="GWX8"/>
      <c r="GWY8"/>
      <c r="GWZ8"/>
      <c r="GXA8"/>
      <c r="GXB8"/>
      <c r="GXC8"/>
      <c r="GXD8"/>
      <c r="GXE8"/>
      <c r="GXF8"/>
      <c r="GXG8"/>
      <c r="GXH8"/>
      <c r="GXI8"/>
      <c r="GXJ8"/>
      <c r="GXK8"/>
      <c r="GXL8"/>
      <c r="GXM8"/>
      <c r="GXN8"/>
      <c r="GXO8"/>
      <c r="GXP8"/>
      <c r="GXQ8"/>
      <c r="GXR8"/>
      <c r="GXS8"/>
      <c r="GXT8"/>
      <c r="GXU8"/>
      <c r="GXV8"/>
      <c r="GXW8"/>
      <c r="GXX8"/>
      <c r="GXY8"/>
      <c r="GXZ8"/>
      <c r="GYA8"/>
      <c r="GYB8"/>
      <c r="GYC8"/>
      <c r="GYD8"/>
      <c r="GYE8"/>
      <c r="GYF8"/>
      <c r="GYG8"/>
      <c r="GYH8"/>
      <c r="GYI8"/>
      <c r="GYJ8"/>
      <c r="GYK8"/>
      <c r="GYL8"/>
      <c r="GYM8"/>
      <c r="GYN8"/>
      <c r="GYO8"/>
      <c r="GYP8"/>
      <c r="GYQ8"/>
      <c r="GYR8"/>
      <c r="GYS8"/>
      <c r="GYT8"/>
      <c r="GYU8"/>
      <c r="GYV8"/>
      <c r="GYW8"/>
      <c r="GYX8"/>
      <c r="GYY8"/>
      <c r="GYZ8"/>
      <c r="GZA8"/>
      <c r="GZB8"/>
      <c r="GZC8"/>
      <c r="GZD8"/>
      <c r="GZE8"/>
      <c r="GZF8"/>
      <c r="GZG8"/>
      <c r="GZH8"/>
      <c r="GZI8"/>
      <c r="GZJ8"/>
      <c r="GZK8"/>
      <c r="GZL8"/>
      <c r="GZM8"/>
      <c r="GZN8"/>
      <c r="GZO8"/>
      <c r="GZP8"/>
      <c r="GZQ8"/>
      <c r="GZR8"/>
      <c r="GZS8"/>
      <c r="GZT8"/>
      <c r="GZU8"/>
      <c r="GZV8"/>
      <c r="GZW8"/>
      <c r="GZX8"/>
      <c r="GZY8"/>
      <c r="GZZ8"/>
      <c r="HAA8"/>
      <c r="HAB8"/>
      <c r="HAC8"/>
      <c r="HAD8"/>
      <c r="HAE8"/>
      <c r="HAF8"/>
      <c r="HAG8"/>
      <c r="HAH8"/>
      <c r="HAI8"/>
      <c r="HAJ8"/>
      <c r="HAK8"/>
      <c r="HAL8"/>
      <c r="HAM8"/>
      <c r="HAN8"/>
      <c r="HAO8"/>
      <c r="HAP8"/>
      <c r="HAQ8"/>
      <c r="HAR8"/>
      <c r="HAS8"/>
      <c r="HAT8"/>
      <c r="HAU8"/>
      <c r="HAV8"/>
      <c r="HAW8"/>
      <c r="HAX8"/>
      <c r="HAY8"/>
      <c r="HAZ8"/>
      <c r="HBA8"/>
      <c r="HBB8"/>
      <c r="HBC8"/>
      <c r="HBD8"/>
      <c r="HBE8"/>
      <c r="HBF8"/>
      <c r="HBG8"/>
      <c r="HBH8"/>
      <c r="HBI8"/>
      <c r="HBJ8"/>
      <c r="HBK8"/>
      <c r="HBL8"/>
      <c r="HBM8"/>
      <c r="HBN8"/>
      <c r="HBO8"/>
      <c r="HBP8"/>
      <c r="HBQ8"/>
      <c r="HBR8"/>
      <c r="HBS8"/>
      <c r="HBT8"/>
      <c r="HBU8"/>
      <c r="HBV8"/>
      <c r="HBW8"/>
      <c r="HBX8"/>
      <c r="HBY8"/>
      <c r="HBZ8"/>
      <c r="HCA8"/>
      <c r="HCB8"/>
      <c r="HCC8"/>
      <c r="HCD8"/>
      <c r="HCE8"/>
      <c r="HCF8"/>
      <c r="HCG8"/>
      <c r="HCH8"/>
      <c r="HCI8"/>
      <c r="HCJ8"/>
      <c r="HCK8"/>
      <c r="HCL8"/>
      <c r="HCM8"/>
      <c r="HCN8"/>
      <c r="HCO8"/>
      <c r="HCP8"/>
      <c r="HCQ8"/>
      <c r="HCR8"/>
      <c r="HCS8"/>
      <c r="HCT8"/>
      <c r="HCU8"/>
      <c r="HCV8"/>
      <c r="HCW8"/>
      <c r="HCX8"/>
      <c r="HCY8"/>
      <c r="HCZ8"/>
      <c r="HDA8"/>
      <c r="HDB8"/>
      <c r="HDC8"/>
      <c r="HDD8"/>
      <c r="HDE8"/>
      <c r="HDF8"/>
      <c r="HDG8"/>
      <c r="HDH8"/>
      <c r="HDI8"/>
      <c r="HDJ8"/>
      <c r="HDK8"/>
      <c r="HDL8"/>
      <c r="HDM8"/>
      <c r="HDN8"/>
      <c r="HDO8"/>
      <c r="HDP8"/>
      <c r="HDQ8"/>
      <c r="HDR8"/>
      <c r="HDS8"/>
      <c r="HDT8"/>
      <c r="HDU8"/>
      <c r="HDV8"/>
      <c r="HDW8"/>
      <c r="HDX8"/>
      <c r="HDY8"/>
      <c r="HDZ8"/>
      <c r="HEA8"/>
      <c r="HEB8"/>
      <c r="HEC8"/>
      <c r="HED8"/>
      <c r="HEE8"/>
      <c r="HEF8"/>
      <c r="HEG8"/>
      <c r="HEH8"/>
      <c r="HEI8"/>
      <c r="HEJ8"/>
      <c r="HEK8"/>
      <c r="HEL8"/>
      <c r="HEM8"/>
      <c r="HEN8"/>
      <c r="HEO8"/>
      <c r="HEP8"/>
      <c r="HEQ8"/>
      <c r="HER8"/>
      <c r="HES8"/>
      <c r="HET8"/>
      <c r="HEU8"/>
      <c r="HEV8"/>
      <c r="HEW8"/>
      <c r="HEX8"/>
      <c r="HEY8"/>
      <c r="HEZ8"/>
      <c r="HFA8"/>
      <c r="HFB8"/>
      <c r="HFC8"/>
      <c r="HFD8"/>
      <c r="HFE8"/>
      <c r="HFF8"/>
      <c r="HFG8"/>
      <c r="HFH8"/>
      <c r="HFI8"/>
      <c r="HFJ8"/>
      <c r="HFK8"/>
      <c r="HFL8"/>
      <c r="HFM8"/>
      <c r="HFN8"/>
      <c r="HFO8"/>
      <c r="HFP8"/>
      <c r="HFQ8"/>
      <c r="HFR8"/>
      <c r="HFS8"/>
      <c r="HFT8"/>
      <c r="HFU8"/>
      <c r="HFV8"/>
      <c r="HFW8"/>
      <c r="HFX8"/>
      <c r="HFY8"/>
      <c r="HFZ8"/>
      <c r="HGA8"/>
      <c r="HGB8"/>
      <c r="HGC8"/>
      <c r="HGD8"/>
      <c r="HGE8"/>
      <c r="HGF8"/>
      <c r="HGG8"/>
      <c r="HGH8"/>
      <c r="HGI8"/>
      <c r="HGJ8"/>
      <c r="HGK8"/>
      <c r="HGL8"/>
      <c r="HGM8"/>
      <c r="HGN8"/>
      <c r="HGO8"/>
      <c r="HGP8"/>
      <c r="HGQ8"/>
      <c r="HGR8"/>
      <c r="HGS8"/>
      <c r="HGT8"/>
      <c r="HGU8"/>
      <c r="HGV8"/>
      <c r="HGW8"/>
      <c r="HGX8"/>
      <c r="HGY8"/>
      <c r="HGZ8"/>
      <c r="HHA8"/>
      <c r="HHB8"/>
      <c r="HHC8"/>
      <c r="HHD8"/>
      <c r="HHE8"/>
      <c r="HHF8"/>
      <c r="HHG8"/>
      <c r="HHH8"/>
      <c r="HHI8"/>
      <c r="HHJ8"/>
      <c r="HHK8"/>
      <c r="HHL8"/>
      <c r="HHM8"/>
      <c r="HHN8"/>
      <c r="HHO8"/>
      <c r="HHP8"/>
      <c r="HHQ8"/>
      <c r="HHR8"/>
      <c r="HHS8"/>
      <c r="HHT8"/>
      <c r="HHU8"/>
      <c r="HHV8"/>
      <c r="HHW8"/>
      <c r="HHX8"/>
      <c r="HHY8"/>
      <c r="HHZ8"/>
      <c r="HIA8"/>
      <c r="HIB8"/>
      <c r="HIC8"/>
      <c r="HID8"/>
      <c r="HIE8"/>
      <c r="HIF8"/>
      <c r="HIG8"/>
      <c r="HIH8"/>
      <c r="HII8"/>
      <c r="HIJ8"/>
      <c r="HIK8"/>
      <c r="HIL8"/>
      <c r="HIM8"/>
      <c r="HIN8"/>
      <c r="HIO8"/>
      <c r="HIP8"/>
      <c r="HIQ8"/>
      <c r="HIR8"/>
      <c r="HIS8"/>
      <c r="HIT8"/>
      <c r="HIU8"/>
      <c r="HIV8"/>
      <c r="HIW8"/>
      <c r="HIX8"/>
      <c r="HIY8"/>
      <c r="HIZ8"/>
      <c r="HJA8"/>
      <c r="HJB8"/>
      <c r="HJC8"/>
      <c r="HJD8"/>
      <c r="HJE8"/>
      <c r="HJF8"/>
      <c r="HJG8"/>
      <c r="HJH8"/>
      <c r="HJI8"/>
      <c r="HJJ8"/>
      <c r="HJK8"/>
      <c r="HJL8"/>
      <c r="HJM8"/>
      <c r="HJN8"/>
      <c r="HJO8"/>
      <c r="HJP8"/>
      <c r="HJQ8"/>
      <c r="HJR8"/>
      <c r="HJS8"/>
      <c r="HJT8"/>
      <c r="HJU8"/>
      <c r="HJV8"/>
      <c r="HJW8"/>
      <c r="HJX8"/>
      <c r="HJY8"/>
      <c r="HJZ8"/>
      <c r="HKA8"/>
      <c r="HKB8"/>
      <c r="HKC8"/>
      <c r="HKD8"/>
      <c r="HKE8"/>
      <c r="HKF8"/>
      <c r="HKG8"/>
      <c r="HKH8"/>
      <c r="HKI8"/>
      <c r="HKJ8"/>
      <c r="HKK8"/>
      <c r="HKL8"/>
      <c r="HKM8"/>
      <c r="HKN8"/>
      <c r="HKO8"/>
      <c r="HKP8"/>
      <c r="HKQ8"/>
      <c r="HKR8"/>
      <c r="HKS8"/>
      <c r="HKT8"/>
      <c r="HKU8"/>
      <c r="HKV8"/>
      <c r="HKW8"/>
      <c r="HKX8"/>
      <c r="HKY8"/>
      <c r="HKZ8"/>
      <c r="HLA8"/>
      <c r="HLB8"/>
      <c r="HLC8"/>
      <c r="HLD8"/>
      <c r="HLE8"/>
      <c r="HLF8"/>
      <c r="HLG8"/>
      <c r="HLH8"/>
      <c r="HLI8"/>
      <c r="HLJ8"/>
      <c r="HLK8"/>
      <c r="HLL8"/>
      <c r="HLM8"/>
      <c r="HLN8"/>
      <c r="HLO8"/>
      <c r="HLP8"/>
      <c r="HLQ8"/>
      <c r="HLR8"/>
      <c r="HLS8"/>
      <c r="HLT8"/>
      <c r="HLU8"/>
      <c r="HLV8"/>
      <c r="HLW8"/>
      <c r="HLX8"/>
      <c r="HLY8"/>
      <c r="HLZ8"/>
      <c r="HMA8"/>
      <c r="HMB8"/>
      <c r="HMC8"/>
      <c r="HMD8"/>
      <c r="HME8"/>
      <c r="HMF8"/>
      <c r="HMG8"/>
      <c r="HMH8"/>
      <c r="HMI8"/>
      <c r="HMJ8"/>
      <c r="HMK8"/>
      <c r="HML8"/>
      <c r="HMM8"/>
      <c r="HMN8"/>
      <c r="HMO8"/>
      <c r="HMP8"/>
      <c r="HMQ8"/>
      <c r="HMR8"/>
      <c r="HMS8"/>
      <c r="HMT8"/>
      <c r="HMU8"/>
      <c r="HMV8"/>
      <c r="HMW8"/>
      <c r="HMX8"/>
      <c r="HMY8"/>
      <c r="HMZ8"/>
      <c r="HNA8"/>
      <c r="HNB8"/>
      <c r="HNC8"/>
      <c r="HND8"/>
      <c r="HNE8"/>
      <c r="HNF8"/>
      <c r="HNG8"/>
      <c r="HNH8"/>
      <c r="HNI8"/>
      <c r="HNJ8"/>
      <c r="HNK8"/>
      <c r="HNL8"/>
      <c r="HNM8"/>
      <c r="HNN8"/>
      <c r="HNO8"/>
      <c r="HNP8"/>
      <c r="HNQ8"/>
      <c r="HNR8"/>
      <c r="HNS8"/>
      <c r="HNT8"/>
      <c r="HNU8"/>
      <c r="HNV8"/>
      <c r="HNW8"/>
      <c r="HNX8"/>
      <c r="HNY8"/>
      <c r="HNZ8"/>
      <c r="HOA8"/>
      <c r="HOB8"/>
      <c r="HOC8"/>
      <c r="HOD8"/>
      <c r="HOE8"/>
      <c r="HOF8"/>
      <c r="HOG8"/>
      <c r="HOH8"/>
      <c r="HOI8"/>
      <c r="HOJ8"/>
      <c r="HOK8"/>
      <c r="HOL8"/>
      <c r="HOM8"/>
      <c r="HON8"/>
      <c r="HOO8"/>
      <c r="HOP8"/>
      <c r="HOQ8"/>
      <c r="HOR8"/>
      <c r="HOS8"/>
      <c r="HOT8"/>
      <c r="HOU8"/>
      <c r="HOV8"/>
      <c r="HOW8"/>
      <c r="HOX8"/>
      <c r="HOY8"/>
      <c r="HOZ8"/>
      <c r="HPA8"/>
      <c r="HPB8"/>
      <c r="HPC8"/>
      <c r="HPD8"/>
      <c r="HPE8"/>
      <c r="HPF8"/>
      <c r="HPG8"/>
      <c r="HPH8"/>
      <c r="HPI8"/>
      <c r="HPJ8"/>
      <c r="HPK8"/>
      <c r="HPL8"/>
      <c r="HPM8"/>
      <c r="HPN8"/>
      <c r="HPO8"/>
      <c r="HPP8"/>
      <c r="HPQ8"/>
      <c r="HPR8"/>
      <c r="HPS8"/>
      <c r="HPT8"/>
      <c r="HPU8"/>
      <c r="HPV8"/>
      <c r="HPW8"/>
      <c r="HPX8"/>
      <c r="HPY8"/>
      <c r="HPZ8"/>
      <c r="HQA8"/>
      <c r="HQB8"/>
      <c r="HQC8"/>
      <c r="HQD8"/>
      <c r="HQE8"/>
      <c r="HQF8"/>
      <c r="HQG8"/>
      <c r="HQH8"/>
      <c r="HQI8"/>
      <c r="HQJ8"/>
      <c r="HQK8"/>
      <c r="HQL8"/>
      <c r="HQM8"/>
      <c r="HQN8"/>
      <c r="HQO8"/>
      <c r="HQP8"/>
      <c r="HQQ8"/>
      <c r="HQR8"/>
      <c r="HQS8"/>
      <c r="HQT8"/>
      <c r="HQU8"/>
      <c r="HQV8"/>
      <c r="HQW8"/>
      <c r="HQX8"/>
      <c r="HQY8"/>
      <c r="HQZ8"/>
      <c r="HRA8"/>
      <c r="HRB8"/>
      <c r="HRC8"/>
      <c r="HRD8"/>
      <c r="HRE8"/>
      <c r="HRF8"/>
      <c r="HRG8"/>
      <c r="HRH8"/>
      <c r="HRI8"/>
      <c r="HRJ8"/>
      <c r="HRK8"/>
      <c r="HRL8"/>
      <c r="HRM8"/>
      <c r="HRN8"/>
      <c r="HRO8"/>
      <c r="HRP8"/>
      <c r="HRQ8"/>
      <c r="HRR8"/>
      <c r="HRS8"/>
      <c r="HRT8"/>
      <c r="HRU8"/>
      <c r="HRV8"/>
      <c r="HRW8"/>
      <c r="HRX8"/>
      <c r="HRY8"/>
      <c r="HRZ8"/>
      <c r="HSA8"/>
      <c r="HSB8"/>
      <c r="HSC8"/>
      <c r="HSD8"/>
      <c r="HSE8"/>
      <c r="HSF8"/>
      <c r="HSG8"/>
      <c r="HSH8"/>
      <c r="HSI8"/>
      <c r="HSJ8"/>
      <c r="HSK8"/>
      <c r="HSL8"/>
      <c r="HSM8"/>
      <c r="HSN8"/>
      <c r="HSO8"/>
      <c r="HSP8"/>
      <c r="HSQ8"/>
      <c r="HSR8"/>
      <c r="HSS8"/>
      <c r="HST8"/>
      <c r="HSU8"/>
      <c r="HSV8"/>
      <c r="HSW8"/>
      <c r="HSX8"/>
      <c r="HSY8"/>
      <c r="HSZ8"/>
      <c r="HTA8"/>
      <c r="HTB8"/>
      <c r="HTC8"/>
      <c r="HTD8"/>
      <c r="HTE8"/>
      <c r="HTF8"/>
      <c r="HTG8"/>
      <c r="HTH8"/>
      <c r="HTI8"/>
      <c r="HTJ8"/>
      <c r="HTK8"/>
      <c r="HTL8"/>
      <c r="HTM8"/>
      <c r="HTN8"/>
      <c r="HTO8"/>
      <c r="HTP8"/>
      <c r="HTQ8"/>
      <c r="HTR8"/>
      <c r="HTS8"/>
      <c r="HTT8"/>
      <c r="HTU8"/>
      <c r="HTV8"/>
      <c r="HTW8"/>
      <c r="HTX8"/>
      <c r="HTY8"/>
      <c r="HTZ8"/>
      <c r="HUA8"/>
      <c r="HUB8"/>
      <c r="HUC8"/>
      <c r="HUD8"/>
      <c r="HUE8"/>
      <c r="HUF8"/>
      <c r="HUG8"/>
      <c r="HUH8"/>
      <c r="HUI8"/>
      <c r="HUJ8"/>
      <c r="HUK8"/>
      <c r="HUL8"/>
      <c r="HUM8"/>
      <c r="HUN8"/>
      <c r="HUO8"/>
      <c r="HUP8"/>
      <c r="HUQ8"/>
      <c r="HUR8"/>
      <c r="HUS8"/>
      <c r="HUT8"/>
      <c r="HUU8"/>
      <c r="HUV8"/>
      <c r="HUW8"/>
      <c r="HUX8"/>
      <c r="HUY8"/>
      <c r="HUZ8"/>
      <c r="HVA8"/>
      <c r="HVB8"/>
      <c r="HVC8"/>
      <c r="HVD8"/>
      <c r="HVE8"/>
      <c r="HVF8"/>
      <c r="HVG8"/>
      <c r="HVH8"/>
      <c r="HVI8"/>
      <c r="HVJ8"/>
      <c r="HVK8"/>
      <c r="HVL8"/>
      <c r="HVM8"/>
      <c r="HVN8"/>
      <c r="HVO8"/>
      <c r="HVP8"/>
      <c r="HVQ8"/>
      <c r="HVR8"/>
      <c r="HVS8"/>
      <c r="HVT8"/>
      <c r="HVU8"/>
      <c r="HVV8"/>
      <c r="HVW8"/>
      <c r="HVX8"/>
      <c r="HVY8"/>
      <c r="HVZ8"/>
      <c r="HWA8"/>
      <c r="HWB8"/>
      <c r="HWC8"/>
      <c r="HWD8"/>
      <c r="HWE8"/>
      <c r="HWF8"/>
      <c r="HWG8"/>
      <c r="HWH8"/>
      <c r="HWI8"/>
      <c r="HWJ8"/>
      <c r="HWK8"/>
      <c r="HWL8"/>
      <c r="HWM8"/>
      <c r="HWN8"/>
      <c r="HWO8"/>
      <c r="HWP8"/>
      <c r="HWQ8"/>
      <c r="HWR8"/>
      <c r="HWS8"/>
      <c r="HWT8"/>
      <c r="HWU8"/>
      <c r="HWV8"/>
      <c r="HWW8"/>
      <c r="HWX8"/>
      <c r="HWY8"/>
      <c r="HWZ8"/>
      <c r="HXA8"/>
      <c r="HXB8"/>
      <c r="HXC8"/>
      <c r="HXD8"/>
      <c r="HXE8"/>
      <c r="HXF8"/>
      <c r="HXG8"/>
      <c r="HXH8"/>
      <c r="HXI8"/>
      <c r="HXJ8"/>
      <c r="HXK8"/>
      <c r="HXL8"/>
      <c r="HXM8"/>
      <c r="HXN8"/>
      <c r="HXO8"/>
      <c r="HXP8"/>
      <c r="HXQ8"/>
      <c r="HXR8"/>
      <c r="HXS8"/>
      <c r="HXT8"/>
      <c r="HXU8"/>
      <c r="HXV8"/>
      <c r="HXW8"/>
      <c r="HXX8"/>
      <c r="HXY8"/>
      <c r="HXZ8"/>
      <c r="HYA8"/>
      <c r="HYB8"/>
      <c r="HYC8"/>
      <c r="HYD8"/>
      <c r="HYE8"/>
      <c r="HYF8"/>
      <c r="HYG8"/>
      <c r="HYH8"/>
      <c r="HYI8"/>
      <c r="HYJ8"/>
      <c r="HYK8"/>
      <c r="HYL8"/>
      <c r="HYM8"/>
      <c r="HYN8"/>
      <c r="HYO8"/>
      <c r="HYP8"/>
      <c r="HYQ8"/>
      <c r="HYR8"/>
      <c r="HYS8"/>
      <c r="HYT8"/>
      <c r="HYU8"/>
      <c r="HYV8"/>
      <c r="HYW8"/>
      <c r="HYX8"/>
      <c r="HYY8"/>
      <c r="HYZ8"/>
      <c r="HZA8"/>
      <c r="HZB8"/>
      <c r="HZC8"/>
      <c r="HZD8"/>
      <c r="HZE8"/>
      <c r="HZF8"/>
      <c r="HZG8"/>
      <c r="HZH8"/>
      <c r="HZI8"/>
      <c r="HZJ8"/>
      <c r="HZK8"/>
      <c r="HZL8"/>
      <c r="HZM8"/>
      <c r="HZN8"/>
      <c r="HZO8"/>
      <c r="HZP8"/>
      <c r="HZQ8"/>
      <c r="HZR8"/>
      <c r="HZS8"/>
      <c r="HZT8"/>
      <c r="HZU8"/>
      <c r="HZV8"/>
      <c r="HZW8"/>
      <c r="HZX8"/>
      <c r="HZY8"/>
      <c r="HZZ8"/>
      <c r="IAA8"/>
      <c r="IAB8"/>
      <c r="IAC8"/>
      <c r="IAD8"/>
      <c r="IAE8"/>
      <c r="IAF8"/>
      <c r="IAG8"/>
      <c r="IAH8"/>
      <c r="IAI8"/>
      <c r="IAJ8"/>
      <c r="IAK8"/>
      <c r="IAL8"/>
      <c r="IAM8"/>
      <c r="IAN8"/>
      <c r="IAO8"/>
      <c r="IAP8"/>
      <c r="IAQ8"/>
      <c r="IAR8"/>
      <c r="IAS8"/>
      <c r="IAT8"/>
      <c r="IAU8"/>
      <c r="IAV8"/>
      <c r="IAW8"/>
      <c r="IAX8"/>
      <c r="IAY8"/>
      <c r="IAZ8"/>
      <c r="IBA8"/>
      <c r="IBB8"/>
      <c r="IBC8"/>
      <c r="IBD8"/>
      <c r="IBE8"/>
      <c r="IBF8"/>
      <c r="IBG8"/>
      <c r="IBH8"/>
      <c r="IBI8"/>
      <c r="IBJ8"/>
      <c r="IBK8"/>
      <c r="IBL8"/>
      <c r="IBM8"/>
      <c r="IBN8"/>
      <c r="IBO8"/>
      <c r="IBP8"/>
      <c r="IBQ8"/>
      <c r="IBR8"/>
      <c r="IBS8"/>
      <c r="IBT8"/>
      <c r="IBU8"/>
      <c r="IBV8"/>
      <c r="IBW8"/>
      <c r="IBX8"/>
      <c r="IBY8"/>
      <c r="IBZ8"/>
      <c r="ICA8"/>
      <c r="ICB8"/>
      <c r="ICC8"/>
      <c r="ICD8"/>
      <c r="ICE8"/>
      <c r="ICF8"/>
      <c r="ICG8"/>
      <c r="ICH8"/>
      <c r="ICI8"/>
      <c r="ICJ8"/>
      <c r="ICK8"/>
      <c r="ICL8"/>
      <c r="ICM8"/>
      <c r="ICN8"/>
      <c r="ICO8"/>
      <c r="ICP8"/>
      <c r="ICQ8"/>
      <c r="ICR8"/>
      <c r="ICS8"/>
      <c r="ICT8"/>
      <c r="ICU8"/>
      <c r="ICV8"/>
      <c r="ICW8"/>
      <c r="ICX8"/>
      <c r="ICY8"/>
      <c r="ICZ8"/>
      <c r="IDA8"/>
      <c r="IDB8"/>
      <c r="IDC8"/>
      <c r="IDD8"/>
      <c r="IDE8"/>
      <c r="IDF8"/>
      <c r="IDG8"/>
      <c r="IDH8"/>
      <c r="IDI8"/>
      <c r="IDJ8"/>
      <c r="IDK8"/>
      <c r="IDL8"/>
      <c r="IDM8"/>
      <c r="IDN8"/>
      <c r="IDO8"/>
      <c r="IDP8"/>
      <c r="IDQ8"/>
      <c r="IDR8"/>
      <c r="IDS8"/>
      <c r="IDT8"/>
      <c r="IDU8"/>
      <c r="IDV8"/>
      <c r="IDW8"/>
      <c r="IDX8"/>
      <c r="IDY8"/>
      <c r="IDZ8"/>
      <c r="IEA8"/>
      <c r="IEB8"/>
      <c r="IEC8"/>
      <c r="IED8"/>
      <c r="IEE8"/>
      <c r="IEF8"/>
      <c r="IEG8"/>
      <c r="IEH8"/>
      <c r="IEI8"/>
      <c r="IEJ8"/>
      <c r="IEK8"/>
      <c r="IEL8"/>
      <c r="IEM8"/>
      <c r="IEN8"/>
      <c r="IEO8"/>
      <c r="IEP8"/>
      <c r="IEQ8"/>
      <c r="IER8"/>
      <c r="IES8"/>
      <c r="IET8"/>
      <c r="IEU8"/>
      <c r="IEV8"/>
      <c r="IEW8"/>
      <c r="IEX8"/>
      <c r="IEY8"/>
      <c r="IEZ8"/>
      <c r="IFA8"/>
      <c r="IFB8"/>
      <c r="IFC8"/>
      <c r="IFD8"/>
      <c r="IFE8"/>
      <c r="IFF8"/>
      <c r="IFG8"/>
      <c r="IFH8"/>
      <c r="IFI8"/>
      <c r="IFJ8"/>
      <c r="IFK8"/>
      <c r="IFL8"/>
      <c r="IFM8"/>
      <c r="IFN8"/>
      <c r="IFO8"/>
      <c r="IFP8"/>
      <c r="IFQ8"/>
      <c r="IFR8"/>
      <c r="IFS8"/>
      <c r="IFT8"/>
      <c r="IFU8"/>
      <c r="IFV8"/>
      <c r="IFW8"/>
      <c r="IFX8"/>
      <c r="IFY8"/>
      <c r="IFZ8"/>
      <c r="IGA8"/>
      <c r="IGB8"/>
      <c r="IGC8"/>
      <c r="IGD8"/>
      <c r="IGE8"/>
      <c r="IGF8"/>
      <c r="IGG8"/>
      <c r="IGH8"/>
      <c r="IGI8"/>
      <c r="IGJ8"/>
      <c r="IGK8"/>
      <c r="IGL8"/>
      <c r="IGM8"/>
      <c r="IGN8"/>
      <c r="IGO8"/>
      <c r="IGP8"/>
      <c r="IGQ8"/>
      <c r="IGR8"/>
      <c r="IGS8"/>
      <c r="IGT8"/>
      <c r="IGU8"/>
      <c r="IGV8"/>
      <c r="IGW8"/>
      <c r="IGX8"/>
      <c r="IGY8"/>
      <c r="IGZ8"/>
      <c r="IHA8"/>
      <c r="IHB8"/>
      <c r="IHC8"/>
      <c r="IHD8"/>
      <c r="IHE8"/>
      <c r="IHF8"/>
      <c r="IHG8"/>
      <c r="IHH8"/>
      <c r="IHI8"/>
      <c r="IHJ8"/>
      <c r="IHK8"/>
      <c r="IHL8"/>
      <c r="IHM8"/>
      <c r="IHN8"/>
      <c r="IHO8"/>
      <c r="IHP8"/>
      <c r="IHQ8"/>
      <c r="IHR8"/>
      <c r="IHS8"/>
      <c r="IHT8"/>
      <c r="IHU8"/>
      <c r="IHV8"/>
      <c r="IHW8"/>
      <c r="IHX8"/>
      <c r="IHY8"/>
      <c r="IHZ8"/>
      <c r="IIA8"/>
      <c r="IIB8"/>
      <c r="IIC8"/>
      <c r="IID8"/>
      <c r="IIE8"/>
      <c r="IIF8"/>
      <c r="IIG8"/>
      <c r="IIH8"/>
      <c r="III8"/>
      <c r="IIJ8"/>
      <c r="IIK8"/>
      <c r="IIL8"/>
      <c r="IIM8"/>
      <c r="IIN8"/>
      <c r="IIO8"/>
      <c r="IIP8"/>
      <c r="IIQ8"/>
      <c r="IIR8"/>
      <c r="IIS8"/>
      <c r="IIT8"/>
      <c r="IIU8"/>
      <c r="IIV8"/>
      <c r="IIW8"/>
      <c r="IIX8"/>
      <c r="IIY8"/>
      <c r="IIZ8"/>
      <c r="IJA8"/>
      <c r="IJB8"/>
      <c r="IJC8"/>
      <c r="IJD8"/>
      <c r="IJE8"/>
      <c r="IJF8"/>
      <c r="IJG8"/>
      <c r="IJH8"/>
      <c r="IJI8"/>
      <c r="IJJ8"/>
      <c r="IJK8"/>
      <c r="IJL8"/>
      <c r="IJM8"/>
      <c r="IJN8"/>
      <c r="IJO8"/>
      <c r="IJP8"/>
      <c r="IJQ8"/>
      <c r="IJR8"/>
      <c r="IJS8"/>
      <c r="IJT8"/>
      <c r="IJU8"/>
      <c r="IJV8"/>
      <c r="IJW8"/>
      <c r="IJX8"/>
      <c r="IJY8"/>
      <c r="IJZ8"/>
      <c r="IKA8"/>
      <c r="IKB8"/>
      <c r="IKC8"/>
      <c r="IKD8"/>
      <c r="IKE8"/>
      <c r="IKF8"/>
      <c r="IKG8"/>
      <c r="IKH8"/>
      <c r="IKI8"/>
      <c r="IKJ8"/>
      <c r="IKK8"/>
      <c r="IKL8"/>
      <c r="IKM8"/>
      <c r="IKN8"/>
      <c r="IKO8"/>
      <c r="IKP8"/>
      <c r="IKQ8"/>
      <c r="IKR8"/>
      <c r="IKS8"/>
      <c r="IKT8"/>
      <c r="IKU8"/>
      <c r="IKV8"/>
      <c r="IKW8"/>
      <c r="IKX8"/>
      <c r="IKY8"/>
      <c r="IKZ8"/>
      <c r="ILA8"/>
      <c r="ILB8"/>
      <c r="ILC8"/>
      <c r="ILD8"/>
      <c r="ILE8"/>
      <c r="ILF8"/>
      <c r="ILG8"/>
      <c r="ILH8"/>
      <c r="ILI8"/>
      <c r="ILJ8"/>
      <c r="ILK8"/>
      <c r="ILL8"/>
      <c r="ILM8"/>
      <c r="ILN8"/>
      <c r="ILO8"/>
      <c r="ILP8"/>
      <c r="ILQ8"/>
      <c r="ILR8"/>
      <c r="ILS8"/>
      <c r="ILT8"/>
      <c r="ILU8"/>
      <c r="ILV8"/>
      <c r="ILW8"/>
      <c r="ILX8"/>
      <c r="ILY8"/>
      <c r="ILZ8"/>
      <c r="IMA8"/>
      <c r="IMB8"/>
      <c r="IMC8"/>
      <c r="IMD8"/>
      <c r="IME8"/>
      <c r="IMF8"/>
      <c r="IMG8"/>
      <c r="IMH8"/>
      <c r="IMI8"/>
      <c r="IMJ8"/>
      <c r="IMK8"/>
      <c r="IML8"/>
      <c r="IMM8"/>
      <c r="IMN8"/>
      <c r="IMO8"/>
      <c r="IMP8"/>
      <c r="IMQ8"/>
      <c r="IMR8"/>
      <c r="IMS8"/>
      <c r="IMT8"/>
      <c r="IMU8"/>
      <c r="IMV8"/>
      <c r="IMW8"/>
      <c r="IMX8"/>
      <c r="IMY8"/>
      <c r="IMZ8"/>
      <c r="INA8"/>
      <c r="INB8"/>
      <c r="INC8"/>
      <c r="IND8"/>
      <c r="INE8"/>
      <c r="INF8"/>
      <c r="ING8"/>
      <c r="INH8"/>
      <c r="INI8"/>
      <c r="INJ8"/>
      <c r="INK8"/>
      <c r="INL8"/>
      <c r="INM8"/>
      <c r="INN8"/>
      <c r="INO8"/>
      <c r="INP8"/>
      <c r="INQ8"/>
      <c r="INR8"/>
      <c r="INS8"/>
      <c r="INT8"/>
      <c r="INU8"/>
      <c r="INV8"/>
      <c r="INW8"/>
      <c r="INX8"/>
      <c r="INY8"/>
      <c r="INZ8"/>
      <c r="IOA8"/>
      <c r="IOB8"/>
      <c r="IOC8"/>
      <c r="IOD8"/>
      <c r="IOE8"/>
      <c r="IOF8"/>
      <c r="IOG8"/>
      <c r="IOH8"/>
      <c r="IOI8"/>
      <c r="IOJ8"/>
      <c r="IOK8"/>
      <c r="IOL8"/>
      <c r="IOM8"/>
      <c r="ION8"/>
      <c r="IOO8"/>
      <c r="IOP8"/>
      <c r="IOQ8"/>
      <c r="IOR8"/>
      <c r="IOS8"/>
      <c r="IOT8"/>
      <c r="IOU8"/>
      <c r="IOV8"/>
      <c r="IOW8"/>
      <c r="IOX8"/>
      <c r="IOY8"/>
      <c r="IOZ8"/>
      <c r="IPA8"/>
      <c r="IPB8"/>
      <c r="IPC8"/>
      <c r="IPD8"/>
      <c r="IPE8"/>
      <c r="IPF8"/>
      <c r="IPG8"/>
      <c r="IPH8"/>
      <c r="IPI8"/>
      <c r="IPJ8"/>
      <c r="IPK8"/>
      <c r="IPL8"/>
      <c r="IPM8"/>
      <c r="IPN8"/>
      <c r="IPO8"/>
      <c r="IPP8"/>
      <c r="IPQ8"/>
      <c r="IPR8"/>
      <c r="IPS8"/>
      <c r="IPT8"/>
      <c r="IPU8"/>
      <c r="IPV8"/>
      <c r="IPW8"/>
      <c r="IPX8"/>
      <c r="IPY8"/>
      <c r="IPZ8"/>
      <c r="IQA8"/>
      <c r="IQB8"/>
      <c r="IQC8"/>
      <c r="IQD8"/>
      <c r="IQE8"/>
      <c r="IQF8"/>
      <c r="IQG8"/>
      <c r="IQH8"/>
      <c r="IQI8"/>
      <c r="IQJ8"/>
      <c r="IQK8"/>
      <c r="IQL8"/>
      <c r="IQM8"/>
      <c r="IQN8"/>
      <c r="IQO8"/>
      <c r="IQP8"/>
      <c r="IQQ8"/>
      <c r="IQR8"/>
      <c r="IQS8"/>
      <c r="IQT8"/>
      <c r="IQU8"/>
      <c r="IQV8"/>
      <c r="IQW8"/>
      <c r="IQX8"/>
      <c r="IQY8"/>
      <c r="IQZ8"/>
      <c r="IRA8"/>
      <c r="IRB8"/>
      <c r="IRC8"/>
      <c r="IRD8"/>
      <c r="IRE8"/>
      <c r="IRF8"/>
      <c r="IRG8"/>
      <c r="IRH8"/>
      <c r="IRI8"/>
      <c r="IRJ8"/>
      <c r="IRK8"/>
      <c r="IRL8"/>
      <c r="IRM8"/>
      <c r="IRN8"/>
      <c r="IRO8"/>
      <c r="IRP8"/>
      <c r="IRQ8"/>
      <c r="IRR8"/>
      <c r="IRS8"/>
      <c r="IRT8"/>
      <c r="IRU8"/>
      <c r="IRV8"/>
      <c r="IRW8"/>
      <c r="IRX8"/>
      <c r="IRY8"/>
      <c r="IRZ8"/>
      <c r="ISA8"/>
      <c r="ISB8"/>
      <c r="ISC8"/>
      <c r="ISD8"/>
      <c r="ISE8"/>
      <c r="ISF8"/>
      <c r="ISG8"/>
      <c r="ISH8"/>
      <c r="ISI8"/>
      <c r="ISJ8"/>
      <c r="ISK8"/>
      <c r="ISL8"/>
      <c r="ISM8"/>
      <c r="ISN8"/>
      <c r="ISO8"/>
      <c r="ISP8"/>
      <c r="ISQ8"/>
      <c r="ISR8"/>
      <c r="ISS8"/>
      <c r="IST8"/>
      <c r="ISU8"/>
      <c r="ISV8"/>
      <c r="ISW8"/>
      <c r="ISX8"/>
      <c r="ISY8"/>
      <c r="ISZ8"/>
      <c r="ITA8"/>
      <c r="ITB8"/>
      <c r="ITC8"/>
      <c r="ITD8"/>
      <c r="ITE8"/>
      <c r="ITF8"/>
      <c r="ITG8"/>
      <c r="ITH8"/>
      <c r="ITI8"/>
      <c r="ITJ8"/>
      <c r="ITK8"/>
      <c r="ITL8"/>
      <c r="ITM8"/>
      <c r="ITN8"/>
      <c r="ITO8"/>
      <c r="ITP8"/>
      <c r="ITQ8"/>
      <c r="ITR8"/>
      <c r="ITS8"/>
      <c r="ITT8"/>
      <c r="ITU8"/>
      <c r="ITV8"/>
      <c r="ITW8"/>
      <c r="ITX8"/>
      <c r="ITY8"/>
      <c r="ITZ8"/>
      <c r="IUA8"/>
      <c r="IUB8"/>
      <c r="IUC8"/>
      <c r="IUD8"/>
      <c r="IUE8"/>
      <c r="IUF8"/>
      <c r="IUG8"/>
      <c r="IUH8"/>
      <c r="IUI8"/>
      <c r="IUJ8"/>
      <c r="IUK8"/>
      <c r="IUL8"/>
      <c r="IUM8"/>
      <c r="IUN8"/>
      <c r="IUO8"/>
      <c r="IUP8"/>
      <c r="IUQ8"/>
      <c r="IUR8"/>
      <c r="IUS8"/>
      <c r="IUT8"/>
      <c r="IUU8"/>
      <c r="IUV8"/>
      <c r="IUW8"/>
      <c r="IUX8"/>
      <c r="IUY8"/>
      <c r="IUZ8"/>
      <c r="IVA8"/>
      <c r="IVB8"/>
      <c r="IVC8"/>
      <c r="IVD8"/>
      <c r="IVE8"/>
      <c r="IVF8"/>
      <c r="IVG8"/>
      <c r="IVH8"/>
      <c r="IVI8"/>
      <c r="IVJ8"/>
      <c r="IVK8"/>
      <c r="IVL8"/>
      <c r="IVM8"/>
      <c r="IVN8"/>
      <c r="IVO8"/>
      <c r="IVP8"/>
      <c r="IVQ8"/>
      <c r="IVR8"/>
      <c r="IVS8"/>
      <c r="IVT8"/>
      <c r="IVU8"/>
      <c r="IVV8"/>
      <c r="IVW8"/>
      <c r="IVX8"/>
      <c r="IVY8"/>
      <c r="IVZ8"/>
      <c r="IWA8"/>
      <c r="IWB8"/>
      <c r="IWC8"/>
      <c r="IWD8"/>
      <c r="IWE8"/>
      <c r="IWF8"/>
      <c r="IWG8"/>
      <c r="IWH8"/>
      <c r="IWI8"/>
      <c r="IWJ8"/>
      <c r="IWK8"/>
      <c r="IWL8"/>
      <c r="IWM8"/>
      <c r="IWN8"/>
      <c r="IWO8"/>
      <c r="IWP8"/>
      <c r="IWQ8"/>
      <c r="IWR8"/>
      <c r="IWS8"/>
      <c r="IWT8"/>
      <c r="IWU8"/>
      <c r="IWV8"/>
      <c r="IWW8"/>
      <c r="IWX8"/>
      <c r="IWY8"/>
      <c r="IWZ8"/>
      <c r="IXA8"/>
      <c r="IXB8"/>
      <c r="IXC8"/>
      <c r="IXD8"/>
      <c r="IXE8"/>
      <c r="IXF8"/>
      <c r="IXG8"/>
      <c r="IXH8"/>
      <c r="IXI8"/>
      <c r="IXJ8"/>
      <c r="IXK8"/>
      <c r="IXL8"/>
      <c r="IXM8"/>
      <c r="IXN8"/>
      <c r="IXO8"/>
      <c r="IXP8"/>
      <c r="IXQ8"/>
      <c r="IXR8"/>
      <c r="IXS8"/>
      <c r="IXT8"/>
      <c r="IXU8"/>
      <c r="IXV8"/>
      <c r="IXW8"/>
      <c r="IXX8"/>
      <c r="IXY8"/>
      <c r="IXZ8"/>
      <c r="IYA8"/>
      <c r="IYB8"/>
      <c r="IYC8"/>
      <c r="IYD8"/>
      <c r="IYE8"/>
      <c r="IYF8"/>
      <c r="IYG8"/>
      <c r="IYH8"/>
      <c r="IYI8"/>
      <c r="IYJ8"/>
      <c r="IYK8"/>
      <c r="IYL8"/>
      <c r="IYM8"/>
      <c r="IYN8"/>
      <c r="IYO8"/>
      <c r="IYP8"/>
      <c r="IYQ8"/>
      <c r="IYR8"/>
      <c r="IYS8"/>
      <c r="IYT8"/>
      <c r="IYU8"/>
      <c r="IYV8"/>
      <c r="IYW8"/>
      <c r="IYX8"/>
      <c r="IYY8"/>
      <c r="IYZ8"/>
      <c r="IZA8"/>
      <c r="IZB8"/>
      <c r="IZC8"/>
      <c r="IZD8"/>
      <c r="IZE8"/>
      <c r="IZF8"/>
      <c r="IZG8"/>
      <c r="IZH8"/>
      <c r="IZI8"/>
      <c r="IZJ8"/>
      <c r="IZK8"/>
      <c r="IZL8"/>
      <c r="IZM8"/>
      <c r="IZN8"/>
      <c r="IZO8"/>
      <c r="IZP8"/>
      <c r="IZQ8"/>
      <c r="IZR8"/>
      <c r="IZS8"/>
      <c r="IZT8"/>
      <c r="IZU8"/>
      <c r="IZV8"/>
      <c r="IZW8"/>
      <c r="IZX8"/>
      <c r="IZY8"/>
      <c r="IZZ8"/>
      <c r="JAA8"/>
      <c r="JAB8"/>
      <c r="JAC8"/>
      <c r="JAD8"/>
      <c r="JAE8"/>
      <c r="JAF8"/>
      <c r="JAG8"/>
      <c r="JAH8"/>
      <c r="JAI8"/>
      <c r="JAJ8"/>
      <c r="JAK8"/>
      <c r="JAL8"/>
      <c r="JAM8"/>
      <c r="JAN8"/>
      <c r="JAO8"/>
      <c r="JAP8"/>
      <c r="JAQ8"/>
      <c r="JAR8"/>
      <c r="JAS8"/>
      <c r="JAT8"/>
      <c r="JAU8"/>
      <c r="JAV8"/>
      <c r="JAW8"/>
      <c r="JAX8"/>
      <c r="JAY8"/>
      <c r="JAZ8"/>
      <c r="JBA8"/>
      <c r="JBB8"/>
      <c r="JBC8"/>
      <c r="JBD8"/>
      <c r="JBE8"/>
      <c r="JBF8"/>
      <c r="JBG8"/>
      <c r="JBH8"/>
      <c r="JBI8"/>
      <c r="JBJ8"/>
      <c r="JBK8"/>
      <c r="JBL8"/>
      <c r="JBM8"/>
      <c r="JBN8"/>
      <c r="JBO8"/>
      <c r="JBP8"/>
      <c r="JBQ8"/>
      <c r="JBR8"/>
      <c r="JBS8"/>
      <c r="JBT8"/>
      <c r="JBU8"/>
      <c r="JBV8"/>
      <c r="JBW8"/>
      <c r="JBX8"/>
      <c r="JBY8"/>
      <c r="JBZ8"/>
      <c r="JCA8"/>
      <c r="JCB8"/>
      <c r="JCC8"/>
      <c r="JCD8"/>
      <c r="JCE8"/>
      <c r="JCF8"/>
      <c r="JCG8"/>
      <c r="JCH8"/>
      <c r="JCI8"/>
      <c r="JCJ8"/>
      <c r="JCK8"/>
      <c r="JCL8"/>
      <c r="JCM8"/>
      <c r="JCN8"/>
      <c r="JCO8"/>
      <c r="JCP8"/>
      <c r="JCQ8"/>
      <c r="JCR8"/>
      <c r="JCS8"/>
      <c r="JCT8"/>
      <c r="JCU8"/>
      <c r="JCV8"/>
      <c r="JCW8"/>
      <c r="JCX8"/>
      <c r="JCY8"/>
      <c r="JCZ8"/>
      <c r="JDA8"/>
      <c r="JDB8"/>
      <c r="JDC8"/>
      <c r="JDD8"/>
      <c r="JDE8"/>
      <c r="JDF8"/>
      <c r="JDG8"/>
      <c r="JDH8"/>
      <c r="JDI8"/>
      <c r="JDJ8"/>
      <c r="JDK8"/>
      <c r="JDL8"/>
      <c r="JDM8"/>
      <c r="JDN8"/>
      <c r="JDO8"/>
      <c r="JDP8"/>
      <c r="JDQ8"/>
      <c r="JDR8"/>
      <c r="JDS8"/>
      <c r="JDT8"/>
      <c r="JDU8"/>
      <c r="JDV8"/>
      <c r="JDW8"/>
      <c r="JDX8"/>
      <c r="JDY8"/>
      <c r="JDZ8"/>
      <c r="JEA8"/>
      <c r="JEB8"/>
      <c r="JEC8"/>
      <c r="JED8"/>
      <c r="JEE8"/>
      <c r="JEF8"/>
      <c r="JEG8"/>
      <c r="JEH8"/>
      <c r="JEI8"/>
      <c r="JEJ8"/>
      <c r="JEK8"/>
      <c r="JEL8"/>
      <c r="JEM8"/>
      <c r="JEN8"/>
      <c r="JEO8"/>
      <c r="JEP8"/>
      <c r="JEQ8"/>
      <c r="JER8"/>
      <c r="JES8"/>
      <c r="JET8"/>
      <c r="JEU8"/>
      <c r="JEV8"/>
      <c r="JEW8"/>
      <c r="JEX8"/>
      <c r="JEY8"/>
      <c r="JEZ8"/>
      <c r="JFA8"/>
      <c r="JFB8"/>
      <c r="JFC8"/>
      <c r="JFD8"/>
      <c r="JFE8"/>
      <c r="JFF8"/>
      <c r="JFG8"/>
      <c r="JFH8"/>
      <c r="JFI8"/>
      <c r="JFJ8"/>
      <c r="JFK8"/>
      <c r="JFL8"/>
      <c r="JFM8"/>
      <c r="JFN8"/>
      <c r="JFO8"/>
      <c r="JFP8"/>
      <c r="JFQ8"/>
      <c r="JFR8"/>
      <c r="JFS8"/>
      <c r="JFT8"/>
      <c r="JFU8"/>
      <c r="JFV8"/>
      <c r="JFW8"/>
      <c r="JFX8"/>
      <c r="JFY8"/>
      <c r="JFZ8"/>
      <c r="JGA8"/>
      <c r="JGB8"/>
      <c r="JGC8"/>
      <c r="JGD8"/>
      <c r="JGE8"/>
      <c r="JGF8"/>
      <c r="JGG8"/>
      <c r="JGH8"/>
      <c r="JGI8"/>
      <c r="JGJ8"/>
      <c r="JGK8"/>
      <c r="JGL8"/>
      <c r="JGM8"/>
      <c r="JGN8"/>
      <c r="JGO8"/>
      <c r="JGP8"/>
      <c r="JGQ8"/>
      <c r="JGR8"/>
      <c r="JGS8"/>
      <c r="JGT8"/>
      <c r="JGU8"/>
      <c r="JGV8"/>
      <c r="JGW8"/>
      <c r="JGX8"/>
      <c r="JGY8"/>
      <c r="JGZ8"/>
      <c r="JHA8"/>
      <c r="JHB8"/>
      <c r="JHC8"/>
      <c r="JHD8"/>
      <c r="JHE8"/>
      <c r="JHF8"/>
      <c r="JHG8"/>
      <c r="JHH8"/>
      <c r="JHI8"/>
      <c r="JHJ8"/>
      <c r="JHK8"/>
      <c r="JHL8"/>
      <c r="JHM8"/>
      <c r="JHN8"/>
      <c r="JHO8"/>
      <c r="JHP8"/>
      <c r="JHQ8"/>
      <c r="JHR8"/>
      <c r="JHS8"/>
      <c r="JHT8"/>
      <c r="JHU8"/>
      <c r="JHV8"/>
      <c r="JHW8"/>
      <c r="JHX8"/>
      <c r="JHY8"/>
      <c r="JHZ8"/>
      <c r="JIA8"/>
      <c r="JIB8"/>
      <c r="JIC8"/>
      <c r="JID8"/>
      <c r="JIE8"/>
      <c r="JIF8"/>
      <c r="JIG8"/>
      <c r="JIH8"/>
      <c r="JII8"/>
      <c r="JIJ8"/>
      <c r="JIK8"/>
      <c r="JIL8"/>
      <c r="JIM8"/>
      <c r="JIN8"/>
      <c r="JIO8"/>
      <c r="JIP8"/>
      <c r="JIQ8"/>
      <c r="JIR8"/>
      <c r="JIS8"/>
      <c r="JIT8"/>
      <c r="JIU8"/>
      <c r="JIV8"/>
      <c r="JIW8"/>
      <c r="JIX8"/>
      <c r="JIY8"/>
      <c r="JIZ8"/>
      <c r="JJA8"/>
      <c r="JJB8"/>
      <c r="JJC8"/>
      <c r="JJD8"/>
      <c r="JJE8"/>
      <c r="JJF8"/>
      <c r="JJG8"/>
      <c r="JJH8"/>
      <c r="JJI8"/>
      <c r="JJJ8"/>
      <c r="JJK8"/>
      <c r="JJL8"/>
      <c r="JJM8"/>
      <c r="JJN8"/>
      <c r="JJO8"/>
      <c r="JJP8"/>
      <c r="JJQ8"/>
      <c r="JJR8"/>
      <c r="JJS8"/>
      <c r="JJT8"/>
      <c r="JJU8"/>
      <c r="JJV8"/>
      <c r="JJW8"/>
      <c r="JJX8"/>
      <c r="JJY8"/>
      <c r="JJZ8"/>
      <c r="JKA8"/>
      <c r="JKB8"/>
      <c r="JKC8"/>
      <c r="JKD8"/>
      <c r="JKE8"/>
      <c r="JKF8"/>
      <c r="JKG8"/>
      <c r="JKH8"/>
      <c r="JKI8"/>
      <c r="JKJ8"/>
      <c r="JKK8"/>
      <c r="JKL8"/>
      <c r="JKM8"/>
      <c r="JKN8"/>
      <c r="JKO8"/>
      <c r="JKP8"/>
      <c r="JKQ8"/>
      <c r="JKR8"/>
      <c r="JKS8"/>
      <c r="JKT8"/>
      <c r="JKU8"/>
      <c r="JKV8"/>
      <c r="JKW8"/>
      <c r="JKX8"/>
      <c r="JKY8"/>
      <c r="JKZ8"/>
      <c r="JLA8"/>
      <c r="JLB8"/>
      <c r="JLC8"/>
      <c r="JLD8"/>
      <c r="JLE8"/>
      <c r="JLF8"/>
      <c r="JLG8"/>
      <c r="JLH8"/>
      <c r="JLI8"/>
      <c r="JLJ8"/>
      <c r="JLK8"/>
      <c r="JLL8"/>
      <c r="JLM8"/>
      <c r="JLN8"/>
      <c r="JLO8"/>
      <c r="JLP8"/>
      <c r="JLQ8"/>
      <c r="JLR8"/>
      <c r="JLS8"/>
      <c r="JLT8"/>
      <c r="JLU8"/>
      <c r="JLV8"/>
      <c r="JLW8"/>
      <c r="JLX8"/>
      <c r="JLY8"/>
      <c r="JLZ8"/>
      <c r="JMA8"/>
      <c r="JMB8"/>
      <c r="JMC8"/>
      <c r="JMD8"/>
      <c r="JME8"/>
      <c r="JMF8"/>
      <c r="JMG8"/>
      <c r="JMH8"/>
      <c r="JMI8"/>
      <c r="JMJ8"/>
      <c r="JMK8"/>
      <c r="JML8"/>
      <c r="JMM8"/>
      <c r="JMN8"/>
      <c r="JMO8"/>
      <c r="JMP8"/>
      <c r="JMQ8"/>
      <c r="JMR8"/>
      <c r="JMS8"/>
      <c r="JMT8"/>
      <c r="JMU8"/>
      <c r="JMV8"/>
      <c r="JMW8"/>
      <c r="JMX8"/>
      <c r="JMY8"/>
      <c r="JMZ8"/>
      <c r="JNA8"/>
      <c r="JNB8"/>
      <c r="JNC8"/>
      <c r="JND8"/>
      <c r="JNE8"/>
      <c r="JNF8"/>
      <c r="JNG8"/>
      <c r="JNH8"/>
      <c r="JNI8"/>
      <c r="JNJ8"/>
      <c r="JNK8"/>
      <c r="JNL8"/>
      <c r="JNM8"/>
      <c r="JNN8"/>
      <c r="JNO8"/>
      <c r="JNP8"/>
      <c r="JNQ8"/>
      <c r="JNR8"/>
      <c r="JNS8"/>
      <c r="JNT8"/>
      <c r="JNU8"/>
      <c r="JNV8"/>
      <c r="JNW8"/>
      <c r="JNX8"/>
      <c r="JNY8"/>
      <c r="JNZ8"/>
      <c r="JOA8"/>
      <c r="JOB8"/>
      <c r="JOC8"/>
      <c r="JOD8"/>
      <c r="JOE8"/>
      <c r="JOF8"/>
      <c r="JOG8"/>
      <c r="JOH8"/>
      <c r="JOI8"/>
      <c r="JOJ8"/>
      <c r="JOK8"/>
      <c r="JOL8"/>
      <c r="JOM8"/>
      <c r="JON8"/>
      <c r="JOO8"/>
      <c r="JOP8"/>
      <c r="JOQ8"/>
      <c r="JOR8"/>
      <c r="JOS8"/>
      <c r="JOT8"/>
      <c r="JOU8"/>
      <c r="JOV8"/>
      <c r="JOW8"/>
      <c r="JOX8"/>
      <c r="JOY8"/>
      <c r="JOZ8"/>
      <c r="JPA8"/>
      <c r="JPB8"/>
      <c r="JPC8"/>
      <c r="JPD8"/>
      <c r="JPE8"/>
      <c r="JPF8"/>
      <c r="JPG8"/>
      <c r="JPH8"/>
      <c r="JPI8"/>
      <c r="JPJ8"/>
      <c r="JPK8"/>
      <c r="JPL8"/>
      <c r="JPM8"/>
      <c r="JPN8"/>
      <c r="JPO8"/>
      <c r="JPP8"/>
      <c r="JPQ8"/>
      <c r="JPR8"/>
      <c r="JPS8"/>
      <c r="JPT8"/>
      <c r="JPU8"/>
      <c r="JPV8"/>
      <c r="JPW8"/>
      <c r="JPX8"/>
      <c r="JPY8"/>
      <c r="JPZ8"/>
      <c r="JQA8"/>
      <c r="JQB8"/>
      <c r="JQC8"/>
      <c r="JQD8"/>
      <c r="JQE8"/>
      <c r="JQF8"/>
      <c r="JQG8"/>
      <c r="JQH8"/>
      <c r="JQI8"/>
      <c r="JQJ8"/>
      <c r="JQK8"/>
      <c r="JQL8"/>
      <c r="JQM8"/>
      <c r="JQN8"/>
      <c r="JQO8"/>
      <c r="JQP8"/>
      <c r="JQQ8"/>
      <c r="JQR8"/>
      <c r="JQS8"/>
      <c r="JQT8"/>
      <c r="JQU8"/>
      <c r="JQV8"/>
      <c r="JQW8"/>
      <c r="JQX8"/>
      <c r="JQY8"/>
      <c r="JQZ8"/>
      <c r="JRA8"/>
      <c r="JRB8"/>
      <c r="JRC8"/>
      <c r="JRD8"/>
      <c r="JRE8"/>
      <c r="JRF8"/>
      <c r="JRG8"/>
      <c r="JRH8"/>
      <c r="JRI8"/>
      <c r="JRJ8"/>
      <c r="JRK8"/>
      <c r="JRL8"/>
      <c r="JRM8"/>
      <c r="JRN8"/>
      <c r="JRO8"/>
      <c r="JRP8"/>
      <c r="JRQ8"/>
      <c r="JRR8"/>
      <c r="JRS8"/>
      <c r="JRT8"/>
      <c r="JRU8"/>
      <c r="JRV8"/>
      <c r="JRW8"/>
      <c r="JRX8"/>
      <c r="JRY8"/>
      <c r="JRZ8"/>
      <c r="JSA8"/>
      <c r="JSB8"/>
      <c r="JSC8"/>
      <c r="JSD8"/>
      <c r="JSE8"/>
      <c r="JSF8"/>
      <c r="JSG8"/>
      <c r="JSH8"/>
      <c r="JSI8"/>
      <c r="JSJ8"/>
      <c r="JSK8"/>
      <c r="JSL8"/>
      <c r="JSM8"/>
      <c r="JSN8"/>
      <c r="JSO8"/>
      <c r="JSP8"/>
      <c r="JSQ8"/>
      <c r="JSR8"/>
      <c r="JSS8"/>
      <c r="JST8"/>
      <c r="JSU8"/>
      <c r="JSV8"/>
      <c r="JSW8"/>
      <c r="JSX8"/>
      <c r="JSY8"/>
      <c r="JSZ8"/>
      <c r="JTA8"/>
      <c r="JTB8"/>
      <c r="JTC8"/>
      <c r="JTD8"/>
      <c r="JTE8"/>
      <c r="JTF8"/>
      <c r="JTG8"/>
      <c r="JTH8"/>
      <c r="JTI8"/>
      <c r="JTJ8"/>
      <c r="JTK8"/>
      <c r="JTL8"/>
      <c r="JTM8"/>
      <c r="JTN8"/>
      <c r="JTO8"/>
      <c r="JTP8"/>
      <c r="JTQ8"/>
      <c r="JTR8"/>
      <c r="JTS8"/>
      <c r="JTT8"/>
      <c r="JTU8"/>
      <c r="JTV8"/>
      <c r="JTW8"/>
      <c r="JTX8"/>
      <c r="JTY8"/>
      <c r="JTZ8"/>
      <c r="JUA8"/>
      <c r="JUB8"/>
      <c r="JUC8"/>
      <c r="JUD8"/>
      <c r="JUE8"/>
      <c r="JUF8"/>
      <c r="JUG8"/>
      <c r="JUH8"/>
      <c r="JUI8"/>
      <c r="JUJ8"/>
      <c r="JUK8"/>
      <c r="JUL8"/>
      <c r="JUM8"/>
      <c r="JUN8"/>
      <c r="JUO8"/>
      <c r="JUP8"/>
      <c r="JUQ8"/>
      <c r="JUR8"/>
      <c r="JUS8"/>
      <c r="JUT8"/>
      <c r="JUU8"/>
      <c r="JUV8"/>
      <c r="JUW8"/>
      <c r="JUX8"/>
      <c r="JUY8"/>
      <c r="JUZ8"/>
      <c r="JVA8"/>
      <c r="JVB8"/>
      <c r="JVC8"/>
      <c r="JVD8"/>
      <c r="JVE8"/>
      <c r="JVF8"/>
      <c r="JVG8"/>
      <c r="JVH8"/>
      <c r="JVI8"/>
      <c r="JVJ8"/>
      <c r="JVK8"/>
      <c r="JVL8"/>
      <c r="JVM8"/>
      <c r="JVN8"/>
      <c r="JVO8"/>
      <c r="JVP8"/>
      <c r="JVQ8"/>
      <c r="JVR8"/>
      <c r="JVS8"/>
      <c r="JVT8"/>
      <c r="JVU8"/>
      <c r="JVV8"/>
      <c r="JVW8"/>
      <c r="JVX8"/>
      <c r="JVY8"/>
      <c r="JVZ8"/>
      <c r="JWA8"/>
      <c r="JWB8"/>
      <c r="JWC8"/>
      <c r="JWD8"/>
      <c r="JWE8"/>
      <c r="JWF8"/>
      <c r="JWG8"/>
      <c r="JWH8"/>
      <c r="JWI8"/>
      <c r="JWJ8"/>
      <c r="JWK8"/>
      <c r="JWL8"/>
      <c r="JWM8"/>
      <c r="JWN8"/>
      <c r="JWO8"/>
      <c r="JWP8"/>
      <c r="JWQ8"/>
      <c r="JWR8"/>
      <c r="JWS8"/>
      <c r="JWT8"/>
      <c r="JWU8"/>
      <c r="JWV8"/>
      <c r="JWW8"/>
      <c r="JWX8"/>
      <c r="JWY8"/>
      <c r="JWZ8"/>
      <c r="JXA8"/>
      <c r="JXB8"/>
      <c r="JXC8"/>
      <c r="JXD8"/>
      <c r="JXE8"/>
      <c r="JXF8"/>
      <c r="JXG8"/>
      <c r="JXH8"/>
      <c r="JXI8"/>
      <c r="JXJ8"/>
      <c r="JXK8"/>
      <c r="JXL8"/>
      <c r="JXM8"/>
      <c r="JXN8"/>
      <c r="JXO8"/>
      <c r="JXP8"/>
      <c r="JXQ8"/>
      <c r="JXR8"/>
      <c r="JXS8"/>
      <c r="JXT8"/>
      <c r="JXU8"/>
      <c r="JXV8"/>
      <c r="JXW8"/>
      <c r="JXX8"/>
      <c r="JXY8"/>
      <c r="JXZ8"/>
      <c r="JYA8"/>
      <c r="JYB8"/>
      <c r="JYC8"/>
      <c r="JYD8"/>
      <c r="JYE8"/>
      <c r="JYF8"/>
      <c r="JYG8"/>
      <c r="JYH8"/>
      <c r="JYI8"/>
      <c r="JYJ8"/>
      <c r="JYK8"/>
      <c r="JYL8"/>
      <c r="JYM8"/>
      <c r="JYN8"/>
      <c r="JYO8"/>
      <c r="JYP8"/>
      <c r="JYQ8"/>
      <c r="JYR8"/>
      <c r="JYS8"/>
      <c r="JYT8"/>
      <c r="JYU8"/>
      <c r="JYV8"/>
      <c r="JYW8"/>
      <c r="JYX8"/>
      <c r="JYY8"/>
      <c r="JYZ8"/>
      <c r="JZA8"/>
      <c r="JZB8"/>
      <c r="JZC8"/>
      <c r="JZD8"/>
      <c r="JZE8"/>
      <c r="JZF8"/>
      <c r="JZG8"/>
      <c r="JZH8"/>
      <c r="JZI8"/>
      <c r="JZJ8"/>
      <c r="JZK8"/>
      <c r="JZL8"/>
      <c r="JZM8"/>
      <c r="JZN8"/>
      <c r="JZO8"/>
      <c r="JZP8"/>
      <c r="JZQ8"/>
      <c r="JZR8"/>
      <c r="JZS8"/>
      <c r="JZT8"/>
      <c r="JZU8"/>
      <c r="JZV8"/>
      <c r="JZW8"/>
      <c r="JZX8"/>
      <c r="JZY8"/>
      <c r="JZZ8"/>
      <c r="KAA8"/>
      <c r="KAB8"/>
      <c r="KAC8"/>
      <c r="KAD8"/>
      <c r="KAE8"/>
      <c r="KAF8"/>
      <c r="KAG8"/>
      <c r="KAH8"/>
      <c r="KAI8"/>
      <c r="KAJ8"/>
      <c r="KAK8"/>
      <c r="KAL8"/>
      <c r="KAM8"/>
      <c r="KAN8"/>
      <c r="KAO8"/>
      <c r="KAP8"/>
      <c r="KAQ8"/>
      <c r="KAR8"/>
      <c r="KAS8"/>
      <c r="KAT8"/>
      <c r="KAU8"/>
      <c r="KAV8"/>
      <c r="KAW8"/>
      <c r="KAX8"/>
      <c r="KAY8"/>
      <c r="KAZ8"/>
      <c r="KBA8"/>
      <c r="KBB8"/>
      <c r="KBC8"/>
      <c r="KBD8"/>
      <c r="KBE8"/>
      <c r="KBF8"/>
      <c r="KBG8"/>
      <c r="KBH8"/>
      <c r="KBI8"/>
      <c r="KBJ8"/>
      <c r="KBK8"/>
      <c r="KBL8"/>
      <c r="KBM8"/>
      <c r="KBN8"/>
      <c r="KBO8"/>
      <c r="KBP8"/>
      <c r="KBQ8"/>
      <c r="KBR8"/>
      <c r="KBS8"/>
      <c r="KBT8"/>
      <c r="KBU8"/>
      <c r="KBV8"/>
      <c r="KBW8"/>
      <c r="KBX8"/>
      <c r="KBY8"/>
      <c r="KBZ8"/>
      <c r="KCA8"/>
      <c r="KCB8"/>
      <c r="KCC8"/>
      <c r="KCD8"/>
      <c r="KCE8"/>
      <c r="KCF8"/>
      <c r="KCG8"/>
      <c r="KCH8"/>
      <c r="KCI8"/>
      <c r="KCJ8"/>
      <c r="KCK8"/>
      <c r="KCL8"/>
      <c r="KCM8"/>
      <c r="KCN8"/>
      <c r="KCO8"/>
      <c r="KCP8"/>
      <c r="KCQ8"/>
      <c r="KCR8"/>
      <c r="KCS8"/>
      <c r="KCT8"/>
      <c r="KCU8"/>
      <c r="KCV8"/>
      <c r="KCW8"/>
      <c r="KCX8"/>
      <c r="KCY8"/>
      <c r="KCZ8"/>
      <c r="KDA8"/>
      <c r="KDB8"/>
      <c r="KDC8"/>
      <c r="KDD8"/>
      <c r="KDE8"/>
      <c r="KDF8"/>
      <c r="KDG8"/>
      <c r="KDH8"/>
      <c r="KDI8"/>
      <c r="KDJ8"/>
      <c r="KDK8"/>
      <c r="KDL8"/>
      <c r="KDM8"/>
      <c r="KDN8"/>
      <c r="KDO8"/>
      <c r="KDP8"/>
      <c r="KDQ8"/>
      <c r="KDR8"/>
      <c r="KDS8"/>
      <c r="KDT8"/>
      <c r="KDU8"/>
      <c r="KDV8"/>
      <c r="KDW8"/>
      <c r="KDX8"/>
      <c r="KDY8"/>
      <c r="KDZ8"/>
      <c r="KEA8"/>
      <c r="KEB8"/>
      <c r="KEC8"/>
      <c r="KED8"/>
      <c r="KEE8"/>
      <c r="KEF8"/>
      <c r="KEG8"/>
      <c r="KEH8"/>
      <c r="KEI8"/>
      <c r="KEJ8"/>
      <c r="KEK8"/>
      <c r="KEL8"/>
      <c r="KEM8"/>
      <c r="KEN8"/>
      <c r="KEO8"/>
      <c r="KEP8"/>
      <c r="KEQ8"/>
      <c r="KER8"/>
      <c r="KES8"/>
      <c r="KET8"/>
      <c r="KEU8"/>
      <c r="KEV8"/>
      <c r="KEW8"/>
      <c r="KEX8"/>
      <c r="KEY8"/>
      <c r="KEZ8"/>
      <c r="KFA8"/>
      <c r="KFB8"/>
      <c r="KFC8"/>
      <c r="KFD8"/>
      <c r="KFE8"/>
      <c r="KFF8"/>
      <c r="KFG8"/>
      <c r="KFH8"/>
      <c r="KFI8"/>
      <c r="KFJ8"/>
      <c r="KFK8"/>
      <c r="KFL8"/>
      <c r="KFM8"/>
      <c r="KFN8"/>
      <c r="KFO8"/>
      <c r="KFP8"/>
      <c r="KFQ8"/>
      <c r="KFR8"/>
      <c r="KFS8"/>
      <c r="KFT8"/>
      <c r="KFU8"/>
      <c r="KFV8"/>
      <c r="KFW8"/>
      <c r="KFX8"/>
      <c r="KFY8"/>
      <c r="KFZ8"/>
      <c r="KGA8"/>
      <c r="KGB8"/>
      <c r="KGC8"/>
      <c r="KGD8"/>
      <c r="KGE8"/>
      <c r="KGF8"/>
      <c r="KGG8"/>
      <c r="KGH8"/>
      <c r="KGI8"/>
      <c r="KGJ8"/>
      <c r="KGK8"/>
      <c r="KGL8"/>
      <c r="KGM8"/>
      <c r="KGN8"/>
      <c r="KGO8"/>
      <c r="KGP8"/>
      <c r="KGQ8"/>
      <c r="KGR8"/>
      <c r="KGS8"/>
      <c r="KGT8"/>
      <c r="KGU8"/>
      <c r="KGV8"/>
      <c r="KGW8"/>
      <c r="KGX8"/>
      <c r="KGY8"/>
      <c r="KGZ8"/>
      <c r="KHA8"/>
      <c r="KHB8"/>
      <c r="KHC8"/>
      <c r="KHD8"/>
      <c r="KHE8"/>
      <c r="KHF8"/>
      <c r="KHG8"/>
      <c r="KHH8"/>
      <c r="KHI8"/>
      <c r="KHJ8"/>
      <c r="KHK8"/>
      <c r="KHL8"/>
      <c r="KHM8"/>
      <c r="KHN8"/>
      <c r="KHO8"/>
      <c r="KHP8"/>
      <c r="KHQ8"/>
      <c r="KHR8"/>
      <c r="KHS8"/>
      <c r="KHT8"/>
      <c r="KHU8"/>
      <c r="KHV8"/>
      <c r="KHW8"/>
      <c r="KHX8"/>
      <c r="KHY8"/>
      <c r="KHZ8"/>
      <c r="KIA8"/>
      <c r="KIB8"/>
      <c r="KIC8"/>
      <c r="KID8"/>
      <c r="KIE8"/>
      <c r="KIF8"/>
      <c r="KIG8"/>
      <c r="KIH8"/>
      <c r="KII8"/>
      <c r="KIJ8"/>
      <c r="KIK8"/>
      <c r="KIL8"/>
      <c r="KIM8"/>
      <c r="KIN8"/>
      <c r="KIO8"/>
      <c r="KIP8"/>
      <c r="KIQ8"/>
      <c r="KIR8"/>
      <c r="KIS8"/>
      <c r="KIT8"/>
      <c r="KIU8"/>
      <c r="KIV8"/>
      <c r="KIW8"/>
      <c r="KIX8"/>
      <c r="KIY8"/>
      <c r="KIZ8"/>
      <c r="KJA8"/>
      <c r="KJB8"/>
      <c r="KJC8"/>
      <c r="KJD8"/>
      <c r="KJE8"/>
      <c r="KJF8"/>
      <c r="KJG8"/>
      <c r="KJH8"/>
      <c r="KJI8"/>
      <c r="KJJ8"/>
      <c r="KJK8"/>
      <c r="KJL8"/>
      <c r="KJM8"/>
      <c r="KJN8"/>
      <c r="KJO8"/>
      <c r="KJP8"/>
      <c r="KJQ8"/>
      <c r="KJR8"/>
      <c r="KJS8"/>
      <c r="KJT8"/>
      <c r="KJU8"/>
      <c r="KJV8"/>
      <c r="KJW8"/>
      <c r="KJX8"/>
      <c r="KJY8"/>
      <c r="KJZ8"/>
      <c r="KKA8"/>
      <c r="KKB8"/>
      <c r="KKC8"/>
      <c r="KKD8"/>
      <c r="KKE8"/>
      <c r="KKF8"/>
      <c r="KKG8"/>
      <c r="KKH8"/>
      <c r="KKI8"/>
      <c r="KKJ8"/>
      <c r="KKK8"/>
      <c r="KKL8"/>
      <c r="KKM8"/>
      <c r="KKN8"/>
      <c r="KKO8"/>
      <c r="KKP8"/>
      <c r="KKQ8"/>
      <c r="KKR8"/>
      <c r="KKS8"/>
      <c r="KKT8"/>
      <c r="KKU8"/>
      <c r="KKV8"/>
      <c r="KKW8"/>
      <c r="KKX8"/>
      <c r="KKY8"/>
      <c r="KKZ8"/>
      <c r="KLA8"/>
      <c r="KLB8"/>
      <c r="KLC8"/>
      <c r="KLD8"/>
      <c r="KLE8"/>
      <c r="KLF8"/>
      <c r="KLG8"/>
      <c r="KLH8"/>
      <c r="KLI8"/>
      <c r="KLJ8"/>
      <c r="KLK8"/>
      <c r="KLL8"/>
      <c r="KLM8"/>
      <c r="KLN8"/>
      <c r="KLO8"/>
      <c r="KLP8"/>
      <c r="KLQ8"/>
      <c r="KLR8"/>
      <c r="KLS8"/>
      <c r="KLT8"/>
      <c r="KLU8"/>
      <c r="KLV8"/>
      <c r="KLW8"/>
      <c r="KLX8"/>
      <c r="KLY8"/>
      <c r="KLZ8"/>
      <c r="KMA8"/>
      <c r="KMB8"/>
      <c r="KMC8"/>
      <c r="KMD8"/>
      <c r="KME8"/>
      <c r="KMF8"/>
      <c r="KMG8"/>
      <c r="KMH8"/>
      <c r="KMI8"/>
      <c r="KMJ8"/>
      <c r="KMK8"/>
      <c r="KML8"/>
      <c r="KMM8"/>
      <c r="KMN8"/>
      <c r="KMO8"/>
      <c r="KMP8"/>
      <c r="KMQ8"/>
      <c r="KMR8"/>
      <c r="KMS8"/>
      <c r="KMT8"/>
      <c r="KMU8"/>
      <c r="KMV8"/>
      <c r="KMW8"/>
      <c r="KMX8"/>
      <c r="KMY8"/>
      <c r="KMZ8"/>
      <c r="KNA8"/>
      <c r="KNB8"/>
      <c r="KNC8"/>
      <c r="KND8"/>
      <c r="KNE8"/>
      <c r="KNF8"/>
      <c r="KNG8"/>
      <c r="KNH8"/>
      <c r="KNI8"/>
      <c r="KNJ8"/>
      <c r="KNK8"/>
      <c r="KNL8"/>
      <c r="KNM8"/>
      <c r="KNN8"/>
      <c r="KNO8"/>
      <c r="KNP8"/>
      <c r="KNQ8"/>
      <c r="KNR8"/>
      <c r="KNS8"/>
      <c r="KNT8"/>
      <c r="KNU8"/>
      <c r="KNV8"/>
      <c r="KNW8"/>
      <c r="KNX8"/>
      <c r="KNY8"/>
      <c r="KNZ8"/>
      <c r="KOA8"/>
      <c r="KOB8"/>
      <c r="KOC8"/>
      <c r="KOD8"/>
      <c r="KOE8"/>
      <c r="KOF8"/>
      <c r="KOG8"/>
      <c r="KOH8"/>
      <c r="KOI8"/>
      <c r="KOJ8"/>
      <c r="KOK8"/>
      <c r="KOL8"/>
      <c r="KOM8"/>
      <c r="KON8"/>
      <c r="KOO8"/>
      <c r="KOP8"/>
      <c r="KOQ8"/>
      <c r="KOR8"/>
      <c r="KOS8"/>
      <c r="KOT8"/>
      <c r="KOU8"/>
      <c r="KOV8"/>
      <c r="KOW8"/>
      <c r="KOX8"/>
      <c r="KOY8"/>
      <c r="KOZ8"/>
      <c r="KPA8"/>
      <c r="KPB8"/>
      <c r="KPC8"/>
      <c r="KPD8"/>
      <c r="KPE8"/>
      <c r="KPF8"/>
      <c r="KPG8"/>
      <c r="KPH8"/>
      <c r="KPI8"/>
      <c r="KPJ8"/>
      <c r="KPK8"/>
      <c r="KPL8"/>
      <c r="KPM8"/>
      <c r="KPN8"/>
      <c r="KPO8"/>
      <c r="KPP8"/>
      <c r="KPQ8"/>
      <c r="KPR8"/>
      <c r="KPS8"/>
      <c r="KPT8"/>
      <c r="KPU8"/>
      <c r="KPV8"/>
      <c r="KPW8"/>
      <c r="KPX8"/>
      <c r="KPY8"/>
      <c r="KPZ8"/>
      <c r="KQA8"/>
      <c r="KQB8"/>
      <c r="KQC8"/>
      <c r="KQD8"/>
      <c r="KQE8"/>
      <c r="KQF8"/>
      <c r="KQG8"/>
      <c r="KQH8"/>
      <c r="KQI8"/>
      <c r="KQJ8"/>
      <c r="KQK8"/>
      <c r="KQL8"/>
      <c r="KQM8"/>
      <c r="KQN8"/>
      <c r="KQO8"/>
      <c r="KQP8"/>
      <c r="KQQ8"/>
      <c r="KQR8"/>
      <c r="KQS8"/>
      <c r="KQT8"/>
      <c r="KQU8"/>
      <c r="KQV8"/>
      <c r="KQW8"/>
      <c r="KQX8"/>
      <c r="KQY8"/>
      <c r="KQZ8"/>
      <c r="KRA8"/>
      <c r="KRB8"/>
      <c r="KRC8"/>
      <c r="KRD8"/>
      <c r="KRE8"/>
      <c r="KRF8"/>
      <c r="KRG8"/>
      <c r="KRH8"/>
      <c r="KRI8"/>
      <c r="KRJ8"/>
      <c r="KRK8"/>
      <c r="KRL8"/>
      <c r="KRM8"/>
      <c r="KRN8"/>
      <c r="KRO8"/>
      <c r="KRP8"/>
      <c r="KRQ8"/>
      <c r="KRR8"/>
      <c r="KRS8"/>
      <c r="KRT8"/>
      <c r="KRU8"/>
      <c r="KRV8"/>
      <c r="KRW8"/>
      <c r="KRX8"/>
      <c r="KRY8"/>
      <c r="KRZ8"/>
      <c r="KSA8"/>
      <c r="KSB8"/>
      <c r="KSC8"/>
      <c r="KSD8"/>
      <c r="KSE8"/>
      <c r="KSF8"/>
      <c r="KSG8"/>
      <c r="KSH8"/>
      <c r="KSI8"/>
      <c r="KSJ8"/>
      <c r="KSK8"/>
      <c r="KSL8"/>
      <c r="KSM8"/>
      <c r="KSN8"/>
      <c r="KSO8"/>
      <c r="KSP8"/>
      <c r="KSQ8"/>
      <c r="KSR8"/>
      <c r="KSS8"/>
      <c r="KST8"/>
      <c r="KSU8"/>
      <c r="KSV8"/>
      <c r="KSW8"/>
      <c r="KSX8"/>
      <c r="KSY8"/>
      <c r="KSZ8"/>
      <c r="KTA8"/>
      <c r="KTB8"/>
      <c r="KTC8"/>
      <c r="KTD8"/>
      <c r="KTE8"/>
      <c r="KTF8"/>
      <c r="KTG8"/>
      <c r="KTH8"/>
      <c r="KTI8"/>
      <c r="KTJ8"/>
      <c r="KTK8"/>
      <c r="KTL8"/>
      <c r="KTM8"/>
      <c r="KTN8"/>
      <c r="KTO8"/>
      <c r="KTP8"/>
      <c r="KTQ8"/>
      <c r="KTR8"/>
      <c r="KTS8"/>
      <c r="KTT8"/>
      <c r="KTU8"/>
      <c r="KTV8"/>
      <c r="KTW8"/>
      <c r="KTX8"/>
      <c r="KTY8"/>
      <c r="KTZ8"/>
      <c r="KUA8"/>
      <c r="KUB8"/>
      <c r="KUC8"/>
      <c r="KUD8"/>
      <c r="KUE8"/>
      <c r="KUF8"/>
      <c r="KUG8"/>
      <c r="KUH8"/>
      <c r="KUI8"/>
      <c r="KUJ8"/>
      <c r="KUK8"/>
      <c r="KUL8"/>
      <c r="KUM8"/>
      <c r="KUN8"/>
      <c r="KUO8"/>
      <c r="KUP8"/>
      <c r="KUQ8"/>
      <c r="KUR8"/>
      <c r="KUS8"/>
      <c r="KUT8"/>
      <c r="KUU8"/>
      <c r="KUV8"/>
      <c r="KUW8"/>
      <c r="KUX8"/>
      <c r="KUY8"/>
      <c r="KUZ8"/>
      <c r="KVA8"/>
      <c r="KVB8"/>
      <c r="KVC8"/>
      <c r="KVD8"/>
      <c r="KVE8"/>
      <c r="KVF8"/>
      <c r="KVG8"/>
      <c r="KVH8"/>
      <c r="KVI8"/>
      <c r="KVJ8"/>
      <c r="KVK8"/>
      <c r="KVL8"/>
      <c r="KVM8"/>
      <c r="KVN8"/>
      <c r="KVO8"/>
      <c r="KVP8"/>
      <c r="KVQ8"/>
      <c r="KVR8"/>
      <c r="KVS8"/>
      <c r="KVT8"/>
      <c r="KVU8"/>
      <c r="KVV8"/>
      <c r="KVW8"/>
      <c r="KVX8"/>
      <c r="KVY8"/>
      <c r="KVZ8"/>
      <c r="KWA8"/>
      <c r="KWB8"/>
      <c r="KWC8"/>
      <c r="KWD8"/>
      <c r="KWE8"/>
      <c r="KWF8"/>
      <c r="KWG8"/>
      <c r="KWH8"/>
      <c r="KWI8"/>
      <c r="KWJ8"/>
      <c r="KWK8"/>
      <c r="KWL8"/>
      <c r="KWM8"/>
      <c r="KWN8"/>
      <c r="KWO8"/>
      <c r="KWP8"/>
      <c r="KWQ8"/>
      <c r="KWR8"/>
      <c r="KWS8"/>
      <c r="KWT8"/>
      <c r="KWU8"/>
      <c r="KWV8"/>
      <c r="KWW8"/>
      <c r="KWX8"/>
      <c r="KWY8"/>
      <c r="KWZ8"/>
      <c r="KXA8"/>
      <c r="KXB8"/>
      <c r="KXC8"/>
      <c r="KXD8"/>
      <c r="KXE8"/>
      <c r="KXF8"/>
      <c r="KXG8"/>
      <c r="KXH8"/>
      <c r="KXI8"/>
      <c r="KXJ8"/>
      <c r="KXK8"/>
      <c r="KXL8"/>
      <c r="KXM8"/>
      <c r="KXN8"/>
      <c r="KXO8"/>
      <c r="KXP8"/>
      <c r="KXQ8"/>
      <c r="KXR8"/>
      <c r="KXS8"/>
      <c r="KXT8"/>
      <c r="KXU8"/>
      <c r="KXV8"/>
      <c r="KXW8"/>
      <c r="KXX8"/>
      <c r="KXY8"/>
      <c r="KXZ8"/>
      <c r="KYA8"/>
      <c r="KYB8"/>
      <c r="KYC8"/>
      <c r="KYD8"/>
      <c r="KYE8"/>
      <c r="KYF8"/>
      <c r="KYG8"/>
      <c r="KYH8"/>
      <c r="KYI8"/>
      <c r="KYJ8"/>
      <c r="KYK8"/>
      <c r="KYL8"/>
      <c r="KYM8"/>
      <c r="KYN8"/>
      <c r="KYO8"/>
      <c r="KYP8"/>
      <c r="KYQ8"/>
      <c r="KYR8"/>
      <c r="KYS8"/>
      <c r="KYT8"/>
      <c r="KYU8"/>
      <c r="KYV8"/>
      <c r="KYW8"/>
      <c r="KYX8"/>
      <c r="KYY8"/>
      <c r="KYZ8"/>
      <c r="KZA8"/>
      <c r="KZB8"/>
      <c r="KZC8"/>
      <c r="KZD8"/>
      <c r="KZE8"/>
      <c r="KZF8"/>
      <c r="KZG8"/>
      <c r="KZH8"/>
      <c r="KZI8"/>
      <c r="KZJ8"/>
      <c r="KZK8"/>
      <c r="KZL8"/>
      <c r="KZM8"/>
      <c r="KZN8"/>
      <c r="KZO8"/>
      <c r="KZP8"/>
      <c r="KZQ8"/>
      <c r="KZR8"/>
      <c r="KZS8"/>
      <c r="KZT8"/>
      <c r="KZU8"/>
      <c r="KZV8"/>
      <c r="KZW8"/>
      <c r="KZX8"/>
      <c r="KZY8"/>
      <c r="KZZ8"/>
      <c r="LAA8"/>
      <c r="LAB8"/>
      <c r="LAC8"/>
      <c r="LAD8"/>
      <c r="LAE8"/>
      <c r="LAF8"/>
      <c r="LAG8"/>
      <c r="LAH8"/>
      <c r="LAI8"/>
      <c r="LAJ8"/>
      <c r="LAK8"/>
      <c r="LAL8"/>
      <c r="LAM8"/>
      <c r="LAN8"/>
      <c r="LAO8"/>
      <c r="LAP8"/>
      <c r="LAQ8"/>
      <c r="LAR8"/>
      <c r="LAS8"/>
      <c r="LAT8"/>
      <c r="LAU8"/>
      <c r="LAV8"/>
      <c r="LAW8"/>
      <c r="LAX8"/>
      <c r="LAY8"/>
      <c r="LAZ8"/>
      <c r="LBA8"/>
      <c r="LBB8"/>
      <c r="LBC8"/>
      <c r="LBD8"/>
      <c r="LBE8"/>
      <c r="LBF8"/>
      <c r="LBG8"/>
      <c r="LBH8"/>
      <c r="LBI8"/>
      <c r="LBJ8"/>
      <c r="LBK8"/>
      <c r="LBL8"/>
      <c r="LBM8"/>
      <c r="LBN8"/>
      <c r="LBO8"/>
      <c r="LBP8"/>
      <c r="LBQ8"/>
      <c r="LBR8"/>
      <c r="LBS8"/>
      <c r="LBT8"/>
      <c r="LBU8"/>
      <c r="LBV8"/>
      <c r="LBW8"/>
      <c r="LBX8"/>
      <c r="LBY8"/>
      <c r="LBZ8"/>
      <c r="LCA8"/>
      <c r="LCB8"/>
      <c r="LCC8"/>
      <c r="LCD8"/>
      <c r="LCE8"/>
      <c r="LCF8"/>
      <c r="LCG8"/>
      <c r="LCH8"/>
      <c r="LCI8"/>
      <c r="LCJ8"/>
      <c r="LCK8"/>
      <c r="LCL8"/>
      <c r="LCM8"/>
      <c r="LCN8"/>
      <c r="LCO8"/>
      <c r="LCP8"/>
      <c r="LCQ8"/>
      <c r="LCR8"/>
      <c r="LCS8"/>
      <c r="LCT8"/>
      <c r="LCU8"/>
      <c r="LCV8"/>
      <c r="LCW8"/>
      <c r="LCX8"/>
      <c r="LCY8"/>
      <c r="LCZ8"/>
      <c r="LDA8"/>
      <c r="LDB8"/>
      <c r="LDC8"/>
      <c r="LDD8"/>
      <c r="LDE8"/>
      <c r="LDF8"/>
      <c r="LDG8"/>
      <c r="LDH8"/>
      <c r="LDI8"/>
      <c r="LDJ8"/>
      <c r="LDK8"/>
      <c r="LDL8"/>
      <c r="LDM8"/>
      <c r="LDN8"/>
      <c r="LDO8"/>
      <c r="LDP8"/>
      <c r="LDQ8"/>
      <c r="LDR8"/>
      <c r="LDS8"/>
      <c r="LDT8"/>
      <c r="LDU8"/>
      <c r="LDV8"/>
      <c r="LDW8"/>
      <c r="LDX8"/>
      <c r="LDY8"/>
      <c r="LDZ8"/>
      <c r="LEA8"/>
      <c r="LEB8"/>
      <c r="LEC8"/>
      <c r="LED8"/>
      <c r="LEE8"/>
      <c r="LEF8"/>
      <c r="LEG8"/>
      <c r="LEH8"/>
      <c r="LEI8"/>
      <c r="LEJ8"/>
      <c r="LEK8"/>
      <c r="LEL8"/>
      <c r="LEM8"/>
      <c r="LEN8"/>
      <c r="LEO8"/>
      <c r="LEP8"/>
      <c r="LEQ8"/>
      <c r="LER8"/>
      <c r="LES8"/>
      <c r="LET8"/>
      <c r="LEU8"/>
      <c r="LEV8"/>
      <c r="LEW8"/>
      <c r="LEX8"/>
      <c r="LEY8"/>
      <c r="LEZ8"/>
      <c r="LFA8"/>
      <c r="LFB8"/>
      <c r="LFC8"/>
      <c r="LFD8"/>
      <c r="LFE8"/>
      <c r="LFF8"/>
      <c r="LFG8"/>
      <c r="LFH8"/>
      <c r="LFI8"/>
      <c r="LFJ8"/>
      <c r="LFK8"/>
      <c r="LFL8"/>
      <c r="LFM8"/>
      <c r="LFN8"/>
      <c r="LFO8"/>
      <c r="LFP8"/>
      <c r="LFQ8"/>
      <c r="LFR8"/>
      <c r="LFS8"/>
      <c r="LFT8"/>
      <c r="LFU8"/>
      <c r="LFV8"/>
      <c r="LFW8"/>
      <c r="LFX8"/>
      <c r="LFY8"/>
      <c r="LFZ8"/>
      <c r="LGA8"/>
      <c r="LGB8"/>
      <c r="LGC8"/>
      <c r="LGD8"/>
      <c r="LGE8"/>
      <c r="LGF8"/>
      <c r="LGG8"/>
      <c r="LGH8"/>
      <c r="LGI8"/>
      <c r="LGJ8"/>
      <c r="LGK8"/>
      <c r="LGL8"/>
      <c r="LGM8"/>
      <c r="LGN8"/>
      <c r="LGO8"/>
      <c r="LGP8"/>
      <c r="LGQ8"/>
      <c r="LGR8"/>
      <c r="LGS8"/>
      <c r="LGT8"/>
      <c r="LGU8"/>
      <c r="LGV8"/>
      <c r="LGW8"/>
      <c r="LGX8"/>
      <c r="LGY8"/>
      <c r="LGZ8"/>
      <c r="LHA8"/>
      <c r="LHB8"/>
      <c r="LHC8"/>
      <c r="LHD8"/>
      <c r="LHE8"/>
      <c r="LHF8"/>
      <c r="LHG8"/>
      <c r="LHH8"/>
      <c r="LHI8"/>
      <c r="LHJ8"/>
      <c r="LHK8"/>
      <c r="LHL8"/>
      <c r="LHM8"/>
      <c r="LHN8"/>
      <c r="LHO8"/>
      <c r="LHP8"/>
      <c r="LHQ8"/>
      <c r="LHR8"/>
      <c r="LHS8"/>
      <c r="LHT8"/>
      <c r="LHU8"/>
      <c r="LHV8"/>
      <c r="LHW8"/>
      <c r="LHX8"/>
      <c r="LHY8"/>
      <c r="LHZ8"/>
      <c r="LIA8"/>
      <c r="LIB8"/>
      <c r="LIC8"/>
      <c r="LID8"/>
      <c r="LIE8"/>
      <c r="LIF8"/>
      <c r="LIG8"/>
      <c r="LIH8"/>
      <c r="LII8"/>
      <c r="LIJ8"/>
      <c r="LIK8"/>
      <c r="LIL8"/>
      <c r="LIM8"/>
      <c r="LIN8"/>
      <c r="LIO8"/>
      <c r="LIP8"/>
      <c r="LIQ8"/>
      <c r="LIR8"/>
      <c r="LIS8"/>
      <c r="LIT8"/>
      <c r="LIU8"/>
      <c r="LIV8"/>
      <c r="LIW8"/>
      <c r="LIX8"/>
      <c r="LIY8"/>
      <c r="LIZ8"/>
      <c r="LJA8"/>
      <c r="LJB8"/>
      <c r="LJC8"/>
      <c r="LJD8"/>
      <c r="LJE8"/>
      <c r="LJF8"/>
      <c r="LJG8"/>
      <c r="LJH8"/>
      <c r="LJI8"/>
      <c r="LJJ8"/>
      <c r="LJK8"/>
      <c r="LJL8"/>
      <c r="LJM8"/>
      <c r="LJN8"/>
      <c r="LJO8"/>
      <c r="LJP8"/>
      <c r="LJQ8"/>
      <c r="LJR8"/>
      <c r="LJS8"/>
      <c r="LJT8"/>
      <c r="LJU8"/>
      <c r="LJV8"/>
      <c r="LJW8"/>
      <c r="LJX8"/>
      <c r="LJY8"/>
      <c r="LJZ8"/>
      <c r="LKA8"/>
      <c r="LKB8"/>
      <c r="LKC8"/>
      <c r="LKD8"/>
      <c r="LKE8"/>
      <c r="LKF8"/>
      <c r="LKG8"/>
      <c r="LKH8"/>
      <c r="LKI8"/>
      <c r="LKJ8"/>
      <c r="LKK8"/>
      <c r="LKL8"/>
      <c r="LKM8"/>
      <c r="LKN8"/>
      <c r="LKO8"/>
      <c r="LKP8"/>
      <c r="LKQ8"/>
      <c r="LKR8"/>
      <c r="LKS8"/>
      <c r="LKT8"/>
      <c r="LKU8"/>
      <c r="LKV8"/>
      <c r="LKW8"/>
      <c r="LKX8"/>
      <c r="LKY8"/>
      <c r="LKZ8"/>
      <c r="LLA8"/>
      <c r="LLB8"/>
      <c r="LLC8"/>
      <c r="LLD8"/>
      <c r="LLE8"/>
      <c r="LLF8"/>
      <c r="LLG8"/>
      <c r="LLH8"/>
      <c r="LLI8"/>
      <c r="LLJ8"/>
      <c r="LLK8"/>
      <c r="LLL8"/>
      <c r="LLM8"/>
      <c r="LLN8"/>
      <c r="LLO8"/>
      <c r="LLP8"/>
      <c r="LLQ8"/>
      <c r="LLR8"/>
      <c r="LLS8"/>
      <c r="LLT8"/>
      <c r="LLU8"/>
      <c r="LLV8"/>
      <c r="LLW8"/>
      <c r="LLX8"/>
      <c r="LLY8"/>
      <c r="LLZ8"/>
      <c r="LMA8"/>
      <c r="LMB8"/>
      <c r="LMC8"/>
      <c r="LMD8"/>
      <c r="LME8"/>
      <c r="LMF8"/>
      <c r="LMG8"/>
      <c r="LMH8"/>
      <c r="LMI8"/>
      <c r="LMJ8"/>
      <c r="LMK8"/>
      <c r="LML8"/>
      <c r="LMM8"/>
      <c r="LMN8"/>
      <c r="LMO8"/>
      <c r="LMP8"/>
      <c r="LMQ8"/>
      <c r="LMR8"/>
      <c r="LMS8"/>
      <c r="LMT8"/>
      <c r="LMU8"/>
      <c r="LMV8"/>
      <c r="LMW8"/>
      <c r="LMX8"/>
      <c r="LMY8"/>
      <c r="LMZ8"/>
      <c r="LNA8"/>
      <c r="LNB8"/>
      <c r="LNC8"/>
      <c r="LND8"/>
      <c r="LNE8"/>
      <c r="LNF8"/>
      <c r="LNG8"/>
      <c r="LNH8"/>
      <c r="LNI8"/>
      <c r="LNJ8"/>
      <c r="LNK8"/>
      <c r="LNL8"/>
      <c r="LNM8"/>
      <c r="LNN8"/>
      <c r="LNO8"/>
      <c r="LNP8"/>
      <c r="LNQ8"/>
      <c r="LNR8"/>
      <c r="LNS8"/>
      <c r="LNT8"/>
      <c r="LNU8"/>
      <c r="LNV8"/>
      <c r="LNW8"/>
      <c r="LNX8"/>
      <c r="LNY8"/>
      <c r="LNZ8"/>
      <c r="LOA8"/>
      <c r="LOB8"/>
      <c r="LOC8"/>
      <c r="LOD8"/>
      <c r="LOE8"/>
      <c r="LOF8"/>
      <c r="LOG8"/>
      <c r="LOH8"/>
      <c r="LOI8"/>
      <c r="LOJ8"/>
      <c r="LOK8"/>
      <c r="LOL8"/>
      <c r="LOM8"/>
      <c r="LON8"/>
      <c r="LOO8"/>
      <c r="LOP8"/>
      <c r="LOQ8"/>
      <c r="LOR8"/>
      <c r="LOS8"/>
      <c r="LOT8"/>
      <c r="LOU8"/>
      <c r="LOV8"/>
      <c r="LOW8"/>
      <c r="LOX8"/>
      <c r="LOY8"/>
      <c r="LOZ8"/>
      <c r="LPA8"/>
      <c r="LPB8"/>
      <c r="LPC8"/>
      <c r="LPD8"/>
      <c r="LPE8"/>
      <c r="LPF8"/>
      <c r="LPG8"/>
      <c r="LPH8"/>
      <c r="LPI8"/>
      <c r="LPJ8"/>
      <c r="LPK8"/>
      <c r="LPL8"/>
      <c r="LPM8"/>
      <c r="LPN8"/>
      <c r="LPO8"/>
      <c r="LPP8"/>
      <c r="LPQ8"/>
      <c r="LPR8"/>
      <c r="LPS8"/>
      <c r="LPT8"/>
      <c r="LPU8"/>
      <c r="LPV8"/>
      <c r="LPW8"/>
      <c r="LPX8"/>
      <c r="LPY8"/>
      <c r="LPZ8"/>
      <c r="LQA8"/>
      <c r="LQB8"/>
      <c r="LQC8"/>
      <c r="LQD8"/>
      <c r="LQE8"/>
      <c r="LQF8"/>
      <c r="LQG8"/>
      <c r="LQH8"/>
      <c r="LQI8"/>
      <c r="LQJ8"/>
      <c r="LQK8"/>
      <c r="LQL8"/>
      <c r="LQM8"/>
      <c r="LQN8"/>
      <c r="LQO8"/>
      <c r="LQP8"/>
      <c r="LQQ8"/>
      <c r="LQR8"/>
      <c r="LQS8"/>
      <c r="LQT8"/>
      <c r="LQU8"/>
      <c r="LQV8"/>
      <c r="LQW8"/>
      <c r="LQX8"/>
      <c r="LQY8"/>
      <c r="LQZ8"/>
      <c r="LRA8"/>
      <c r="LRB8"/>
      <c r="LRC8"/>
      <c r="LRD8"/>
      <c r="LRE8"/>
      <c r="LRF8"/>
      <c r="LRG8"/>
      <c r="LRH8"/>
      <c r="LRI8"/>
      <c r="LRJ8"/>
      <c r="LRK8"/>
      <c r="LRL8"/>
      <c r="LRM8"/>
      <c r="LRN8"/>
      <c r="LRO8"/>
      <c r="LRP8"/>
      <c r="LRQ8"/>
      <c r="LRR8"/>
      <c r="LRS8"/>
      <c r="LRT8"/>
      <c r="LRU8"/>
      <c r="LRV8"/>
      <c r="LRW8"/>
      <c r="LRX8"/>
      <c r="LRY8"/>
      <c r="LRZ8"/>
      <c r="LSA8"/>
      <c r="LSB8"/>
      <c r="LSC8"/>
      <c r="LSD8"/>
      <c r="LSE8"/>
      <c r="LSF8"/>
      <c r="LSG8"/>
      <c r="LSH8"/>
      <c r="LSI8"/>
      <c r="LSJ8"/>
      <c r="LSK8"/>
      <c r="LSL8"/>
      <c r="LSM8"/>
      <c r="LSN8"/>
      <c r="LSO8"/>
      <c r="LSP8"/>
      <c r="LSQ8"/>
      <c r="LSR8"/>
      <c r="LSS8"/>
      <c r="LST8"/>
      <c r="LSU8"/>
      <c r="LSV8"/>
      <c r="LSW8"/>
      <c r="LSX8"/>
      <c r="LSY8"/>
      <c r="LSZ8"/>
      <c r="LTA8"/>
      <c r="LTB8"/>
      <c r="LTC8"/>
      <c r="LTD8"/>
      <c r="LTE8"/>
      <c r="LTF8"/>
      <c r="LTG8"/>
      <c r="LTH8"/>
      <c r="LTI8"/>
      <c r="LTJ8"/>
      <c r="LTK8"/>
      <c r="LTL8"/>
      <c r="LTM8"/>
      <c r="LTN8"/>
      <c r="LTO8"/>
      <c r="LTP8"/>
      <c r="LTQ8"/>
      <c r="LTR8"/>
      <c r="LTS8"/>
      <c r="LTT8"/>
      <c r="LTU8"/>
      <c r="LTV8"/>
      <c r="LTW8"/>
      <c r="LTX8"/>
      <c r="LTY8"/>
      <c r="LTZ8"/>
      <c r="LUA8"/>
      <c r="LUB8"/>
      <c r="LUC8"/>
      <c r="LUD8"/>
      <c r="LUE8"/>
      <c r="LUF8"/>
      <c r="LUG8"/>
      <c r="LUH8"/>
      <c r="LUI8"/>
      <c r="LUJ8"/>
      <c r="LUK8"/>
      <c r="LUL8"/>
      <c r="LUM8"/>
      <c r="LUN8"/>
      <c r="LUO8"/>
      <c r="LUP8"/>
      <c r="LUQ8"/>
      <c r="LUR8"/>
      <c r="LUS8"/>
      <c r="LUT8"/>
      <c r="LUU8"/>
      <c r="LUV8"/>
      <c r="LUW8"/>
      <c r="LUX8"/>
      <c r="LUY8"/>
      <c r="LUZ8"/>
      <c r="LVA8"/>
      <c r="LVB8"/>
      <c r="LVC8"/>
      <c r="LVD8"/>
      <c r="LVE8"/>
      <c r="LVF8"/>
      <c r="LVG8"/>
      <c r="LVH8"/>
      <c r="LVI8"/>
      <c r="LVJ8"/>
      <c r="LVK8"/>
      <c r="LVL8"/>
      <c r="LVM8"/>
      <c r="LVN8"/>
      <c r="LVO8"/>
      <c r="LVP8"/>
      <c r="LVQ8"/>
      <c r="LVR8"/>
      <c r="LVS8"/>
      <c r="LVT8"/>
      <c r="LVU8"/>
      <c r="LVV8"/>
      <c r="LVW8"/>
      <c r="LVX8"/>
      <c r="LVY8"/>
      <c r="LVZ8"/>
      <c r="LWA8"/>
      <c r="LWB8"/>
      <c r="LWC8"/>
      <c r="LWD8"/>
      <c r="LWE8"/>
      <c r="LWF8"/>
      <c r="LWG8"/>
      <c r="LWH8"/>
      <c r="LWI8"/>
      <c r="LWJ8"/>
      <c r="LWK8"/>
      <c r="LWL8"/>
      <c r="LWM8"/>
      <c r="LWN8"/>
      <c r="LWO8"/>
      <c r="LWP8"/>
      <c r="LWQ8"/>
      <c r="LWR8"/>
      <c r="LWS8"/>
      <c r="LWT8"/>
      <c r="LWU8"/>
      <c r="LWV8"/>
      <c r="LWW8"/>
      <c r="LWX8"/>
      <c r="LWY8"/>
      <c r="LWZ8"/>
      <c r="LXA8"/>
      <c r="LXB8"/>
      <c r="LXC8"/>
      <c r="LXD8"/>
      <c r="LXE8"/>
      <c r="LXF8"/>
      <c r="LXG8"/>
      <c r="LXH8"/>
      <c r="LXI8"/>
      <c r="LXJ8"/>
      <c r="LXK8"/>
      <c r="LXL8"/>
      <c r="LXM8"/>
      <c r="LXN8"/>
      <c r="LXO8"/>
      <c r="LXP8"/>
      <c r="LXQ8"/>
      <c r="LXR8"/>
      <c r="LXS8"/>
      <c r="LXT8"/>
      <c r="LXU8"/>
      <c r="LXV8"/>
      <c r="LXW8"/>
      <c r="LXX8"/>
      <c r="LXY8"/>
      <c r="LXZ8"/>
      <c r="LYA8"/>
      <c r="LYB8"/>
      <c r="LYC8"/>
      <c r="LYD8"/>
      <c r="LYE8"/>
      <c r="LYF8"/>
      <c r="LYG8"/>
      <c r="LYH8"/>
      <c r="LYI8"/>
      <c r="LYJ8"/>
      <c r="LYK8"/>
      <c r="LYL8"/>
      <c r="LYM8"/>
      <c r="LYN8"/>
      <c r="LYO8"/>
      <c r="LYP8"/>
      <c r="LYQ8"/>
      <c r="LYR8"/>
      <c r="LYS8"/>
      <c r="LYT8"/>
      <c r="LYU8"/>
      <c r="LYV8"/>
      <c r="LYW8"/>
      <c r="LYX8"/>
      <c r="LYY8"/>
      <c r="LYZ8"/>
      <c r="LZA8"/>
      <c r="LZB8"/>
      <c r="LZC8"/>
      <c r="LZD8"/>
      <c r="LZE8"/>
      <c r="LZF8"/>
      <c r="LZG8"/>
      <c r="LZH8"/>
      <c r="LZI8"/>
      <c r="LZJ8"/>
      <c r="LZK8"/>
      <c r="LZL8"/>
      <c r="LZM8"/>
      <c r="LZN8"/>
      <c r="LZO8"/>
      <c r="LZP8"/>
      <c r="LZQ8"/>
      <c r="LZR8"/>
      <c r="LZS8"/>
      <c r="LZT8"/>
      <c r="LZU8"/>
      <c r="LZV8"/>
      <c r="LZW8"/>
      <c r="LZX8"/>
      <c r="LZY8"/>
      <c r="LZZ8"/>
      <c r="MAA8"/>
      <c r="MAB8"/>
      <c r="MAC8"/>
      <c r="MAD8"/>
      <c r="MAE8"/>
      <c r="MAF8"/>
      <c r="MAG8"/>
      <c r="MAH8"/>
      <c r="MAI8"/>
      <c r="MAJ8"/>
      <c r="MAK8"/>
      <c r="MAL8"/>
      <c r="MAM8"/>
      <c r="MAN8"/>
      <c r="MAO8"/>
      <c r="MAP8"/>
      <c r="MAQ8"/>
      <c r="MAR8"/>
      <c r="MAS8"/>
      <c r="MAT8"/>
      <c r="MAU8"/>
      <c r="MAV8"/>
      <c r="MAW8"/>
      <c r="MAX8"/>
      <c r="MAY8"/>
      <c r="MAZ8"/>
      <c r="MBA8"/>
      <c r="MBB8"/>
      <c r="MBC8"/>
      <c r="MBD8"/>
      <c r="MBE8"/>
      <c r="MBF8"/>
      <c r="MBG8"/>
      <c r="MBH8"/>
      <c r="MBI8"/>
      <c r="MBJ8"/>
      <c r="MBK8"/>
      <c r="MBL8"/>
      <c r="MBM8"/>
      <c r="MBN8"/>
      <c r="MBO8"/>
      <c r="MBP8"/>
      <c r="MBQ8"/>
      <c r="MBR8"/>
      <c r="MBS8"/>
      <c r="MBT8"/>
      <c r="MBU8"/>
      <c r="MBV8"/>
      <c r="MBW8"/>
      <c r="MBX8"/>
      <c r="MBY8"/>
      <c r="MBZ8"/>
      <c r="MCA8"/>
      <c r="MCB8"/>
      <c r="MCC8"/>
      <c r="MCD8"/>
      <c r="MCE8"/>
      <c r="MCF8"/>
      <c r="MCG8"/>
      <c r="MCH8"/>
      <c r="MCI8"/>
      <c r="MCJ8"/>
      <c r="MCK8"/>
      <c r="MCL8"/>
      <c r="MCM8"/>
      <c r="MCN8"/>
      <c r="MCO8"/>
      <c r="MCP8"/>
      <c r="MCQ8"/>
      <c r="MCR8"/>
      <c r="MCS8"/>
      <c r="MCT8"/>
      <c r="MCU8"/>
      <c r="MCV8"/>
      <c r="MCW8"/>
      <c r="MCX8"/>
      <c r="MCY8"/>
      <c r="MCZ8"/>
      <c r="MDA8"/>
      <c r="MDB8"/>
      <c r="MDC8"/>
      <c r="MDD8"/>
      <c r="MDE8"/>
      <c r="MDF8"/>
      <c r="MDG8"/>
      <c r="MDH8"/>
      <c r="MDI8"/>
      <c r="MDJ8"/>
      <c r="MDK8"/>
      <c r="MDL8"/>
      <c r="MDM8"/>
      <c r="MDN8"/>
      <c r="MDO8"/>
      <c r="MDP8"/>
      <c r="MDQ8"/>
      <c r="MDR8"/>
      <c r="MDS8"/>
      <c r="MDT8"/>
      <c r="MDU8"/>
      <c r="MDV8"/>
      <c r="MDW8"/>
      <c r="MDX8"/>
      <c r="MDY8"/>
      <c r="MDZ8"/>
      <c r="MEA8"/>
      <c r="MEB8"/>
      <c r="MEC8"/>
      <c r="MED8"/>
      <c r="MEE8"/>
      <c r="MEF8"/>
      <c r="MEG8"/>
      <c r="MEH8"/>
      <c r="MEI8"/>
      <c r="MEJ8"/>
      <c r="MEK8"/>
      <c r="MEL8"/>
      <c r="MEM8"/>
      <c r="MEN8"/>
      <c r="MEO8"/>
      <c r="MEP8"/>
      <c r="MEQ8"/>
      <c r="MER8"/>
      <c r="MES8"/>
      <c r="MET8"/>
      <c r="MEU8"/>
      <c r="MEV8"/>
      <c r="MEW8"/>
      <c r="MEX8"/>
      <c r="MEY8"/>
      <c r="MEZ8"/>
      <c r="MFA8"/>
      <c r="MFB8"/>
      <c r="MFC8"/>
      <c r="MFD8"/>
      <c r="MFE8"/>
      <c r="MFF8"/>
      <c r="MFG8"/>
      <c r="MFH8"/>
      <c r="MFI8"/>
      <c r="MFJ8"/>
      <c r="MFK8"/>
      <c r="MFL8"/>
      <c r="MFM8"/>
      <c r="MFN8"/>
      <c r="MFO8"/>
      <c r="MFP8"/>
      <c r="MFQ8"/>
      <c r="MFR8"/>
      <c r="MFS8"/>
      <c r="MFT8"/>
      <c r="MFU8"/>
      <c r="MFV8"/>
      <c r="MFW8"/>
      <c r="MFX8"/>
      <c r="MFY8"/>
      <c r="MFZ8"/>
      <c r="MGA8"/>
      <c r="MGB8"/>
      <c r="MGC8"/>
      <c r="MGD8"/>
      <c r="MGE8"/>
      <c r="MGF8"/>
      <c r="MGG8"/>
      <c r="MGH8"/>
      <c r="MGI8"/>
      <c r="MGJ8"/>
      <c r="MGK8"/>
      <c r="MGL8"/>
      <c r="MGM8"/>
      <c r="MGN8"/>
      <c r="MGO8"/>
      <c r="MGP8"/>
      <c r="MGQ8"/>
      <c r="MGR8"/>
      <c r="MGS8"/>
      <c r="MGT8"/>
      <c r="MGU8"/>
      <c r="MGV8"/>
      <c r="MGW8"/>
      <c r="MGX8"/>
      <c r="MGY8"/>
      <c r="MGZ8"/>
      <c r="MHA8"/>
      <c r="MHB8"/>
      <c r="MHC8"/>
      <c r="MHD8"/>
      <c r="MHE8"/>
      <c r="MHF8"/>
      <c r="MHG8"/>
      <c r="MHH8"/>
      <c r="MHI8"/>
      <c r="MHJ8"/>
      <c r="MHK8"/>
      <c r="MHL8"/>
      <c r="MHM8"/>
      <c r="MHN8"/>
      <c r="MHO8"/>
      <c r="MHP8"/>
      <c r="MHQ8"/>
      <c r="MHR8"/>
      <c r="MHS8"/>
      <c r="MHT8"/>
      <c r="MHU8"/>
      <c r="MHV8"/>
      <c r="MHW8"/>
      <c r="MHX8"/>
      <c r="MHY8"/>
      <c r="MHZ8"/>
      <c r="MIA8"/>
      <c r="MIB8"/>
      <c r="MIC8"/>
      <c r="MID8"/>
      <c r="MIE8"/>
      <c r="MIF8"/>
      <c r="MIG8"/>
      <c r="MIH8"/>
      <c r="MII8"/>
      <c r="MIJ8"/>
      <c r="MIK8"/>
      <c r="MIL8"/>
      <c r="MIM8"/>
      <c r="MIN8"/>
      <c r="MIO8"/>
      <c r="MIP8"/>
      <c r="MIQ8"/>
      <c r="MIR8"/>
      <c r="MIS8"/>
      <c r="MIT8"/>
      <c r="MIU8"/>
      <c r="MIV8"/>
      <c r="MIW8"/>
      <c r="MIX8"/>
      <c r="MIY8"/>
      <c r="MIZ8"/>
      <c r="MJA8"/>
      <c r="MJB8"/>
      <c r="MJC8"/>
      <c r="MJD8"/>
      <c r="MJE8"/>
      <c r="MJF8"/>
      <c r="MJG8"/>
      <c r="MJH8"/>
      <c r="MJI8"/>
      <c r="MJJ8"/>
      <c r="MJK8"/>
      <c r="MJL8"/>
      <c r="MJM8"/>
      <c r="MJN8"/>
      <c r="MJO8"/>
      <c r="MJP8"/>
      <c r="MJQ8"/>
      <c r="MJR8"/>
      <c r="MJS8"/>
      <c r="MJT8"/>
      <c r="MJU8"/>
      <c r="MJV8"/>
      <c r="MJW8"/>
      <c r="MJX8"/>
      <c r="MJY8"/>
      <c r="MJZ8"/>
      <c r="MKA8"/>
      <c r="MKB8"/>
      <c r="MKC8"/>
      <c r="MKD8"/>
      <c r="MKE8"/>
      <c r="MKF8"/>
      <c r="MKG8"/>
      <c r="MKH8"/>
      <c r="MKI8"/>
      <c r="MKJ8"/>
      <c r="MKK8"/>
      <c r="MKL8"/>
      <c r="MKM8"/>
      <c r="MKN8"/>
      <c r="MKO8"/>
      <c r="MKP8"/>
      <c r="MKQ8"/>
      <c r="MKR8"/>
      <c r="MKS8"/>
      <c r="MKT8"/>
      <c r="MKU8"/>
      <c r="MKV8"/>
      <c r="MKW8"/>
      <c r="MKX8"/>
      <c r="MKY8"/>
      <c r="MKZ8"/>
      <c r="MLA8"/>
      <c r="MLB8"/>
      <c r="MLC8"/>
      <c r="MLD8"/>
      <c r="MLE8"/>
      <c r="MLF8"/>
      <c r="MLG8"/>
      <c r="MLH8"/>
      <c r="MLI8"/>
      <c r="MLJ8"/>
      <c r="MLK8"/>
      <c r="MLL8"/>
      <c r="MLM8"/>
      <c r="MLN8"/>
      <c r="MLO8"/>
      <c r="MLP8"/>
      <c r="MLQ8"/>
      <c r="MLR8"/>
      <c r="MLS8"/>
      <c r="MLT8"/>
      <c r="MLU8"/>
      <c r="MLV8"/>
      <c r="MLW8"/>
      <c r="MLX8"/>
      <c r="MLY8"/>
      <c r="MLZ8"/>
      <c r="MMA8"/>
      <c r="MMB8"/>
      <c r="MMC8"/>
      <c r="MMD8"/>
      <c r="MME8"/>
      <c r="MMF8"/>
      <c r="MMG8"/>
      <c r="MMH8"/>
      <c r="MMI8"/>
      <c r="MMJ8"/>
      <c r="MMK8"/>
      <c r="MML8"/>
      <c r="MMM8"/>
      <c r="MMN8"/>
      <c r="MMO8"/>
      <c r="MMP8"/>
      <c r="MMQ8"/>
      <c r="MMR8"/>
      <c r="MMS8"/>
      <c r="MMT8"/>
      <c r="MMU8"/>
      <c r="MMV8"/>
      <c r="MMW8"/>
      <c r="MMX8"/>
      <c r="MMY8"/>
      <c r="MMZ8"/>
      <c r="MNA8"/>
      <c r="MNB8"/>
      <c r="MNC8"/>
      <c r="MND8"/>
      <c r="MNE8"/>
      <c r="MNF8"/>
      <c r="MNG8"/>
      <c r="MNH8"/>
      <c r="MNI8"/>
      <c r="MNJ8"/>
      <c r="MNK8"/>
      <c r="MNL8"/>
      <c r="MNM8"/>
      <c r="MNN8"/>
      <c r="MNO8"/>
      <c r="MNP8"/>
      <c r="MNQ8"/>
      <c r="MNR8"/>
      <c r="MNS8"/>
      <c r="MNT8"/>
      <c r="MNU8"/>
      <c r="MNV8"/>
      <c r="MNW8"/>
      <c r="MNX8"/>
      <c r="MNY8"/>
      <c r="MNZ8"/>
      <c r="MOA8"/>
      <c r="MOB8"/>
      <c r="MOC8"/>
      <c r="MOD8"/>
      <c r="MOE8"/>
      <c r="MOF8"/>
      <c r="MOG8"/>
      <c r="MOH8"/>
      <c r="MOI8"/>
      <c r="MOJ8"/>
      <c r="MOK8"/>
      <c r="MOL8"/>
      <c r="MOM8"/>
      <c r="MON8"/>
      <c r="MOO8"/>
      <c r="MOP8"/>
      <c r="MOQ8"/>
      <c r="MOR8"/>
      <c r="MOS8"/>
      <c r="MOT8"/>
      <c r="MOU8"/>
      <c r="MOV8"/>
      <c r="MOW8"/>
      <c r="MOX8"/>
      <c r="MOY8"/>
      <c r="MOZ8"/>
      <c r="MPA8"/>
      <c r="MPB8"/>
      <c r="MPC8"/>
      <c r="MPD8"/>
      <c r="MPE8"/>
      <c r="MPF8"/>
      <c r="MPG8"/>
      <c r="MPH8"/>
      <c r="MPI8"/>
      <c r="MPJ8"/>
      <c r="MPK8"/>
      <c r="MPL8"/>
      <c r="MPM8"/>
      <c r="MPN8"/>
      <c r="MPO8"/>
      <c r="MPP8"/>
      <c r="MPQ8"/>
      <c r="MPR8"/>
      <c r="MPS8"/>
      <c r="MPT8"/>
      <c r="MPU8"/>
      <c r="MPV8"/>
      <c r="MPW8"/>
      <c r="MPX8"/>
      <c r="MPY8"/>
      <c r="MPZ8"/>
      <c r="MQA8"/>
      <c r="MQB8"/>
      <c r="MQC8"/>
      <c r="MQD8"/>
      <c r="MQE8"/>
      <c r="MQF8"/>
      <c r="MQG8"/>
      <c r="MQH8"/>
      <c r="MQI8"/>
      <c r="MQJ8"/>
      <c r="MQK8"/>
      <c r="MQL8"/>
      <c r="MQM8"/>
      <c r="MQN8"/>
      <c r="MQO8"/>
      <c r="MQP8"/>
      <c r="MQQ8"/>
      <c r="MQR8"/>
      <c r="MQS8"/>
      <c r="MQT8"/>
      <c r="MQU8"/>
      <c r="MQV8"/>
      <c r="MQW8"/>
      <c r="MQX8"/>
      <c r="MQY8"/>
      <c r="MQZ8"/>
      <c r="MRA8"/>
      <c r="MRB8"/>
      <c r="MRC8"/>
      <c r="MRD8"/>
      <c r="MRE8"/>
      <c r="MRF8"/>
      <c r="MRG8"/>
      <c r="MRH8"/>
      <c r="MRI8"/>
      <c r="MRJ8"/>
      <c r="MRK8"/>
      <c r="MRL8"/>
      <c r="MRM8"/>
      <c r="MRN8"/>
      <c r="MRO8"/>
      <c r="MRP8"/>
      <c r="MRQ8"/>
      <c r="MRR8"/>
      <c r="MRS8"/>
      <c r="MRT8"/>
      <c r="MRU8"/>
      <c r="MRV8"/>
      <c r="MRW8"/>
      <c r="MRX8"/>
      <c r="MRY8"/>
      <c r="MRZ8"/>
      <c r="MSA8"/>
      <c r="MSB8"/>
      <c r="MSC8"/>
      <c r="MSD8"/>
      <c r="MSE8"/>
      <c r="MSF8"/>
      <c r="MSG8"/>
      <c r="MSH8"/>
      <c r="MSI8"/>
      <c r="MSJ8"/>
      <c r="MSK8"/>
      <c r="MSL8"/>
      <c r="MSM8"/>
      <c r="MSN8"/>
      <c r="MSO8"/>
      <c r="MSP8"/>
      <c r="MSQ8"/>
      <c r="MSR8"/>
      <c r="MSS8"/>
      <c r="MST8"/>
      <c r="MSU8"/>
      <c r="MSV8"/>
      <c r="MSW8"/>
      <c r="MSX8"/>
      <c r="MSY8"/>
      <c r="MSZ8"/>
      <c r="MTA8"/>
      <c r="MTB8"/>
      <c r="MTC8"/>
      <c r="MTD8"/>
      <c r="MTE8"/>
      <c r="MTF8"/>
      <c r="MTG8"/>
      <c r="MTH8"/>
      <c r="MTI8"/>
      <c r="MTJ8"/>
      <c r="MTK8"/>
      <c r="MTL8"/>
      <c r="MTM8"/>
      <c r="MTN8"/>
      <c r="MTO8"/>
      <c r="MTP8"/>
      <c r="MTQ8"/>
      <c r="MTR8"/>
      <c r="MTS8"/>
      <c r="MTT8"/>
      <c r="MTU8"/>
      <c r="MTV8"/>
      <c r="MTW8"/>
      <c r="MTX8"/>
      <c r="MTY8"/>
      <c r="MTZ8"/>
      <c r="MUA8"/>
      <c r="MUB8"/>
      <c r="MUC8"/>
      <c r="MUD8"/>
      <c r="MUE8"/>
      <c r="MUF8"/>
      <c r="MUG8"/>
      <c r="MUH8"/>
      <c r="MUI8"/>
      <c r="MUJ8"/>
      <c r="MUK8"/>
      <c r="MUL8"/>
      <c r="MUM8"/>
      <c r="MUN8"/>
      <c r="MUO8"/>
      <c r="MUP8"/>
      <c r="MUQ8"/>
      <c r="MUR8"/>
      <c r="MUS8"/>
      <c r="MUT8"/>
      <c r="MUU8"/>
      <c r="MUV8"/>
      <c r="MUW8"/>
      <c r="MUX8"/>
      <c r="MUY8"/>
      <c r="MUZ8"/>
      <c r="MVA8"/>
      <c r="MVB8"/>
      <c r="MVC8"/>
      <c r="MVD8"/>
      <c r="MVE8"/>
      <c r="MVF8"/>
      <c r="MVG8"/>
      <c r="MVH8"/>
      <c r="MVI8"/>
      <c r="MVJ8"/>
      <c r="MVK8"/>
      <c r="MVL8"/>
      <c r="MVM8"/>
      <c r="MVN8"/>
      <c r="MVO8"/>
      <c r="MVP8"/>
      <c r="MVQ8"/>
      <c r="MVR8"/>
      <c r="MVS8"/>
      <c r="MVT8"/>
      <c r="MVU8"/>
      <c r="MVV8"/>
      <c r="MVW8"/>
      <c r="MVX8"/>
      <c r="MVY8"/>
      <c r="MVZ8"/>
      <c r="MWA8"/>
      <c r="MWB8"/>
      <c r="MWC8"/>
      <c r="MWD8"/>
      <c r="MWE8"/>
      <c r="MWF8"/>
      <c r="MWG8"/>
      <c r="MWH8"/>
      <c r="MWI8"/>
      <c r="MWJ8"/>
      <c r="MWK8"/>
      <c r="MWL8"/>
      <c r="MWM8"/>
      <c r="MWN8"/>
      <c r="MWO8"/>
      <c r="MWP8"/>
      <c r="MWQ8"/>
      <c r="MWR8"/>
      <c r="MWS8"/>
      <c r="MWT8"/>
      <c r="MWU8"/>
      <c r="MWV8"/>
      <c r="MWW8"/>
      <c r="MWX8"/>
      <c r="MWY8"/>
      <c r="MWZ8"/>
      <c r="MXA8"/>
      <c r="MXB8"/>
      <c r="MXC8"/>
      <c r="MXD8"/>
      <c r="MXE8"/>
      <c r="MXF8"/>
      <c r="MXG8"/>
      <c r="MXH8"/>
      <c r="MXI8"/>
      <c r="MXJ8"/>
      <c r="MXK8"/>
      <c r="MXL8"/>
      <c r="MXM8"/>
      <c r="MXN8"/>
      <c r="MXO8"/>
      <c r="MXP8"/>
      <c r="MXQ8"/>
      <c r="MXR8"/>
      <c r="MXS8"/>
      <c r="MXT8"/>
      <c r="MXU8"/>
      <c r="MXV8"/>
      <c r="MXW8"/>
      <c r="MXX8"/>
      <c r="MXY8"/>
      <c r="MXZ8"/>
      <c r="MYA8"/>
      <c r="MYB8"/>
      <c r="MYC8"/>
      <c r="MYD8"/>
      <c r="MYE8"/>
      <c r="MYF8"/>
      <c r="MYG8"/>
      <c r="MYH8"/>
      <c r="MYI8"/>
      <c r="MYJ8"/>
      <c r="MYK8"/>
      <c r="MYL8"/>
      <c r="MYM8"/>
      <c r="MYN8"/>
      <c r="MYO8"/>
      <c r="MYP8"/>
      <c r="MYQ8"/>
      <c r="MYR8"/>
      <c r="MYS8"/>
      <c r="MYT8"/>
      <c r="MYU8"/>
      <c r="MYV8"/>
      <c r="MYW8"/>
      <c r="MYX8"/>
      <c r="MYY8"/>
      <c r="MYZ8"/>
      <c r="MZA8"/>
      <c r="MZB8"/>
      <c r="MZC8"/>
      <c r="MZD8"/>
      <c r="MZE8"/>
      <c r="MZF8"/>
      <c r="MZG8"/>
      <c r="MZH8"/>
      <c r="MZI8"/>
      <c r="MZJ8"/>
      <c r="MZK8"/>
      <c r="MZL8"/>
      <c r="MZM8"/>
      <c r="MZN8"/>
      <c r="MZO8"/>
      <c r="MZP8"/>
      <c r="MZQ8"/>
      <c r="MZR8"/>
      <c r="MZS8"/>
      <c r="MZT8"/>
      <c r="MZU8"/>
      <c r="MZV8"/>
      <c r="MZW8"/>
      <c r="MZX8"/>
      <c r="MZY8"/>
      <c r="MZZ8"/>
      <c r="NAA8"/>
      <c r="NAB8"/>
      <c r="NAC8"/>
      <c r="NAD8"/>
      <c r="NAE8"/>
      <c r="NAF8"/>
      <c r="NAG8"/>
      <c r="NAH8"/>
      <c r="NAI8"/>
      <c r="NAJ8"/>
      <c r="NAK8"/>
      <c r="NAL8"/>
      <c r="NAM8"/>
      <c r="NAN8"/>
      <c r="NAO8"/>
      <c r="NAP8"/>
      <c r="NAQ8"/>
      <c r="NAR8"/>
      <c r="NAS8"/>
      <c r="NAT8"/>
      <c r="NAU8"/>
      <c r="NAV8"/>
      <c r="NAW8"/>
      <c r="NAX8"/>
      <c r="NAY8"/>
      <c r="NAZ8"/>
      <c r="NBA8"/>
      <c r="NBB8"/>
      <c r="NBC8"/>
      <c r="NBD8"/>
      <c r="NBE8"/>
      <c r="NBF8"/>
      <c r="NBG8"/>
      <c r="NBH8"/>
      <c r="NBI8"/>
      <c r="NBJ8"/>
      <c r="NBK8"/>
      <c r="NBL8"/>
      <c r="NBM8"/>
      <c r="NBN8"/>
      <c r="NBO8"/>
      <c r="NBP8"/>
      <c r="NBQ8"/>
      <c r="NBR8"/>
      <c r="NBS8"/>
      <c r="NBT8"/>
      <c r="NBU8"/>
      <c r="NBV8"/>
      <c r="NBW8"/>
      <c r="NBX8"/>
      <c r="NBY8"/>
      <c r="NBZ8"/>
      <c r="NCA8"/>
      <c r="NCB8"/>
      <c r="NCC8"/>
      <c r="NCD8"/>
      <c r="NCE8"/>
      <c r="NCF8"/>
      <c r="NCG8"/>
      <c r="NCH8"/>
      <c r="NCI8"/>
      <c r="NCJ8"/>
      <c r="NCK8"/>
      <c r="NCL8"/>
      <c r="NCM8"/>
      <c r="NCN8"/>
      <c r="NCO8"/>
      <c r="NCP8"/>
      <c r="NCQ8"/>
      <c r="NCR8"/>
      <c r="NCS8"/>
      <c r="NCT8"/>
      <c r="NCU8"/>
      <c r="NCV8"/>
      <c r="NCW8"/>
      <c r="NCX8"/>
      <c r="NCY8"/>
      <c r="NCZ8"/>
      <c r="NDA8"/>
      <c r="NDB8"/>
      <c r="NDC8"/>
      <c r="NDD8"/>
      <c r="NDE8"/>
      <c r="NDF8"/>
      <c r="NDG8"/>
      <c r="NDH8"/>
      <c r="NDI8"/>
      <c r="NDJ8"/>
      <c r="NDK8"/>
      <c r="NDL8"/>
      <c r="NDM8"/>
      <c r="NDN8"/>
      <c r="NDO8"/>
      <c r="NDP8"/>
      <c r="NDQ8"/>
      <c r="NDR8"/>
      <c r="NDS8"/>
      <c r="NDT8"/>
      <c r="NDU8"/>
      <c r="NDV8"/>
      <c r="NDW8"/>
      <c r="NDX8"/>
      <c r="NDY8"/>
      <c r="NDZ8"/>
      <c r="NEA8"/>
      <c r="NEB8"/>
      <c r="NEC8"/>
      <c r="NED8"/>
      <c r="NEE8"/>
      <c r="NEF8"/>
      <c r="NEG8"/>
      <c r="NEH8"/>
      <c r="NEI8"/>
      <c r="NEJ8"/>
      <c r="NEK8"/>
      <c r="NEL8"/>
      <c r="NEM8"/>
      <c r="NEN8"/>
      <c r="NEO8"/>
      <c r="NEP8"/>
      <c r="NEQ8"/>
      <c r="NER8"/>
      <c r="NES8"/>
      <c r="NET8"/>
      <c r="NEU8"/>
      <c r="NEV8"/>
      <c r="NEW8"/>
      <c r="NEX8"/>
      <c r="NEY8"/>
      <c r="NEZ8"/>
      <c r="NFA8"/>
      <c r="NFB8"/>
      <c r="NFC8"/>
      <c r="NFD8"/>
      <c r="NFE8"/>
      <c r="NFF8"/>
      <c r="NFG8"/>
      <c r="NFH8"/>
      <c r="NFI8"/>
      <c r="NFJ8"/>
      <c r="NFK8"/>
      <c r="NFL8"/>
      <c r="NFM8"/>
      <c r="NFN8"/>
      <c r="NFO8"/>
      <c r="NFP8"/>
      <c r="NFQ8"/>
      <c r="NFR8"/>
      <c r="NFS8"/>
      <c r="NFT8"/>
      <c r="NFU8"/>
      <c r="NFV8"/>
      <c r="NFW8"/>
      <c r="NFX8"/>
      <c r="NFY8"/>
      <c r="NFZ8"/>
      <c r="NGA8"/>
      <c r="NGB8"/>
      <c r="NGC8"/>
      <c r="NGD8"/>
      <c r="NGE8"/>
      <c r="NGF8"/>
      <c r="NGG8"/>
      <c r="NGH8"/>
      <c r="NGI8"/>
      <c r="NGJ8"/>
      <c r="NGK8"/>
      <c r="NGL8"/>
      <c r="NGM8"/>
      <c r="NGN8"/>
      <c r="NGO8"/>
      <c r="NGP8"/>
      <c r="NGQ8"/>
      <c r="NGR8"/>
      <c r="NGS8"/>
      <c r="NGT8"/>
      <c r="NGU8"/>
      <c r="NGV8"/>
      <c r="NGW8"/>
      <c r="NGX8"/>
      <c r="NGY8"/>
      <c r="NGZ8"/>
      <c r="NHA8"/>
      <c r="NHB8"/>
      <c r="NHC8"/>
      <c r="NHD8"/>
      <c r="NHE8"/>
      <c r="NHF8"/>
      <c r="NHG8"/>
      <c r="NHH8"/>
      <c r="NHI8"/>
      <c r="NHJ8"/>
      <c r="NHK8"/>
      <c r="NHL8"/>
      <c r="NHM8"/>
      <c r="NHN8"/>
      <c r="NHO8"/>
      <c r="NHP8"/>
      <c r="NHQ8"/>
      <c r="NHR8"/>
      <c r="NHS8"/>
      <c r="NHT8"/>
      <c r="NHU8"/>
      <c r="NHV8"/>
      <c r="NHW8"/>
      <c r="NHX8"/>
      <c r="NHY8"/>
      <c r="NHZ8"/>
      <c r="NIA8"/>
      <c r="NIB8"/>
      <c r="NIC8"/>
      <c r="NID8"/>
      <c r="NIE8"/>
      <c r="NIF8"/>
      <c r="NIG8"/>
      <c r="NIH8"/>
      <c r="NII8"/>
      <c r="NIJ8"/>
      <c r="NIK8"/>
      <c r="NIL8"/>
      <c r="NIM8"/>
      <c r="NIN8"/>
      <c r="NIO8"/>
      <c r="NIP8"/>
      <c r="NIQ8"/>
      <c r="NIR8"/>
      <c r="NIS8"/>
      <c r="NIT8"/>
      <c r="NIU8"/>
      <c r="NIV8"/>
      <c r="NIW8"/>
      <c r="NIX8"/>
      <c r="NIY8"/>
      <c r="NIZ8"/>
      <c r="NJA8"/>
      <c r="NJB8"/>
      <c r="NJC8"/>
      <c r="NJD8"/>
      <c r="NJE8"/>
      <c r="NJF8"/>
      <c r="NJG8"/>
      <c r="NJH8"/>
      <c r="NJI8"/>
      <c r="NJJ8"/>
      <c r="NJK8"/>
      <c r="NJL8"/>
      <c r="NJM8"/>
      <c r="NJN8"/>
      <c r="NJO8"/>
      <c r="NJP8"/>
      <c r="NJQ8"/>
      <c r="NJR8"/>
      <c r="NJS8"/>
      <c r="NJT8"/>
      <c r="NJU8"/>
      <c r="NJV8"/>
      <c r="NJW8"/>
      <c r="NJX8"/>
      <c r="NJY8"/>
      <c r="NJZ8"/>
      <c r="NKA8"/>
      <c r="NKB8"/>
      <c r="NKC8"/>
      <c r="NKD8"/>
      <c r="NKE8"/>
      <c r="NKF8"/>
      <c r="NKG8"/>
      <c r="NKH8"/>
      <c r="NKI8"/>
      <c r="NKJ8"/>
      <c r="NKK8"/>
      <c r="NKL8"/>
      <c r="NKM8"/>
      <c r="NKN8"/>
      <c r="NKO8"/>
      <c r="NKP8"/>
      <c r="NKQ8"/>
      <c r="NKR8"/>
      <c r="NKS8"/>
      <c r="NKT8"/>
      <c r="NKU8"/>
      <c r="NKV8"/>
      <c r="NKW8"/>
      <c r="NKX8"/>
      <c r="NKY8"/>
      <c r="NKZ8"/>
      <c r="NLA8"/>
      <c r="NLB8"/>
      <c r="NLC8"/>
      <c r="NLD8"/>
      <c r="NLE8"/>
      <c r="NLF8"/>
      <c r="NLG8"/>
      <c r="NLH8"/>
      <c r="NLI8"/>
      <c r="NLJ8"/>
      <c r="NLK8"/>
      <c r="NLL8"/>
      <c r="NLM8"/>
      <c r="NLN8"/>
      <c r="NLO8"/>
      <c r="NLP8"/>
      <c r="NLQ8"/>
      <c r="NLR8"/>
      <c r="NLS8"/>
      <c r="NLT8"/>
      <c r="NLU8"/>
      <c r="NLV8"/>
      <c r="NLW8"/>
      <c r="NLX8"/>
      <c r="NLY8"/>
      <c r="NLZ8"/>
      <c r="NMA8"/>
      <c r="NMB8"/>
      <c r="NMC8"/>
      <c r="NMD8"/>
      <c r="NME8"/>
      <c r="NMF8"/>
      <c r="NMG8"/>
      <c r="NMH8"/>
      <c r="NMI8"/>
      <c r="NMJ8"/>
      <c r="NMK8"/>
      <c r="NML8"/>
      <c r="NMM8"/>
      <c r="NMN8"/>
      <c r="NMO8"/>
      <c r="NMP8"/>
      <c r="NMQ8"/>
      <c r="NMR8"/>
      <c r="NMS8"/>
      <c r="NMT8"/>
      <c r="NMU8"/>
      <c r="NMV8"/>
      <c r="NMW8"/>
      <c r="NMX8"/>
      <c r="NMY8"/>
      <c r="NMZ8"/>
      <c r="NNA8"/>
      <c r="NNB8"/>
      <c r="NNC8"/>
      <c r="NND8"/>
      <c r="NNE8"/>
      <c r="NNF8"/>
      <c r="NNG8"/>
      <c r="NNH8"/>
      <c r="NNI8"/>
      <c r="NNJ8"/>
      <c r="NNK8"/>
      <c r="NNL8"/>
      <c r="NNM8"/>
      <c r="NNN8"/>
      <c r="NNO8"/>
      <c r="NNP8"/>
      <c r="NNQ8"/>
      <c r="NNR8"/>
      <c r="NNS8"/>
      <c r="NNT8"/>
      <c r="NNU8"/>
      <c r="NNV8"/>
      <c r="NNW8"/>
      <c r="NNX8"/>
      <c r="NNY8"/>
      <c r="NNZ8"/>
      <c r="NOA8"/>
      <c r="NOB8"/>
      <c r="NOC8"/>
      <c r="NOD8"/>
      <c r="NOE8"/>
      <c r="NOF8"/>
      <c r="NOG8"/>
      <c r="NOH8"/>
      <c r="NOI8"/>
      <c r="NOJ8"/>
      <c r="NOK8"/>
      <c r="NOL8"/>
      <c r="NOM8"/>
      <c r="NON8"/>
      <c r="NOO8"/>
      <c r="NOP8"/>
      <c r="NOQ8"/>
      <c r="NOR8"/>
      <c r="NOS8"/>
      <c r="NOT8"/>
      <c r="NOU8"/>
      <c r="NOV8"/>
      <c r="NOW8"/>
      <c r="NOX8"/>
      <c r="NOY8"/>
      <c r="NOZ8"/>
      <c r="NPA8"/>
      <c r="NPB8"/>
      <c r="NPC8"/>
      <c r="NPD8"/>
      <c r="NPE8"/>
      <c r="NPF8"/>
      <c r="NPG8"/>
      <c r="NPH8"/>
      <c r="NPI8"/>
      <c r="NPJ8"/>
      <c r="NPK8"/>
      <c r="NPL8"/>
      <c r="NPM8"/>
      <c r="NPN8"/>
      <c r="NPO8"/>
      <c r="NPP8"/>
      <c r="NPQ8"/>
      <c r="NPR8"/>
      <c r="NPS8"/>
      <c r="NPT8"/>
      <c r="NPU8"/>
      <c r="NPV8"/>
      <c r="NPW8"/>
      <c r="NPX8"/>
      <c r="NPY8"/>
      <c r="NPZ8"/>
      <c r="NQA8"/>
      <c r="NQB8"/>
      <c r="NQC8"/>
      <c r="NQD8"/>
      <c r="NQE8"/>
      <c r="NQF8"/>
      <c r="NQG8"/>
      <c r="NQH8"/>
      <c r="NQI8"/>
      <c r="NQJ8"/>
      <c r="NQK8"/>
      <c r="NQL8"/>
      <c r="NQM8"/>
      <c r="NQN8"/>
      <c r="NQO8"/>
      <c r="NQP8"/>
      <c r="NQQ8"/>
      <c r="NQR8"/>
      <c r="NQS8"/>
      <c r="NQT8"/>
      <c r="NQU8"/>
      <c r="NQV8"/>
      <c r="NQW8"/>
      <c r="NQX8"/>
      <c r="NQY8"/>
      <c r="NQZ8"/>
      <c r="NRA8"/>
      <c r="NRB8"/>
      <c r="NRC8"/>
      <c r="NRD8"/>
      <c r="NRE8"/>
      <c r="NRF8"/>
      <c r="NRG8"/>
      <c r="NRH8"/>
      <c r="NRI8"/>
      <c r="NRJ8"/>
      <c r="NRK8"/>
      <c r="NRL8"/>
      <c r="NRM8"/>
      <c r="NRN8"/>
      <c r="NRO8"/>
      <c r="NRP8"/>
      <c r="NRQ8"/>
      <c r="NRR8"/>
      <c r="NRS8"/>
      <c r="NRT8"/>
      <c r="NRU8"/>
      <c r="NRV8"/>
      <c r="NRW8"/>
      <c r="NRX8"/>
      <c r="NRY8"/>
      <c r="NRZ8"/>
      <c r="NSA8"/>
      <c r="NSB8"/>
      <c r="NSC8"/>
      <c r="NSD8"/>
      <c r="NSE8"/>
      <c r="NSF8"/>
      <c r="NSG8"/>
      <c r="NSH8"/>
      <c r="NSI8"/>
      <c r="NSJ8"/>
      <c r="NSK8"/>
      <c r="NSL8"/>
      <c r="NSM8"/>
      <c r="NSN8"/>
      <c r="NSO8"/>
      <c r="NSP8"/>
      <c r="NSQ8"/>
      <c r="NSR8"/>
      <c r="NSS8"/>
      <c r="NST8"/>
      <c r="NSU8"/>
      <c r="NSV8"/>
      <c r="NSW8"/>
      <c r="NSX8"/>
      <c r="NSY8"/>
      <c r="NSZ8"/>
      <c r="NTA8"/>
      <c r="NTB8"/>
      <c r="NTC8"/>
      <c r="NTD8"/>
      <c r="NTE8"/>
      <c r="NTF8"/>
      <c r="NTG8"/>
      <c r="NTH8"/>
      <c r="NTI8"/>
      <c r="NTJ8"/>
      <c r="NTK8"/>
      <c r="NTL8"/>
      <c r="NTM8"/>
      <c r="NTN8"/>
      <c r="NTO8"/>
      <c r="NTP8"/>
      <c r="NTQ8"/>
      <c r="NTR8"/>
      <c r="NTS8"/>
      <c r="NTT8"/>
      <c r="NTU8"/>
      <c r="NTV8"/>
      <c r="NTW8"/>
      <c r="NTX8"/>
      <c r="NTY8"/>
      <c r="NTZ8"/>
      <c r="NUA8"/>
      <c r="NUB8"/>
      <c r="NUC8"/>
      <c r="NUD8"/>
      <c r="NUE8"/>
      <c r="NUF8"/>
      <c r="NUG8"/>
      <c r="NUH8"/>
      <c r="NUI8"/>
      <c r="NUJ8"/>
      <c r="NUK8"/>
      <c r="NUL8"/>
      <c r="NUM8"/>
      <c r="NUN8"/>
      <c r="NUO8"/>
      <c r="NUP8"/>
      <c r="NUQ8"/>
      <c r="NUR8"/>
      <c r="NUS8"/>
      <c r="NUT8"/>
      <c r="NUU8"/>
      <c r="NUV8"/>
      <c r="NUW8"/>
      <c r="NUX8"/>
      <c r="NUY8"/>
      <c r="NUZ8"/>
      <c r="NVA8"/>
      <c r="NVB8"/>
      <c r="NVC8"/>
      <c r="NVD8"/>
      <c r="NVE8"/>
      <c r="NVF8"/>
      <c r="NVG8"/>
      <c r="NVH8"/>
      <c r="NVI8"/>
      <c r="NVJ8"/>
      <c r="NVK8"/>
      <c r="NVL8"/>
      <c r="NVM8"/>
      <c r="NVN8"/>
      <c r="NVO8"/>
      <c r="NVP8"/>
      <c r="NVQ8"/>
      <c r="NVR8"/>
      <c r="NVS8"/>
      <c r="NVT8"/>
      <c r="NVU8"/>
      <c r="NVV8"/>
      <c r="NVW8"/>
      <c r="NVX8"/>
      <c r="NVY8"/>
      <c r="NVZ8"/>
      <c r="NWA8"/>
      <c r="NWB8"/>
      <c r="NWC8"/>
      <c r="NWD8"/>
      <c r="NWE8"/>
      <c r="NWF8"/>
      <c r="NWG8"/>
      <c r="NWH8"/>
      <c r="NWI8"/>
      <c r="NWJ8"/>
      <c r="NWK8"/>
      <c r="NWL8"/>
      <c r="NWM8"/>
      <c r="NWN8"/>
      <c r="NWO8"/>
      <c r="NWP8"/>
      <c r="NWQ8"/>
      <c r="NWR8"/>
      <c r="NWS8"/>
      <c r="NWT8"/>
      <c r="NWU8"/>
      <c r="NWV8"/>
      <c r="NWW8"/>
      <c r="NWX8"/>
      <c r="NWY8"/>
      <c r="NWZ8"/>
      <c r="NXA8"/>
      <c r="NXB8"/>
      <c r="NXC8"/>
      <c r="NXD8"/>
      <c r="NXE8"/>
      <c r="NXF8"/>
      <c r="NXG8"/>
      <c r="NXH8"/>
      <c r="NXI8"/>
      <c r="NXJ8"/>
      <c r="NXK8"/>
      <c r="NXL8"/>
      <c r="NXM8"/>
      <c r="NXN8"/>
      <c r="NXO8"/>
      <c r="NXP8"/>
      <c r="NXQ8"/>
      <c r="NXR8"/>
      <c r="NXS8"/>
      <c r="NXT8"/>
      <c r="NXU8"/>
      <c r="NXV8"/>
      <c r="NXW8"/>
      <c r="NXX8"/>
      <c r="NXY8"/>
      <c r="NXZ8"/>
      <c r="NYA8"/>
      <c r="NYB8"/>
      <c r="NYC8"/>
      <c r="NYD8"/>
      <c r="NYE8"/>
      <c r="NYF8"/>
      <c r="NYG8"/>
      <c r="NYH8"/>
      <c r="NYI8"/>
      <c r="NYJ8"/>
      <c r="NYK8"/>
      <c r="NYL8"/>
      <c r="NYM8"/>
      <c r="NYN8"/>
      <c r="NYO8"/>
      <c r="NYP8"/>
      <c r="NYQ8"/>
      <c r="NYR8"/>
      <c r="NYS8"/>
      <c r="NYT8"/>
      <c r="NYU8"/>
      <c r="NYV8"/>
      <c r="NYW8"/>
      <c r="NYX8"/>
      <c r="NYY8"/>
      <c r="NYZ8"/>
      <c r="NZA8"/>
      <c r="NZB8"/>
      <c r="NZC8"/>
      <c r="NZD8"/>
      <c r="NZE8"/>
      <c r="NZF8"/>
      <c r="NZG8"/>
      <c r="NZH8"/>
      <c r="NZI8"/>
      <c r="NZJ8"/>
      <c r="NZK8"/>
      <c r="NZL8"/>
      <c r="NZM8"/>
      <c r="NZN8"/>
      <c r="NZO8"/>
      <c r="NZP8"/>
      <c r="NZQ8"/>
      <c r="NZR8"/>
      <c r="NZS8"/>
      <c r="NZT8"/>
      <c r="NZU8"/>
      <c r="NZV8"/>
      <c r="NZW8"/>
      <c r="NZX8"/>
      <c r="NZY8"/>
      <c r="NZZ8"/>
      <c r="OAA8"/>
      <c r="OAB8"/>
      <c r="OAC8"/>
      <c r="OAD8"/>
      <c r="OAE8"/>
      <c r="OAF8"/>
      <c r="OAG8"/>
      <c r="OAH8"/>
      <c r="OAI8"/>
      <c r="OAJ8"/>
      <c r="OAK8"/>
      <c r="OAL8"/>
      <c r="OAM8"/>
      <c r="OAN8"/>
      <c r="OAO8"/>
      <c r="OAP8"/>
      <c r="OAQ8"/>
      <c r="OAR8"/>
      <c r="OAS8"/>
      <c r="OAT8"/>
      <c r="OAU8"/>
      <c r="OAV8"/>
      <c r="OAW8"/>
      <c r="OAX8"/>
      <c r="OAY8"/>
      <c r="OAZ8"/>
      <c r="OBA8"/>
      <c r="OBB8"/>
      <c r="OBC8"/>
      <c r="OBD8"/>
      <c r="OBE8"/>
      <c r="OBF8"/>
      <c r="OBG8"/>
      <c r="OBH8"/>
      <c r="OBI8"/>
      <c r="OBJ8"/>
      <c r="OBK8"/>
      <c r="OBL8"/>
      <c r="OBM8"/>
      <c r="OBN8"/>
      <c r="OBO8"/>
      <c r="OBP8"/>
      <c r="OBQ8"/>
      <c r="OBR8"/>
      <c r="OBS8"/>
      <c r="OBT8"/>
      <c r="OBU8"/>
      <c r="OBV8"/>
      <c r="OBW8"/>
      <c r="OBX8"/>
      <c r="OBY8"/>
      <c r="OBZ8"/>
      <c r="OCA8"/>
      <c r="OCB8"/>
      <c r="OCC8"/>
      <c r="OCD8"/>
      <c r="OCE8"/>
      <c r="OCF8"/>
      <c r="OCG8"/>
      <c r="OCH8"/>
      <c r="OCI8"/>
      <c r="OCJ8"/>
      <c r="OCK8"/>
      <c r="OCL8"/>
      <c r="OCM8"/>
      <c r="OCN8"/>
      <c r="OCO8"/>
      <c r="OCP8"/>
      <c r="OCQ8"/>
      <c r="OCR8"/>
      <c r="OCS8"/>
      <c r="OCT8"/>
      <c r="OCU8"/>
      <c r="OCV8"/>
      <c r="OCW8"/>
      <c r="OCX8"/>
      <c r="OCY8"/>
      <c r="OCZ8"/>
      <c r="ODA8"/>
      <c r="ODB8"/>
      <c r="ODC8"/>
      <c r="ODD8"/>
      <c r="ODE8"/>
      <c r="ODF8"/>
      <c r="ODG8"/>
      <c r="ODH8"/>
      <c r="ODI8"/>
      <c r="ODJ8"/>
      <c r="ODK8"/>
      <c r="ODL8"/>
      <c r="ODM8"/>
      <c r="ODN8"/>
      <c r="ODO8"/>
      <c r="ODP8"/>
      <c r="ODQ8"/>
      <c r="ODR8"/>
      <c r="ODS8"/>
      <c r="ODT8"/>
      <c r="ODU8"/>
      <c r="ODV8"/>
      <c r="ODW8"/>
      <c r="ODX8"/>
      <c r="ODY8"/>
      <c r="ODZ8"/>
      <c r="OEA8"/>
      <c r="OEB8"/>
      <c r="OEC8"/>
      <c r="OED8"/>
      <c r="OEE8"/>
      <c r="OEF8"/>
      <c r="OEG8"/>
      <c r="OEH8"/>
      <c r="OEI8"/>
      <c r="OEJ8"/>
      <c r="OEK8"/>
      <c r="OEL8"/>
      <c r="OEM8"/>
      <c r="OEN8"/>
      <c r="OEO8"/>
      <c r="OEP8"/>
      <c r="OEQ8"/>
      <c r="OER8"/>
      <c r="OES8"/>
      <c r="OET8"/>
      <c r="OEU8"/>
      <c r="OEV8"/>
      <c r="OEW8"/>
      <c r="OEX8"/>
      <c r="OEY8"/>
      <c r="OEZ8"/>
      <c r="OFA8"/>
      <c r="OFB8"/>
      <c r="OFC8"/>
      <c r="OFD8"/>
      <c r="OFE8"/>
      <c r="OFF8"/>
      <c r="OFG8"/>
      <c r="OFH8"/>
      <c r="OFI8"/>
      <c r="OFJ8"/>
      <c r="OFK8"/>
      <c r="OFL8"/>
      <c r="OFM8"/>
      <c r="OFN8"/>
      <c r="OFO8"/>
      <c r="OFP8"/>
      <c r="OFQ8"/>
      <c r="OFR8"/>
      <c r="OFS8"/>
      <c r="OFT8"/>
      <c r="OFU8"/>
      <c r="OFV8"/>
      <c r="OFW8"/>
      <c r="OFX8"/>
      <c r="OFY8"/>
      <c r="OFZ8"/>
      <c r="OGA8"/>
      <c r="OGB8"/>
      <c r="OGC8"/>
      <c r="OGD8"/>
      <c r="OGE8"/>
      <c r="OGF8"/>
      <c r="OGG8"/>
      <c r="OGH8"/>
      <c r="OGI8"/>
      <c r="OGJ8"/>
      <c r="OGK8"/>
      <c r="OGL8"/>
      <c r="OGM8"/>
      <c r="OGN8"/>
      <c r="OGO8"/>
      <c r="OGP8"/>
      <c r="OGQ8"/>
      <c r="OGR8"/>
      <c r="OGS8"/>
      <c r="OGT8"/>
      <c r="OGU8"/>
      <c r="OGV8"/>
      <c r="OGW8"/>
      <c r="OGX8"/>
      <c r="OGY8"/>
      <c r="OGZ8"/>
      <c r="OHA8"/>
      <c r="OHB8"/>
      <c r="OHC8"/>
      <c r="OHD8"/>
      <c r="OHE8"/>
      <c r="OHF8"/>
      <c r="OHG8"/>
      <c r="OHH8"/>
      <c r="OHI8"/>
      <c r="OHJ8"/>
      <c r="OHK8"/>
      <c r="OHL8"/>
      <c r="OHM8"/>
      <c r="OHN8"/>
      <c r="OHO8"/>
      <c r="OHP8"/>
      <c r="OHQ8"/>
      <c r="OHR8"/>
      <c r="OHS8"/>
      <c r="OHT8"/>
      <c r="OHU8"/>
      <c r="OHV8"/>
      <c r="OHW8"/>
      <c r="OHX8"/>
      <c r="OHY8"/>
      <c r="OHZ8"/>
      <c r="OIA8"/>
      <c r="OIB8"/>
      <c r="OIC8"/>
      <c r="OID8"/>
      <c r="OIE8"/>
      <c r="OIF8"/>
      <c r="OIG8"/>
      <c r="OIH8"/>
      <c r="OII8"/>
      <c r="OIJ8"/>
      <c r="OIK8"/>
      <c r="OIL8"/>
      <c r="OIM8"/>
      <c r="OIN8"/>
      <c r="OIO8"/>
      <c r="OIP8"/>
      <c r="OIQ8"/>
      <c r="OIR8"/>
      <c r="OIS8"/>
      <c r="OIT8"/>
      <c r="OIU8"/>
      <c r="OIV8"/>
      <c r="OIW8"/>
      <c r="OIX8"/>
      <c r="OIY8"/>
      <c r="OIZ8"/>
      <c r="OJA8"/>
      <c r="OJB8"/>
      <c r="OJC8"/>
      <c r="OJD8"/>
      <c r="OJE8"/>
      <c r="OJF8"/>
      <c r="OJG8"/>
      <c r="OJH8"/>
      <c r="OJI8"/>
      <c r="OJJ8"/>
      <c r="OJK8"/>
      <c r="OJL8"/>
      <c r="OJM8"/>
      <c r="OJN8"/>
      <c r="OJO8"/>
      <c r="OJP8"/>
      <c r="OJQ8"/>
      <c r="OJR8"/>
      <c r="OJS8"/>
      <c r="OJT8"/>
      <c r="OJU8"/>
      <c r="OJV8"/>
      <c r="OJW8"/>
      <c r="OJX8"/>
      <c r="OJY8"/>
      <c r="OJZ8"/>
      <c r="OKA8"/>
      <c r="OKB8"/>
      <c r="OKC8"/>
      <c r="OKD8"/>
      <c r="OKE8"/>
      <c r="OKF8"/>
      <c r="OKG8"/>
      <c r="OKH8"/>
      <c r="OKI8"/>
      <c r="OKJ8"/>
      <c r="OKK8"/>
      <c r="OKL8"/>
      <c r="OKM8"/>
      <c r="OKN8"/>
      <c r="OKO8"/>
      <c r="OKP8"/>
      <c r="OKQ8"/>
      <c r="OKR8"/>
      <c r="OKS8"/>
      <c r="OKT8"/>
      <c r="OKU8"/>
      <c r="OKV8"/>
      <c r="OKW8"/>
      <c r="OKX8"/>
      <c r="OKY8"/>
      <c r="OKZ8"/>
      <c r="OLA8"/>
      <c r="OLB8"/>
      <c r="OLC8"/>
      <c r="OLD8"/>
      <c r="OLE8"/>
      <c r="OLF8"/>
      <c r="OLG8"/>
      <c r="OLH8"/>
      <c r="OLI8"/>
      <c r="OLJ8"/>
      <c r="OLK8"/>
      <c r="OLL8"/>
      <c r="OLM8"/>
      <c r="OLN8"/>
      <c r="OLO8"/>
      <c r="OLP8"/>
      <c r="OLQ8"/>
      <c r="OLR8"/>
      <c r="OLS8"/>
      <c r="OLT8"/>
      <c r="OLU8"/>
      <c r="OLV8"/>
      <c r="OLW8"/>
      <c r="OLX8"/>
      <c r="OLY8"/>
      <c r="OLZ8"/>
      <c r="OMA8"/>
      <c r="OMB8"/>
      <c r="OMC8"/>
      <c r="OMD8"/>
      <c r="OME8"/>
      <c r="OMF8"/>
      <c r="OMG8"/>
      <c r="OMH8"/>
      <c r="OMI8"/>
      <c r="OMJ8"/>
      <c r="OMK8"/>
      <c r="OML8"/>
      <c r="OMM8"/>
      <c r="OMN8"/>
      <c r="OMO8"/>
      <c r="OMP8"/>
      <c r="OMQ8"/>
      <c r="OMR8"/>
      <c r="OMS8"/>
      <c r="OMT8"/>
      <c r="OMU8"/>
      <c r="OMV8"/>
      <c r="OMW8"/>
      <c r="OMX8"/>
      <c r="OMY8"/>
      <c r="OMZ8"/>
      <c r="ONA8"/>
      <c r="ONB8"/>
      <c r="ONC8"/>
      <c r="OND8"/>
      <c r="ONE8"/>
      <c r="ONF8"/>
      <c r="ONG8"/>
      <c r="ONH8"/>
      <c r="ONI8"/>
      <c r="ONJ8"/>
      <c r="ONK8"/>
      <c r="ONL8"/>
      <c r="ONM8"/>
      <c r="ONN8"/>
      <c r="ONO8"/>
      <c r="ONP8"/>
      <c r="ONQ8"/>
      <c r="ONR8"/>
      <c r="ONS8"/>
      <c r="ONT8"/>
      <c r="ONU8"/>
      <c r="ONV8"/>
      <c r="ONW8"/>
      <c r="ONX8"/>
      <c r="ONY8"/>
      <c r="ONZ8"/>
      <c r="OOA8"/>
      <c r="OOB8"/>
      <c r="OOC8"/>
      <c r="OOD8"/>
      <c r="OOE8"/>
      <c r="OOF8"/>
      <c r="OOG8"/>
      <c r="OOH8"/>
      <c r="OOI8"/>
      <c r="OOJ8"/>
      <c r="OOK8"/>
      <c r="OOL8"/>
      <c r="OOM8"/>
      <c r="OON8"/>
      <c r="OOO8"/>
      <c r="OOP8"/>
      <c r="OOQ8"/>
      <c r="OOR8"/>
      <c r="OOS8"/>
      <c r="OOT8"/>
      <c r="OOU8"/>
      <c r="OOV8"/>
      <c r="OOW8"/>
      <c r="OOX8"/>
      <c r="OOY8"/>
      <c r="OOZ8"/>
      <c r="OPA8"/>
      <c r="OPB8"/>
      <c r="OPC8"/>
      <c r="OPD8"/>
      <c r="OPE8"/>
      <c r="OPF8"/>
      <c r="OPG8"/>
      <c r="OPH8"/>
      <c r="OPI8"/>
      <c r="OPJ8"/>
      <c r="OPK8"/>
      <c r="OPL8"/>
      <c r="OPM8"/>
      <c r="OPN8"/>
      <c r="OPO8"/>
      <c r="OPP8"/>
      <c r="OPQ8"/>
      <c r="OPR8"/>
      <c r="OPS8"/>
      <c r="OPT8"/>
      <c r="OPU8"/>
      <c r="OPV8"/>
      <c r="OPW8"/>
      <c r="OPX8"/>
      <c r="OPY8"/>
      <c r="OPZ8"/>
      <c r="OQA8"/>
      <c r="OQB8"/>
      <c r="OQC8"/>
      <c r="OQD8"/>
      <c r="OQE8"/>
      <c r="OQF8"/>
      <c r="OQG8"/>
      <c r="OQH8"/>
      <c r="OQI8"/>
      <c r="OQJ8"/>
      <c r="OQK8"/>
      <c r="OQL8"/>
      <c r="OQM8"/>
      <c r="OQN8"/>
      <c r="OQO8"/>
      <c r="OQP8"/>
      <c r="OQQ8"/>
      <c r="OQR8"/>
      <c r="OQS8"/>
      <c r="OQT8"/>
      <c r="OQU8"/>
      <c r="OQV8"/>
      <c r="OQW8"/>
      <c r="OQX8"/>
      <c r="OQY8"/>
      <c r="OQZ8"/>
      <c r="ORA8"/>
      <c r="ORB8"/>
      <c r="ORC8"/>
      <c r="ORD8"/>
      <c r="ORE8"/>
      <c r="ORF8"/>
      <c r="ORG8"/>
      <c r="ORH8"/>
      <c r="ORI8"/>
      <c r="ORJ8"/>
      <c r="ORK8"/>
      <c r="ORL8"/>
      <c r="ORM8"/>
      <c r="ORN8"/>
      <c r="ORO8"/>
      <c r="ORP8"/>
      <c r="ORQ8"/>
      <c r="ORR8"/>
      <c r="ORS8"/>
      <c r="ORT8"/>
      <c r="ORU8"/>
      <c r="ORV8"/>
      <c r="ORW8"/>
      <c r="ORX8"/>
      <c r="ORY8"/>
      <c r="ORZ8"/>
      <c r="OSA8"/>
      <c r="OSB8"/>
      <c r="OSC8"/>
      <c r="OSD8"/>
      <c r="OSE8"/>
      <c r="OSF8"/>
      <c r="OSG8"/>
      <c r="OSH8"/>
      <c r="OSI8"/>
      <c r="OSJ8"/>
      <c r="OSK8"/>
      <c r="OSL8"/>
      <c r="OSM8"/>
      <c r="OSN8"/>
      <c r="OSO8"/>
      <c r="OSP8"/>
      <c r="OSQ8"/>
      <c r="OSR8"/>
      <c r="OSS8"/>
      <c r="OST8"/>
      <c r="OSU8"/>
      <c r="OSV8"/>
      <c r="OSW8"/>
      <c r="OSX8"/>
      <c r="OSY8"/>
      <c r="OSZ8"/>
      <c r="OTA8"/>
      <c r="OTB8"/>
      <c r="OTC8"/>
      <c r="OTD8"/>
      <c r="OTE8"/>
      <c r="OTF8"/>
      <c r="OTG8"/>
      <c r="OTH8"/>
      <c r="OTI8"/>
      <c r="OTJ8"/>
      <c r="OTK8"/>
      <c r="OTL8"/>
      <c r="OTM8"/>
      <c r="OTN8"/>
      <c r="OTO8"/>
      <c r="OTP8"/>
      <c r="OTQ8"/>
      <c r="OTR8"/>
      <c r="OTS8"/>
      <c r="OTT8"/>
      <c r="OTU8"/>
      <c r="OTV8"/>
      <c r="OTW8"/>
      <c r="OTX8"/>
      <c r="OTY8"/>
      <c r="OTZ8"/>
      <c r="OUA8"/>
      <c r="OUB8"/>
      <c r="OUC8"/>
      <c r="OUD8"/>
      <c r="OUE8"/>
      <c r="OUF8"/>
      <c r="OUG8"/>
      <c r="OUH8"/>
      <c r="OUI8"/>
      <c r="OUJ8"/>
      <c r="OUK8"/>
      <c r="OUL8"/>
      <c r="OUM8"/>
      <c r="OUN8"/>
      <c r="OUO8"/>
      <c r="OUP8"/>
      <c r="OUQ8"/>
      <c r="OUR8"/>
      <c r="OUS8"/>
      <c r="OUT8"/>
      <c r="OUU8"/>
      <c r="OUV8"/>
      <c r="OUW8"/>
      <c r="OUX8"/>
      <c r="OUY8"/>
      <c r="OUZ8"/>
      <c r="OVA8"/>
      <c r="OVB8"/>
      <c r="OVC8"/>
      <c r="OVD8"/>
      <c r="OVE8"/>
      <c r="OVF8"/>
      <c r="OVG8"/>
      <c r="OVH8"/>
      <c r="OVI8"/>
      <c r="OVJ8"/>
      <c r="OVK8"/>
      <c r="OVL8"/>
      <c r="OVM8"/>
      <c r="OVN8"/>
      <c r="OVO8"/>
      <c r="OVP8"/>
      <c r="OVQ8"/>
      <c r="OVR8"/>
      <c r="OVS8"/>
      <c r="OVT8"/>
      <c r="OVU8"/>
      <c r="OVV8"/>
      <c r="OVW8"/>
      <c r="OVX8"/>
      <c r="OVY8"/>
      <c r="OVZ8"/>
      <c r="OWA8"/>
      <c r="OWB8"/>
      <c r="OWC8"/>
      <c r="OWD8"/>
      <c r="OWE8"/>
      <c r="OWF8"/>
      <c r="OWG8"/>
      <c r="OWH8"/>
      <c r="OWI8"/>
      <c r="OWJ8"/>
      <c r="OWK8"/>
      <c r="OWL8"/>
      <c r="OWM8"/>
      <c r="OWN8"/>
      <c r="OWO8"/>
      <c r="OWP8"/>
      <c r="OWQ8"/>
      <c r="OWR8"/>
      <c r="OWS8"/>
      <c r="OWT8"/>
      <c r="OWU8"/>
      <c r="OWV8"/>
      <c r="OWW8"/>
      <c r="OWX8"/>
      <c r="OWY8"/>
      <c r="OWZ8"/>
      <c r="OXA8"/>
      <c r="OXB8"/>
      <c r="OXC8"/>
      <c r="OXD8"/>
      <c r="OXE8"/>
      <c r="OXF8"/>
      <c r="OXG8"/>
      <c r="OXH8"/>
      <c r="OXI8"/>
      <c r="OXJ8"/>
      <c r="OXK8"/>
      <c r="OXL8"/>
      <c r="OXM8"/>
      <c r="OXN8"/>
      <c r="OXO8"/>
      <c r="OXP8"/>
      <c r="OXQ8"/>
      <c r="OXR8"/>
      <c r="OXS8"/>
      <c r="OXT8"/>
      <c r="OXU8"/>
      <c r="OXV8"/>
      <c r="OXW8"/>
      <c r="OXX8"/>
      <c r="OXY8"/>
      <c r="OXZ8"/>
      <c r="OYA8"/>
      <c r="OYB8"/>
      <c r="OYC8"/>
      <c r="OYD8"/>
      <c r="OYE8"/>
      <c r="OYF8"/>
      <c r="OYG8"/>
      <c r="OYH8"/>
      <c r="OYI8"/>
      <c r="OYJ8"/>
      <c r="OYK8"/>
      <c r="OYL8"/>
      <c r="OYM8"/>
      <c r="OYN8"/>
      <c r="OYO8"/>
      <c r="OYP8"/>
      <c r="OYQ8"/>
      <c r="OYR8"/>
      <c r="OYS8"/>
      <c r="OYT8"/>
      <c r="OYU8"/>
      <c r="OYV8"/>
      <c r="OYW8"/>
      <c r="OYX8"/>
      <c r="OYY8"/>
      <c r="OYZ8"/>
      <c r="OZA8"/>
      <c r="OZB8"/>
      <c r="OZC8"/>
      <c r="OZD8"/>
      <c r="OZE8"/>
      <c r="OZF8"/>
      <c r="OZG8"/>
      <c r="OZH8"/>
      <c r="OZI8"/>
      <c r="OZJ8"/>
      <c r="OZK8"/>
      <c r="OZL8"/>
      <c r="OZM8"/>
      <c r="OZN8"/>
      <c r="OZO8"/>
      <c r="OZP8"/>
      <c r="OZQ8"/>
      <c r="OZR8"/>
      <c r="OZS8"/>
      <c r="OZT8"/>
      <c r="OZU8"/>
      <c r="OZV8"/>
      <c r="OZW8"/>
      <c r="OZX8"/>
      <c r="OZY8"/>
      <c r="OZZ8"/>
      <c r="PAA8"/>
      <c r="PAB8"/>
      <c r="PAC8"/>
      <c r="PAD8"/>
      <c r="PAE8"/>
      <c r="PAF8"/>
      <c r="PAG8"/>
      <c r="PAH8"/>
      <c r="PAI8"/>
      <c r="PAJ8"/>
      <c r="PAK8"/>
      <c r="PAL8"/>
      <c r="PAM8"/>
      <c r="PAN8"/>
      <c r="PAO8"/>
      <c r="PAP8"/>
      <c r="PAQ8"/>
      <c r="PAR8"/>
      <c r="PAS8"/>
      <c r="PAT8"/>
      <c r="PAU8"/>
      <c r="PAV8"/>
      <c r="PAW8"/>
      <c r="PAX8"/>
      <c r="PAY8"/>
      <c r="PAZ8"/>
      <c r="PBA8"/>
      <c r="PBB8"/>
      <c r="PBC8"/>
      <c r="PBD8"/>
      <c r="PBE8"/>
      <c r="PBF8"/>
      <c r="PBG8"/>
      <c r="PBH8"/>
      <c r="PBI8"/>
      <c r="PBJ8"/>
      <c r="PBK8"/>
      <c r="PBL8"/>
      <c r="PBM8"/>
      <c r="PBN8"/>
      <c r="PBO8"/>
      <c r="PBP8"/>
      <c r="PBQ8"/>
      <c r="PBR8"/>
      <c r="PBS8"/>
      <c r="PBT8"/>
      <c r="PBU8"/>
      <c r="PBV8"/>
      <c r="PBW8"/>
      <c r="PBX8"/>
      <c r="PBY8"/>
      <c r="PBZ8"/>
      <c r="PCA8"/>
      <c r="PCB8"/>
      <c r="PCC8"/>
      <c r="PCD8"/>
      <c r="PCE8"/>
      <c r="PCF8"/>
      <c r="PCG8"/>
      <c r="PCH8"/>
      <c r="PCI8"/>
      <c r="PCJ8"/>
      <c r="PCK8"/>
      <c r="PCL8"/>
      <c r="PCM8"/>
      <c r="PCN8"/>
      <c r="PCO8"/>
      <c r="PCP8"/>
      <c r="PCQ8"/>
      <c r="PCR8"/>
      <c r="PCS8"/>
      <c r="PCT8"/>
      <c r="PCU8"/>
      <c r="PCV8"/>
      <c r="PCW8"/>
      <c r="PCX8"/>
      <c r="PCY8"/>
      <c r="PCZ8"/>
      <c r="PDA8"/>
      <c r="PDB8"/>
      <c r="PDC8"/>
      <c r="PDD8"/>
      <c r="PDE8"/>
      <c r="PDF8"/>
      <c r="PDG8"/>
      <c r="PDH8"/>
      <c r="PDI8"/>
      <c r="PDJ8"/>
      <c r="PDK8"/>
      <c r="PDL8"/>
      <c r="PDM8"/>
      <c r="PDN8"/>
      <c r="PDO8"/>
      <c r="PDP8"/>
      <c r="PDQ8"/>
      <c r="PDR8"/>
      <c r="PDS8"/>
      <c r="PDT8"/>
      <c r="PDU8"/>
      <c r="PDV8"/>
      <c r="PDW8"/>
      <c r="PDX8"/>
      <c r="PDY8"/>
      <c r="PDZ8"/>
      <c r="PEA8"/>
      <c r="PEB8"/>
      <c r="PEC8"/>
      <c r="PED8"/>
      <c r="PEE8"/>
      <c r="PEF8"/>
      <c r="PEG8"/>
      <c r="PEH8"/>
      <c r="PEI8"/>
      <c r="PEJ8"/>
      <c r="PEK8"/>
      <c r="PEL8"/>
      <c r="PEM8"/>
      <c r="PEN8"/>
      <c r="PEO8"/>
      <c r="PEP8"/>
      <c r="PEQ8"/>
      <c r="PER8"/>
      <c r="PES8"/>
      <c r="PET8"/>
      <c r="PEU8"/>
      <c r="PEV8"/>
      <c r="PEW8"/>
      <c r="PEX8"/>
      <c r="PEY8"/>
      <c r="PEZ8"/>
      <c r="PFA8"/>
      <c r="PFB8"/>
      <c r="PFC8"/>
      <c r="PFD8"/>
      <c r="PFE8"/>
      <c r="PFF8"/>
      <c r="PFG8"/>
      <c r="PFH8"/>
      <c r="PFI8"/>
      <c r="PFJ8"/>
      <c r="PFK8"/>
      <c r="PFL8"/>
      <c r="PFM8"/>
      <c r="PFN8"/>
      <c r="PFO8"/>
      <c r="PFP8"/>
      <c r="PFQ8"/>
      <c r="PFR8"/>
      <c r="PFS8"/>
      <c r="PFT8"/>
      <c r="PFU8"/>
      <c r="PFV8"/>
      <c r="PFW8"/>
      <c r="PFX8"/>
      <c r="PFY8"/>
      <c r="PFZ8"/>
      <c r="PGA8"/>
      <c r="PGB8"/>
      <c r="PGC8"/>
      <c r="PGD8"/>
      <c r="PGE8"/>
      <c r="PGF8"/>
      <c r="PGG8"/>
      <c r="PGH8"/>
      <c r="PGI8"/>
      <c r="PGJ8"/>
      <c r="PGK8"/>
      <c r="PGL8"/>
      <c r="PGM8"/>
      <c r="PGN8"/>
      <c r="PGO8"/>
      <c r="PGP8"/>
      <c r="PGQ8"/>
      <c r="PGR8"/>
      <c r="PGS8"/>
      <c r="PGT8"/>
      <c r="PGU8"/>
      <c r="PGV8"/>
      <c r="PGW8"/>
      <c r="PGX8"/>
      <c r="PGY8"/>
      <c r="PGZ8"/>
      <c r="PHA8"/>
      <c r="PHB8"/>
      <c r="PHC8"/>
      <c r="PHD8"/>
      <c r="PHE8"/>
      <c r="PHF8"/>
      <c r="PHG8"/>
      <c r="PHH8"/>
      <c r="PHI8"/>
      <c r="PHJ8"/>
      <c r="PHK8"/>
      <c r="PHL8"/>
      <c r="PHM8"/>
      <c r="PHN8"/>
      <c r="PHO8"/>
      <c r="PHP8"/>
      <c r="PHQ8"/>
      <c r="PHR8"/>
      <c r="PHS8"/>
      <c r="PHT8"/>
      <c r="PHU8"/>
      <c r="PHV8"/>
      <c r="PHW8"/>
      <c r="PHX8"/>
      <c r="PHY8"/>
      <c r="PHZ8"/>
      <c r="PIA8"/>
      <c r="PIB8"/>
      <c r="PIC8"/>
      <c r="PID8"/>
      <c r="PIE8"/>
      <c r="PIF8"/>
      <c r="PIG8"/>
      <c r="PIH8"/>
      <c r="PII8"/>
      <c r="PIJ8"/>
      <c r="PIK8"/>
      <c r="PIL8"/>
      <c r="PIM8"/>
      <c r="PIN8"/>
      <c r="PIO8"/>
      <c r="PIP8"/>
      <c r="PIQ8"/>
      <c r="PIR8"/>
      <c r="PIS8"/>
      <c r="PIT8"/>
      <c r="PIU8"/>
      <c r="PIV8"/>
      <c r="PIW8"/>
      <c r="PIX8"/>
      <c r="PIY8"/>
      <c r="PIZ8"/>
      <c r="PJA8"/>
      <c r="PJB8"/>
      <c r="PJC8"/>
      <c r="PJD8"/>
      <c r="PJE8"/>
      <c r="PJF8"/>
      <c r="PJG8"/>
      <c r="PJH8"/>
      <c r="PJI8"/>
      <c r="PJJ8"/>
      <c r="PJK8"/>
      <c r="PJL8"/>
      <c r="PJM8"/>
      <c r="PJN8"/>
      <c r="PJO8"/>
      <c r="PJP8"/>
      <c r="PJQ8"/>
      <c r="PJR8"/>
      <c r="PJS8"/>
      <c r="PJT8"/>
      <c r="PJU8"/>
      <c r="PJV8"/>
      <c r="PJW8"/>
      <c r="PJX8"/>
      <c r="PJY8"/>
      <c r="PJZ8"/>
      <c r="PKA8"/>
      <c r="PKB8"/>
      <c r="PKC8"/>
      <c r="PKD8"/>
      <c r="PKE8"/>
      <c r="PKF8"/>
      <c r="PKG8"/>
      <c r="PKH8"/>
      <c r="PKI8"/>
      <c r="PKJ8"/>
      <c r="PKK8"/>
      <c r="PKL8"/>
      <c r="PKM8"/>
      <c r="PKN8"/>
      <c r="PKO8"/>
      <c r="PKP8"/>
      <c r="PKQ8"/>
      <c r="PKR8"/>
      <c r="PKS8"/>
      <c r="PKT8"/>
      <c r="PKU8"/>
      <c r="PKV8"/>
      <c r="PKW8"/>
      <c r="PKX8"/>
      <c r="PKY8"/>
      <c r="PKZ8"/>
      <c r="PLA8"/>
      <c r="PLB8"/>
      <c r="PLC8"/>
      <c r="PLD8"/>
      <c r="PLE8"/>
      <c r="PLF8"/>
      <c r="PLG8"/>
      <c r="PLH8"/>
      <c r="PLI8"/>
      <c r="PLJ8"/>
      <c r="PLK8"/>
      <c r="PLL8"/>
      <c r="PLM8"/>
      <c r="PLN8"/>
      <c r="PLO8"/>
      <c r="PLP8"/>
      <c r="PLQ8"/>
      <c r="PLR8"/>
      <c r="PLS8"/>
      <c r="PLT8"/>
      <c r="PLU8"/>
      <c r="PLV8"/>
      <c r="PLW8"/>
      <c r="PLX8"/>
      <c r="PLY8"/>
      <c r="PLZ8"/>
      <c r="PMA8"/>
      <c r="PMB8"/>
      <c r="PMC8"/>
      <c r="PMD8"/>
      <c r="PME8"/>
      <c r="PMF8"/>
      <c r="PMG8"/>
      <c r="PMH8"/>
      <c r="PMI8"/>
      <c r="PMJ8"/>
      <c r="PMK8"/>
      <c r="PML8"/>
      <c r="PMM8"/>
      <c r="PMN8"/>
      <c r="PMO8"/>
      <c r="PMP8"/>
      <c r="PMQ8"/>
      <c r="PMR8"/>
      <c r="PMS8"/>
      <c r="PMT8"/>
      <c r="PMU8"/>
      <c r="PMV8"/>
      <c r="PMW8"/>
      <c r="PMX8"/>
      <c r="PMY8"/>
      <c r="PMZ8"/>
      <c r="PNA8"/>
      <c r="PNB8"/>
      <c r="PNC8"/>
      <c r="PND8"/>
      <c r="PNE8"/>
      <c r="PNF8"/>
      <c r="PNG8"/>
      <c r="PNH8"/>
      <c r="PNI8"/>
      <c r="PNJ8"/>
      <c r="PNK8"/>
      <c r="PNL8"/>
      <c r="PNM8"/>
      <c r="PNN8"/>
      <c r="PNO8"/>
      <c r="PNP8"/>
      <c r="PNQ8"/>
      <c r="PNR8"/>
      <c r="PNS8"/>
      <c r="PNT8"/>
      <c r="PNU8"/>
      <c r="PNV8"/>
      <c r="PNW8"/>
      <c r="PNX8"/>
      <c r="PNY8"/>
      <c r="PNZ8"/>
      <c r="POA8"/>
      <c r="POB8"/>
      <c r="POC8"/>
      <c r="POD8"/>
      <c r="POE8"/>
      <c r="POF8"/>
      <c r="POG8"/>
      <c r="POH8"/>
      <c r="POI8"/>
      <c r="POJ8"/>
      <c r="POK8"/>
      <c r="POL8"/>
      <c r="POM8"/>
      <c r="PON8"/>
      <c r="POO8"/>
      <c r="POP8"/>
      <c r="POQ8"/>
      <c r="POR8"/>
      <c r="POS8"/>
      <c r="POT8"/>
      <c r="POU8"/>
      <c r="POV8"/>
      <c r="POW8"/>
      <c r="POX8"/>
      <c r="POY8"/>
      <c r="POZ8"/>
      <c r="PPA8"/>
      <c r="PPB8"/>
      <c r="PPC8"/>
      <c r="PPD8"/>
      <c r="PPE8"/>
      <c r="PPF8"/>
      <c r="PPG8"/>
      <c r="PPH8"/>
      <c r="PPI8"/>
      <c r="PPJ8"/>
      <c r="PPK8"/>
      <c r="PPL8"/>
      <c r="PPM8"/>
      <c r="PPN8"/>
      <c r="PPO8"/>
      <c r="PPP8"/>
      <c r="PPQ8"/>
      <c r="PPR8"/>
      <c r="PPS8"/>
      <c r="PPT8"/>
      <c r="PPU8"/>
      <c r="PPV8"/>
      <c r="PPW8"/>
      <c r="PPX8"/>
      <c r="PPY8"/>
      <c r="PPZ8"/>
      <c r="PQA8"/>
      <c r="PQB8"/>
      <c r="PQC8"/>
      <c r="PQD8"/>
      <c r="PQE8"/>
      <c r="PQF8"/>
      <c r="PQG8"/>
      <c r="PQH8"/>
      <c r="PQI8"/>
      <c r="PQJ8"/>
      <c r="PQK8"/>
      <c r="PQL8"/>
      <c r="PQM8"/>
      <c r="PQN8"/>
      <c r="PQO8"/>
      <c r="PQP8"/>
      <c r="PQQ8"/>
      <c r="PQR8"/>
      <c r="PQS8"/>
      <c r="PQT8"/>
      <c r="PQU8"/>
      <c r="PQV8"/>
      <c r="PQW8"/>
      <c r="PQX8"/>
      <c r="PQY8"/>
      <c r="PQZ8"/>
      <c r="PRA8"/>
      <c r="PRB8"/>
      <c r="PRC8"/>
      <c r="PRD8"/>
      <c r="PRE8"/>
      <c r="PRF8"/>
      <c r="PRG8"/>
      <c r="PRH8"/>
      <c r="PRI8"/>
      <c r="PRJ8"/>
      <c r="PRK8"/>
      <c r="PRL8"/>
      <c r="PRM8"/>
      <c r="PRN8"/>
      <c r="PRO8"/>
      <c r="PRP8"/>
      <c r="PRQ8"/>
      <c r="PRR8"/>
      <c r="PRS8"/>
      <c r="PRT8"/>
      <c r="PRU8"/>
      <c r="PRV8"/>
      <c r="PRW8"/>
      <c r="PRX8"/>
      <c r="PRY8"/>
      <c r="PRZ8"/>
      <c r="PSA8"/>
      <c r="PSB8"/>
      <c r="PSC8"/>
      <c r="PSD8"/>
      <c r="PSE8"/>
      <c r="PSF8"/>
      <c r="PSG8"/>
      <c r="PSH8"/>
      <c r="PSI8"/>
      <c r="PSJ8"/>
      <c r="PSK8"/>
      <c r="PSL8"/>
      <c r="PSM8"/>
      <c r="PSN8"/>
      <c r="PSO8"/>
      <c r="PSP8"/>
      <c r="PSQ8"/>
      <c r="PSR8"/>
      <c r="PSS8"/>
      <c r="PST8"/>
      <c r="PSU8"/>
      <c r="PSV8"/>
      <c r="PSW8"/>
      <c r="PSX8"/>
      <c r="PSY8"/>
      <c r="PSZ8"/>
      <c r="PTA8"/>
      <c r="PTB8"/>
      <c r="PTC8"/>
      <c r="PTD8"/>
      <c r="PTE8"/>
      <c r="PTF8"/>
      <c r="PTG8"/>
      <c r="PTH8"/>
      <c r="PTI8"/>
      <c r="PTJ8"/>
      <c r="PTK8"/>
      <c r="PTL8"/>
      <c r="PTM8"/>
      <c r="PTN8"/>
      <c r="PTO8"/>
      <c r="PTP8"/>
      <c r="PTQ8"/>
      <c r="PTR8"/>
      <c r="PTS8"/>
      <c r="PTT8"/>
      <c r="PTU8"/>
      <c r="PTV8"/>
      <c r="PTW8"/>
      <c r="PTX8"/>
      <c r="PTY8"/>
      <c r="PTZ8"/>
      <c r="PUA8"/>
      <c r="PUB8"/>
      <c r="PUC8"/>
      <c r="PUD8"/>
      <c r="PUE8"/>
      <c r="PUF8"/>
      <c r="PUG8"/>
      <c r="PUH8"/>
      <c r="PUI8"/>
      <c r="PUJ8"/>
      <c r="PUK8"/>
      <c r="PUL8"/>
      <c r="PUM8"/>
      <c r="PUN8"/>
      <c r="PUO8"/>
      <c r="PUP8"/>
      <c r="PUQ8"/>
      <c r="PUR8"/>
      <c r="PUS8"/>
      <c r="PUT8"/>
      <c r="PUU8"/>
      <c r="PUV8"/>
      <c r="PUW8"/>
      <c r="PUX8"/>
      <c r="PUY8"/>
      <c r="PUZ8"/>
      <c r="PVA8"/>
      <c r="PVB8"/>
      <c r="PVC8"/>
      <c r="PVD8"/>
      <c r="PVE8"/>
      <c r="PVF8"/>
      <c r="PVG8"/>
      <c r="PVH8"/>
      <c r="PVI8"/>
      <c r="PVJ8"/>
      <c r="PVK8"/>
      <c r="PVL8"/>
      <c r="PVM8"/>
      <c r="PVN8"/>
      <c r="PVO8"/>
      <c r="PVP8"/>
      <c r="PVQ8"/>
      <c r="PVR8"/>
      <c r="PVS8"/>
      <c r="PVT8"/>
      <c r="PVU8"/>
      <c r="PVV8"/>
      <c r="PVW8"/>
      <c r="PVX8"/>
      <c r="PVY8"/>
      <c r="PVZ8"/>
      <c r="PWA8"/>
      <c r="PWB8"/>
      <c r="PWC8"/>
      <c r="PWD8"/>
      <c r="PWE8"/>
      <c r="PWF8"/>
      <c r="PWG8"/>
      <c r="PWH8"/>
      <c r="PWI8"/>
      <c r="PWJ8"/>
      <c r="PWK8"/>
      <c r="PWL8"/>
      <c r="PWM8"/>
      <c r="PWN8"/>
      <c r="PWO8"/>
      <c r="PWP8"/>
      <c r="PWQ8"/>
      <c r="PWR8"/>
      <c r="PWS8"/>
      <c r="PWT8"/>
      <c r="PWU8"/>
      <c r="PWV8"/>
      <c r="PWW8"/>
      <c r="PWX8"/>
      <c r="PWY8"/>
      <c r="PWZ8"/>
      <c r="PXA8"/>
      <c r="PXB8"/>
      <c r="PXC8"/>
      <c r="PXD8"/>
      <c r="PXE8"/>
      <c r="PXF8"/>
      <c r="PXG8"/>
      <c r="PXH8"/>
      <c r="PXI8"/>
      <c r="PXJ8"/>
      <c r="PXK8"/>
      <c r="PXL8"/>
      <c r="PXM8"/>
      <c r="PXN8"/>
      <c r="PXO8"/>
      <c r="PXP8"/>
      <c r="PXQ8"/>
      <c r="PXR8"/>
      <c r="PXS8"/>
      <c r="PXT8"/>
      <c r="PXU8"/>
      <c r="PXV8"/>
      <c r="PXW8"/>
      <c r="PXX8"/>
      <c r="PXY8"/>
      <c r="PXZ8"/>
      <c r="PYA8"/>
      <c r="PYB8"/>
      <c r="PYC8"/>
      <c r="PYD8"/>
      <c r="PYE8"/>
      <c r="PYF8"/>
      <c r="PYG8"/>
      <c r="PYH8"/>
      <c r="PYI8"/>
      <c r="PYJ8"/>
      <c r="PYK8"/>
      <c r="PYL8"/>
      <c r="PYM8"/>
      <c r="PYN8"/>
      <c r="PYO8"/>
      <c r="PYP8"/>
      <c r="PYQ8"/>
      <c r="PYR8"/>
      <c r="PYS8"/>
      <c r="PYT8"/>
      <c r="PYU8"/>
      <c r="PYV8"/>
      <c r="PYW8"/>
      <c r="PYX8"/>
      <c r="PYY8"/>
      <c r="PYZ8"/>
      <c r="PZA8"/>
      <c r="PZB8"/>
      <c r="PZC8"/>
      <c r="PZD8"/>
      <c r="PZE8"/>
      <c r="PZF8"/>
      <c r="PZG8"/>
      <c r="PZH8"/>
      <c r="PZI8"/>
      <c r="PZJ8"/>
      <c r="PZK8"/>
      <c r="PZL8"/>
      <c r="PZM8"/>
      <c r="PZN8"/>
      <c r="PZO8"/>
      <c r="PZP8"/>
      <c r="PZQ8"/>
      <c r="PZR8"/>
      <c r="PZS8"/>
      <c r="PZT8"/>
      <c r="PZU8"/>
      <c r="PZV8"/>
      <c r="PZW8"/>
      <c r="PZX8"/>
      <c r="PZY8"/>
      <c r="PZZ8"/>
      <c r="QAA8"/>
      <c r="QAB8"/>
      <c r="QAC8"/>
      <c r="QAD8"/>
      <c r="QAE8"/>
      <c r="QAF8"/>
      <c r="QAG8"/>
      <c r="QAH8"/>
      <c r="QAI8"/>
      <c r="QAJ8"/>
      <c r="QAK8"/>
      <c r="QAL8"/>
      <c r="QAM8"/>
      <c r="QAN8"/>
      <c r="QAO8"/>
      <c r="QAP8"/>
      <c r="QAQ8"/>
      <c r="QAR8"/>
      <c r="QAS8"/>
      <c r="QAT8"/>
      <c r="QAU8"/>
      <c r="QAV8"/>
      <c r="QAW8"/>
      <c r="QAX8"/>
      <c r="QAY8"/>
      <c r="QAZ8"/>
      <c r="QBA8"/>
      <c r="QBB8"/>
      <c r="QBC8"/>
      <c r="QBD8"/>
      <c r="QBE8"/>
      <c r="QBF8"/>
      <c r="QBG8"/>
      <c r="QBH8"/>
      <c r="QBI8"/>
      <c r="QBJ8"/>
      <c r="QBK8"/>
      <c r="QBL8"/>
      <c r="QBM8"/>
      <c r="QBN8"/>
      <c r="QBO8"/>
      <c r="QBP8"/>
      <c r="QBQ8"/>
      <c r="QBR8"/>
      <c r="QBS8"/>
      <c r="QBT8"/>
      <c r="QBU8"/>
      <c r="QBV8"/>
      <c r="QBW8"/>
      <c r="QBX8"/>
      <c r="QBY8"/>
      <c r="QBZ8"/>
      <c r="QCA8"/>
      <c r="QCB8"/>
      <c r="QCC8"/>
      <c r="QCD8"/>
      <c r="QCE8"/>
      <c r="QCF8"/>
      <c r="QCG8"/>
      <c r="QCH8"/>
      <c r="QCI8"/>
      <c r="QCJ8"/>
      <c r="QCK8"/>
      <c r="QCL8"/>
      <c r="QCM8"/>
      <c r="QCN8"/>
      <c r="QCO8"/>
      <c r="QCP8"/>
      <c r="QCQ8"/>
      <c r="QCR8"/>
      <c r="QCS8"/>
      <c r="QCT8"/>
      <c r="QCU8"/>
      <c r="QCV8"/>
      <c r="QCW8"/>
      <c r="QCX8"/>
      <c r="QCY8"/>
      <c r="QCZ8"/>
      <c r="QDA8"/>
      <c r="QDB8"/>
      <c r="QDC8"/>
      <c r="QDD8"/>
      <c r="QDE8"/>
      <c r="QDF8"/>
      <c r="QDG8"/>
      <c r="QDH8"/>
      <c r="QDI8"/>
      <c r="QDJ8"/>
      <c r="QDK8"/>
      <c r="QDL8"/>
      <c r="QDM8"/>
      <c r="QDN8"/>
      <c r="QDO8"/>
      <c r="QDP8"/>
      <c r="QDQ8"/>
      <c r="QDR8"/>
      <c r="QDS8"/>
      <c r="QDT8"/>
      <c r="QDU8"/>
      <c r="QDV8"/>
      <c r="QDW8"/>
      <c r="QDX8"/>
      <c r="QDY8"/>
      <c r="QDZ8"/>
      <c r="QEA8"/>
      <c r="QEB8"/>
      <c r="QEC8"/>
      <c r="QED8"/>
      <c r="QEE8"/>
      <c r="QEF8"/>
      <c r="QEG8"/>
      <c r="QEH8"/>
      <c r="QEI8"/>
      <c r="QEJ8"/>
      <c r="QEK8"/>
      <c r="QEL8"/>
      <c r="QEM8"/>
      <c r="QEN8"/>
      <c r="QEO8"/>
      <c r="QEP8"/>
      <c r="QEQ8"/>
      <c r="QER8"/>
      <c r="QES8"/>
      <c r="QET8"/>
      <c r="QEU8"/>
      <c r="QEV8"/>
      <c r="QEW8"/>
      <c r="QEX8"/>
      <c r="QEY8"/>
      <c r="QEZ8"/>
      <c r="QFA8"/>
      <c r="QFB8"/>
      <c r="QFC8"/>
      <c r="QFD8"/>
      <c r="QFE8"/>
      <c r="QFF8"/>
      <c r="QFG8"/>
      <c r="QFH8"/>
      <c r="QFI8"/>
      <c r="QFJ8"/>
      <c r="QFK8"/>
      <c r="QFL8"/>
      <c r="QFM8"/>
      <c r="QFN8"/>
      <c r="QFO8"/>
      <c r="QFP8"/>
      <c r="QFQ8"/>
      <c r="QFR8"/>
      <c r="QFS8"/>
      <c r="QFT8"/>
      <c r="QFU8"/>
      <c r="QFV8"/>
      <c r="QFW8"/>
      <c r="QFX8"/>
      <c r="QFY8"/>
      <c r="QFZ8"/>
      <c r="QGA8"/>
      <c r="QGB8"/>
      <c r="QGC8"/>
      <c r="QGD8"/>
      <c r="QGE8"/>
      <c r="QGF8"/>
      <c r="QGG8"/>
      <c r="QGH8"/>
      <c r="QGI8"/>
      <c r="QGJ8"/>
      <c r="QGK8"/>
      <c r="QGL8"/>
      <c r="QGM8"/>
      <c r="QGN8"/>
      <c r="QGO8"/>
      <c r="QGP8"/>
      <c r="QGQ8"/>
      <c r="QGR8"/>
      <c r="QGS8"/>
      <c r="QGT8"/>
      <c r="QGU8"/>
      <c r="QGV8"/>
      <c r="QGW8"/>
      <c r="QGX8"/>
      <c r="QGY8"/>
      <c r="QGZ8"/>
      <c r="QHA8"/>
      <c r="QHB8"/>
      <c r="QHC8"/>
      <c r="QHD8"/>
      <c r="QHE8"/>
      <c r="QHF8"/>
      <c r="QHG8"/>
      <c r="QHH8"/>
      <c r="QHI8"/>
      <c r="QHJ8"/>
      <c r="QHK8"/>
      <c r="QHL8"/>
      <c r="QHM8"/>
      <c r="QHN8"/>
      <c r="QHO8"/>
      <c r="QHP8"/>
      <c r="QHQ8"/>
      <c r="QHR8"/>
      <c r="QHS8"/>
      <c r="QHT8"/>
      <c r="QHU8"/>
      <c r="QHV8"/>
      <c r="QHW8"/>
      <c r="QHX8"/>
      <c r="QHY8"/>
      <c r="QHZ8"/>
      <c r="QIA8"/>
      <c r="QIB8"/>
      <c r="QIC8"/>
      <c r="QID8"/>
      <c r="QIE8"/>
      <c r="QIF8"/>
      <c r="QIG8"/>
      <c r="QIH8"/>
      <c r="QII8"/>
      <c r="QIJ8"/>
      <c r="QIK8"/>
      <c r="QIL8"/>
      <c r="QIM8"/>
      <c r="QIN8"/>
      <c r="QIO8"/>
      <c r="QIP8"/>
      <c r="QIQ8"/>
      <c r="QIR8"/>
      <c r="QIS8"/>
      <c r="QIT8"/>
      <c r="QIU8"/>
      <c r="QIV8"/>
      <c r="QIW8"/>
      <c r="QIX8"/>
      <c r="QIY8"/>
      <c r="QIZ8"/>
      <c r="QJA8"/>
      <c r="QJB8"/>
      <c r="QJC8"/>
      <c r="QJD8"/>
      <c r="QJE8"/>
      <c r="QJF8"/>
      <c r="QJG8"/>
      <c r="QJH8"/>
      <c r="QJI8"/>
      <c r="QJJ8"/>
      <c r="QJK8"/>
      <c r="QJL8"/>
      <c r="QJM8"/>
      <c r="QJN8"/>
      <c r="QJO8"/>
      <c r="QJP8"/>
      <c r="QJQ8"/>
      <c r="QJR8"/>
      <c r="QJS8"/>
      <c r="QJT8"/>
      <c r="QJU8"/>
      <c r="QJV8"/>
      <c r="QJW8"/>
      <c r="QJX8"/>
      <c r="QJY8"/>
      <c r="QJZ8"/>
      <c r="QKA8"/>
      <c r="QKB8"/>
      <c r="QKC8"/>
      <c r="QKD8"/>
      <c r="QKE8"/>
      <c r="QKF8"/>
      <c r="QKG8"/>
      <c r="QKH8"/>
      <c r="QKI8"/>
      <c r="QKJ8"/>
      <c r="QKK8"/>
      <c r="QKL8"/>
      <c r="QKM8"/>
      <c r="QKN8"/>
      <c r="QKO8"/>
      <c r="QKP8"/>
      <c r="QKQ8"/>
      <c r="QKR8"/>
      <c r="QKS8"/>
      <c r="QKT8"/>
      <c r="QKU8"/>
      <c r="QKV8"/>
      <c r="QKW8"/>
      <c r="QKX8"/>
      <c r="QKY8"/>
      <c r="QKZ8"/>
      <c r="QLA8"/>
      <c r="QLB8"/>
      <c r="QLC8"/>
      <c r="QLD8"/>
      <c r="QLE8"/>
      <c r="QLF8"/>
      <c r="QLG8"/>
      <c r="QLH8"/>
      <c r="QLI8"/>
      <c r="QLJ8"/>
      <c r="QLK8"/>
      <c r="QLL8"/>
      <c r="QLM8"/>
      <c r="QLN8"/>
      <c r="QLO8"/>
      <c r="QLP8"/>
      <c r="QLQ8"/>
      <c r="QLR8"/>
      <c r="QLS8"/>
      <c r="QLT8"/>
      <c r="QLU8"/>
      <c r="QLV8"/>
      <c r="QLW8"/>
      <c r="QLX8"/>
      <c r="QLY8"/>
      <c r="QLZ8"/>
      <c r="QMA8"/>
      <c r="QMB8"/>
      <c r="QMC8"/>
      <c r="QMD8"/>
      <c r="QME8"/>
      <c r="QMF8"/>
      <c r="QMG8"/>
      <c r="QMH8"/>
      <c r="QMI8"/>
      <c r="QMJ8"/>
      <c r="QMK8"/>
      <c r="QML8"/>
      <c r="QMM8"/>
      <c r="QMN8"/>
      <c r="QMO8"/>
      <c r="QMP8"/>
      <c r="QMQ8"/>
      <c r="QMR8"/>
      <c r="QMS8"/>
      <c r="QMT8"/>
      <c r="QMU8"/>
      <c r="QMV8"/>
      <c r="QMW8"/>
      <c r="QMX8"/>
      <c r="QMY8"/>
      <c r="QMZ8"/>
      <c r="QNA8"/>
      <c r="QNB8"/>
      <c r="QNC8"/>
      <c r="QND8"/>
      <c r="QNE8"/>
      <c r="QNF8"/>
      <c r="QNG8"/>
      <c r="QNH8"/>
      <c r="QNI8"/>
      <c r="QNJ8"/>
      <c r="QNK8"/>
      <c r="QNL8"/>
      <c r="QNM8"/>
      <c r="QNN8"/>
      <c r="QNO8"/>
      <c r="QNP8"/>
      <c r="QNQ8"/>
      <c r="QNR8"/>
      <c r="QNS8"/>
      <c r="QNT8"/>
      <c r="QNU8"/>
      <c r="QNV8"/>
      <c r="QNW8"/>
      <c r="QNX8"/>
      <c r="QNY8"/>
      <c r="QNZ8"/>
      <c r="QOA8"/>
      <c r="QOB8"/>
      <c r="QOC8"/>
      <c r="QOD8"/>
      <c r="QOE8"/>
      <c r="QOF8"/>
      <c r="QOG8"/>
      <c r="QOH8"/>
      <c r="QOI8"/>
      <c r="QOJ8"/>
      <c r="QOK8"/>
      <c r="QOL8"/>
      <c r="QOM8"/>
      <c r="QON8"/>
      <c r="QOO8"/>
      <c r="QOP8"/>
      <c r="QOQ8"/>
      <c r="QOR8"/>
      <c r="QOS8"/>
      <c r="QOT8"/>
      <c r="QOU8"/>
      <c r="QOV8"/>
      <c r="QOW8"/>
      <c r="QOX8"/>
      <c r="QOY8"/>
      <c r="QOZ8"/>
      <c r="QPA8"/>
      <c r="QPB8"/>
      <c r="QPC8"/>
      <c r="QPD8"/>
      <c r="QPE8"/>
      <c r="QPF8"/>
      <c r="QPG8"/>
      <c r="QPH8"/>
      <c r="QPI8"/>
      <c r="QPJ8"/>
      <c r="QPK8"/>
      <c r="QPL8"/>
      <c r="QPM8"/>
      <c r="QPN8"/>
      <c r="QPO8"/>
      <c r="QPP8"/>
      <c r="QPQ8"/>
      <c r="QPR8"/>
      <c r="QPS8"/>
      <c r="QPT8"/>
      <c r="QPU8"/>
      <c r="QPV8"/>
      <c r="QPW8"/>
      <c r="QPX8"/>
      <c r="QPY8"/>
      <c r="QPZ8"/>
      <c r="QQA8"/>
      <c r="QQB8"/>
      <c r="QQC8"/>
      <c r="QQD8"/>
      <c r="QQE8"/>
      <c r="QQF8"/>
      <c r="QQG8"/>
      <c r="QQH8"/>
      <c r="QQI8"/>
      <c r="QQJ8"/>
      <c r="QQK8"/>
      <c r="QQL8"/>
      <c r="QQM8"/>
      <c r="QQN8"/>
      <c r="QQO8"/>
      <c r="QQP8"/>
      <c r="QQQ8"/>
      <c r="QQR8"/>
      <c r="QQS8"/>
      <c r="QQT8"/>
      <c r="QQU8"/>
      <c r="QQV8"/>
      <c r="QQW8"/>
      <c r="QQX8"/>
      <c r="QQY8"/>
      <c r="QQZ8"/>
      <c r="QRA8"/>
      <c r="QRB8"/>
      <c r="QRC8"/>
      <c r="QRD8"/>
      <c r="QRE8"/>
      <c r="QRF8"/>
      <c r="QRG8"/>
      <c r="QRH8"/>
      <c r="QRI8"/>
      <c r="QRJ8"/>
      <c r="QRK8"/>
      <c r="QRL8"/>
      <c r="QRM8"/>
      <c r="QRN8"/>
      <c r="QRO8"/>
      <c r="QRP8"/>
      <c r="QRQ8"/>
      <c r="QRR8"/>
      <c r="QRS8"/>
      <c r="QRT8"/>
      <c r="QRU8"/>
      <c r="QRV8"/>
      <c r="QRW8"/>
      <c r="QRX8"/>
      <c r="QRY8"/>
      <c r="QRZ8"/>
      <c r="QSA8"/>
      <c r="QSB8"/>
      <c r="QSC8"/>
      <c r="QSD8"/>
      <c r="QSE8"/>
      <c r="QSF8"/>
      <c r="QSG8"/>
      <c r="QSH8"/>
      <c r="QSI8"/>
      <c r="QSJ8"/>
      <c r="QSK8"/>
      <c r="QSL8"/>
      <c r="QSM8"/>
      <c r="QSN8"/>
      <c r="QSO8"/>
      <c r="QSP8"/>
      <c r="QSQ8"/>
      <c r="QSR8"/>
      <c r="QSS8"/>
      <c r="QST8"/>
      <c r="QSU8"/>
      <c r="QSV8"/>
      <c r="QSW8"/>
      <c r="QSX8"/>
      <c r="QSY8"/>
      <c r="QSZ8"/>
      <c r="QTA8"/>
      <c r="QTB8"/>
      <c r="QTC8"/>
      <c r="QTD8"/>
      <c r="QTE8"/>
      <c r="QTF8"/>
      <c r="QTG8"/>
      <c r="QTH8"/>
      <c r="QTI8"/>
      <c r="QTJ8"/>
      <c r="QTK8"/>
      <c r="QTL8"/>
      <c r="QTM8"/>
      <c r="QTN8"/>
      <c r="QTO8"/>
      <c r="QTP8"/>
      <c r="QTQ8"/>
      <c r="QTR8"/>
      <c r="QTS8"/>
      <c r="QTT8"/>
      <c r="QTU8"/>
      <c r="QTV8"/>
      <c r="QTW8"/>
      <c r="QTX8"/>
      <c r="QTY8"/>
      <c r="QTZ8"/>
      <c r="QUA8"/>
      <c r="QUB8"/>
      <c r="QUC8"/>
      <c r="QUD8"/>
      <c r="QUE8"/>
      <c r="QUF8"/>
      <c r="QUG8"/>
      <c r="QUH8"/>
      <c r="QUI8"/>
      <c r="QUJ8"/>
      <c r="QUK8"/>
      <c r="QUL8"/>
      <c r="QUM8"/>
      <c r="QUN8"/>
      <c r="QUO8"/>
      <c r="QUP8"/>
      <c r="QUQ8"/>
      <c r="QUR8"/>
      <c r="QUS8"/>
      <c r="QUT8"/>
      <c r="QUU8"/>
      <c r="QUV8"/>
      <c r="QUW8"/>
      <c r="QUX8"/>
      <c r="QUY8"/>
      <c r="QUZ8"/>
      <c r="QVA8"/>
      <c r="QVB8"/>
      <c r="QVC8"/>
      <c r="QVD8"/>
      <c r="QVE8"/>
      <c r="QVF8"/>
      <c r="QVG8"/>
      <c r="QVH8"/>
      <c r="QVI8"/>
      <c r="QVJ8"/>
      <c r="QVK8"/>
      <c r="QVL8"/>
      <c r="QVM8"/>
      <c r="QVN8"/>
      <c r="QVO8"/>
      <c r="QVP8"/>
      <c r="QVQ8"/>
      <c r="QVR8"/>
      <c r="QVS8"/>
      <c r="QVT8"/>
      <c r="QVU8"/>
      <c r="QVV8"/>
      <c r="QVW8"/>
      <c r="QVX8"/>
      <c r="QVY8"/>
      <c r="QVZ8"/>
      <c r="QWA8"/>
      <c r="QWB8"/>
      <c r="QWC8"/>
      <c r="QWD8"/>
      <c r="QWE8"/>
      <c r="QWF8"/>
      <c r="QWG8"/>
      <c r="QWH8"/>
      <c r="QWI8"/>
      <c r="QWJ8"/>
      <c r="QWK8"/>
      <c r="QWL8"/>
      <c r="QWM8"/>
      <c r="QWN8"/>
      <c r="QWO8"/>
      <c r="QWP8"/>
      <c r="QWQ8"/>
      <c r="QWR8"/>
      <c r="QWS8"/>
      <c r="QWT8"/>
      <c r="QWU8"/>
      <c r="QWV8"/>
      <c r="QWW8"/>
      <c r="QWX8"/>
      <c r="QWY8"/>
      <c r="QWZ8"/>
      <c r="QXA8"/>
      <c r="QXB8"/>
      <c r="QXC8"/>
      <c r="QXD8"/>
      <c r="QXE8"/>
      <c r="QXF8"/>
      <c r="QXG8"/>
      <c r="QXH8"/>
      <c r="QXI8"/>
      <c r="QXJ8"/>
      <c r="QXK8"/>
      <c r="QXL8"/>
      <c r="QXM8"/>
      <c r="QXN8"/>
      <c r="QXO8"/>
      <c r="QXP8"/>
      <c r="QXQ8"/>
      <c r="QXR8"/>
      <c r="QXS8"/>
      <c r="QXT8"/>
      <c r="QXU8"/>
      <c r="QXV8"/>
      <c r="QXW8"/>
      <c r="QXX8"/>
      <c r="QXY8"/>
      <c r="QXZ8"/>
      <c r="QYA8"/>
      <c r="QYB8"/>
      <c r="QYC8"/>
      <c r="QYD8"/>
      <c r="QYE8"/>
      <c r="QYF8"/>
      <c r="QYG8"/>
      <c r="QYH8"/>
      <c r="QYI8"/>
      <c r="QYJ8"/>
      <c r="QYK8"/>
      <c r="QYL8"/>
      <c r="QYM8"/>
      <c r="QYN8"/>
      <c r="QYO8"/>
      <c r="QYP8"/>
      <c r="QYQ8"/>
      <c r="QYR8"/>
      <c r="QYS8"/>
      <c r="QYT8"/>
      <c r="QYU8"/>
      <c r="QYV8"/>
      <c r="QYW8"/>
      <c r="QYX8"/>
      <c r="QYY8"/>
      <c r="QYZ8"/>
      <c r="QZA8"/>
      <c r="QZB8"/>
      <c r="QZC8"/>
      <c r="QZD8"/>
      <c r="QZE8"/>
      <c r="QZF8"/>
      <c r="QZG8"/>
      <c r="QZH8"/>
      <c r="QZI8"/>
      <c r="QZJ8"/>
      <c r="QZK8"/>
      <c r="QZL8"/>
      <c r="QZM8"/>
      <c r="QZN8"/>
      <c r="QZO8"/>
      <c r="QZP8"/>
      <c r="QZQ8"/>
      <c r="QZR8"/>
      <c r="QZS8"/>
      <c r="QZT8"/>
      <c r="QZU8"/>
      <c r="QZV8"/>
      <c r="QZW8"/>
      <c r="QZX8"/>
      <c r="QZY8"/>
      <c r="QZZ8"/>
      <c r="RAA8"/>
      <c r="RAB8"/>
      <c r="RAC8"/>
      <c r="RAD8"/>
      <c r="RAE8"/>
      <c r="RAF8"/>
      <c r="RAG8"/>
      <c r="RAH8"/>
      <c r="RAI8"/>
      <c r="RAJ8"/>
      <c r="RAK8"/>
      <c r="RAL8"/>
      <c r="RAM8"/>
      <c r="RAN8"/>
      <c r="RAO8"/>
      <c r="RAP8"/>
      <c r="RAQ8"/>
      <c r="RAR8"/>
      <c r="RAS8"/>
      <c r="RAT8"/>
      <c r="RAU8"/>
      <c r="RAV8"/>
      <c r="RAW8"/>
      <c r="RAX8"/>
      <c r="RAY8"/>
      <c r="RAZ8"/>
      <c r="RBA8"/>
      <c r="RBB8"/>
      <c r="RBC8"/>
      <c r="RBD8"/>
      <c r="RBE8"/>
      <c r="RBF8"/>
      <c r="RBG8"/>
      <c r="RBH8"/>
      <c r="RBI8"/>
      <c r="RBJ8"/>
      <c r="RBK8"/>
      <c r="RBL8"/>
      <c r="RBM8"/>
      <c r="RBN8"/>
      <c r="RBO8"/>
      <c r="RBP8"/>
      <c r="RBQ8"/>
      <c r="RBR8"/>
      <c r="RBS8"/>
      <c r="RBT8"/>
      <c r="RBU8"/>
      <c r="RBV8"/>
      <c r="RBW8"/>
      <c r="RBX8"/>
      <c r="RBY8"/>
      <c r="RBZ8"/>
      <c r="RCA8"/>
      <c r="RCB8"/>
      <c r="RCC8"/>
      <c r="RCD8"/>
      <c r="RCE8"/>
      <c r="RCF8"/>
      <c r="RCG8"/>
      <c r="RCH8"/>
      <c r="RCI8"/>
      <c r="RCJ8"/>
      <c r="RCK8"/>
      <c r="RCL8"/>
      <c r="RCM8"/>
      <c r="RCN8"/>
      <c r="RCO8"/>
      <c r="RCP8"/>
      <c r="RCQ8"/>
      <c r="RCR8"/>
      <c r="RCS8"/>
      <c r="RCT8"/>
      <c r="RCU8"/>
      <c r="RCV8"/>
      <c r="RCW8"/>
      <c r="RCX8"/>
      <c r="RCY8"/>
      <c r="RCZ8"/>
      <c r="RDA8"/>
      <c r="RDB8"/>
      <c r="RDC8"/>
      <c r="RDD8"/>
      <c r="RDE8"/>
      <c r="RDF8"/>
      <c r="RDG8"/>
      <c r="RDH8"/>
      <c r="RDI8"/>
      <c r="RDJ8"/>
      <c r="RDK8"/>
      <c r="RDL8"/>
      <c r="RDM8"/>
      <c r="RDN8"/>
      <c r="RDO8"/>
      <c r="RDP8"/>
      <c r="RDQ8"/>
      <c r="RDR8"/>
      <c r="RDS8"/>
      <c r="RDT8"/>
      <c r="RDU8"/>
      <c r="RDV8"/>
      <c r="RDW8"/>
      <c r="RDX8"/>
      <c r="RDY8"/>
      <c r="RDZ8"/>
      <c r="REA8"/>
      <c r="REB8"/>
      <c r="REC8"/>
      <c r="RED8"/>
      <c r="REE8"/>
      <c r="REF8"/>
      <c r="REG8"/>
      <c r="REH8"/>
      <c r="REI8"/>
      <c r="REJ8"/>
      <c r="REK8"/>
      <c r="REL8"/>
      <c r="REM8"/>
      <c r="REN8"/>
      <c r="REO8"/>
      <c r="REP8"/>
      <c r="REQ8"/>
      <c r="RER8"/>
      <c r="RES8"/>
      <c r="RET8"/>
      <c r="REU8"/>
      <c r="REV8"/>
      <c r="REW8"/>
      <c r="REX8"/>
      <c r="REY8"/>
      <c r="REZ8"/>
      <c r="RFA8"/>
      <c r="RFB8"/>
      <c r="RFC8"/>
      <c r="RFD8"/>
      <c r="RFE8"/>
      <c r="RFF8"/>
      <c r="RFG8"/>
      <c r="RFH8"/>
      <c r="RFI8"/>
      <c r="RFJ8"/>
      <c r="RFK8"/>
      <c r="RFL8"/>
      <c r="RFM8"/>
      <c r="RFN8"/>
      <c r="RFO8"/>
      <c r="RFP8"/>
      <c r="RFQ8"/>
      <c r="RFR8"/>
      <c r="RFS8"/>
      <c r="RFT8"/>
      <c r="RFU8"/>
      <c r="RFV8"/>
      <c r="RFW8"/>
      <c r="RFX8"/>
      <c r="RFY8"/>
      <c r="RFZ8"/>
      <c r="RGA8"/>
      <c r="RGB8"/>
      <c r="RGC8"/>
      <c r="RGD8"/>
      <c r="RGE8"/>
      <c r="RGF8"/>
      <c r="RGG8"/>
      <c r="RGH8"/>
      <c r="RGI8"/>
      <c r="RGJ8"/>
      <c r="RGK8"/>
      <c r="RGL8"/>
      <c r="RGM8"/>
      <c r="RGN8"/>
      <c r="RGO8"/>
      <c r="RGP8"/>
      <c r="RGQ8"/>
      <c r="RGR8"/>
      <c r="RGS8"/>
      <c r="RGT8"/>
      <c r="RGU8"/>
      <c r="RGV8"/>
      <c r="RGW8"/>
      <c r="RGX8"/>
      <c r="RGY8"/>
      <c r="RGZ8"/>
      <c r="RHA8"/>
      <c r="RHB8"/>
      <c r="RHC8"/>
      <c r="RHD8"/>
      <c r="RHE8"/>
      <c r="RHF8"/>
      <c r="RHG8"/>
      <c r="RHH8"/>
      <c r="RHI8"/>
      <c r="RHJ8"/>
      <c r="RHK8"/>
      <c r="RHL8"/>
      <c r="RHM8"/>
      <c r="RHN8"/>
      <c r="RHO8"/>
      <c r="RHP8"/>
      <c r="RHQ8"/>
      <c r="RHR8"/>
      <c r="RHS8"/>
      <c r="RHT8"/>
      <c r="RHU8"/>
      <c r="RHV8"/>
      <c r="RHW8"/>
      <c r="RHX8"/>
      <c r="RHY8"/>
      <c r="RHZ8"/>
      <c r="RIA8"/>
      <c r="RIB8"/>
      <c r="RIC8"/>
      <c r="RID8"/>
      <c r="RIE8"/>
      <c r="RIF8"/>
      <c r="RIG8"/>
      <c r="RIH8"/>
      <c r="RII8"/>
      <c r="RIJ8"/>
      <c r="RIK8"/>
      <c r="RIL8"/>
      <c r="RIM8"/>
      <c r="RIN8"/>
      <c r="RIO8"/>
      <c r="RIP8"/>
      <c r="RIQ8"/>
      <c r="RIR8"/>
      <c r="RIS8"/>
      <c r="RIT8"/>
      <c r="RIU8"/>
      <c r="RIV8"/>
      <c r="RIW8"/>
      <c r="RIX8"/>
      <c r="RIY8"/>
      <c r="RIZ8"/>
      <c r="RJA8"/>
      <c r="RJB8"/>
      <c r="RJC8"/>
      <c r="RJD8"/>
      <c r="RJE8"/>
      <c r="RJF8"/>
      <c r="RJG8"/>
      <c r="RJH8"/>
      <c r="RJI8"/>
      <c r="RJJ8"/>
      <c r="RJK8"/>
      <c r="RJL8"/>
      <c r="RJM8"/>
      <c r="RJN8"/>
      <c r="RJO8"/>
      <c r="RJP8"/>
      <c r="RJQ8"/>
      <c r="RJR8"/>
      <c r="RJS8"/>
      <c r="RJT8"/>
      <c r="RJU8"/>
      <c r="RJV8"/>
      <c r="RJW8"/>
      <c r="RJX8"/>
      <c r="RJY8"/>
      <c r="RJZ8"/>
      <c r="RKA8"/>
      <c r="RKB8"/>
      <c r="RKC8"/>
      <c r="RKD8"/>
      <c r="RKE8"/>
      <c r="RKF8"/>
      <c r="RKG8"/>
      <c r="RKH8"/>
      <c r="RKI8"/>
      <c r="RKJ8"/>
      <c r="RKK8"/>
      <c r="RKL8"/>
      <c r="RKM8"/>
      <c r="RKN8"/>
      <c r="RKO8"/>
      <c r="RKP8"/>
      <c r="RKQ8"/>
      <c r="RKR8"/>
      <c r="RKS8"/>
      <c r="RKT8"/>
      <c r="RKU8"/>
      <c r="RKV8"/>
      <c r="RKW8"/>
      <c r="RKX8"/>
      <c r="RKY8"/>
      <c r="RKZ8"/>
      <c r="RLA8"/>
      <c r="RLB8"/>
      <c r="RLC8"/>
      <c r="RLD8"/>
      <c r="RLE8"/>
      <c r="RLF8"/>
      <c r="RLG8"/>
      <c r="RLH8"/>
      <c r="RLI8"/>
      <c r="RLJ8"/>
      <c r="RLK8"/>
      <c r="RLL8"/>
      <c r="RLM8"/>
      <c r="RLN8"/>
      <c r="RLO8"/>
      <c r="RLP8"/>
      <c r="RLQ8"/>
      <c r="RLR8"/>
      <c r="RLS8"/>
      <c r="RLT8"/>
      <c r="RLU8"/>
      <c r="RLV8"/>
      <c r="RLW8"/>
      <c r="RLX8"/>
      <c r="RLY8"/>
      <c r="RLZ8"/>
      <c r="RMA8"/>
      <c r="RMB8"/>
      <c r="RMC8"/>
      <c r="RMD8"/>
      <c r="RME8"/>
      <c r="RMF8"/>
      <c r="RMG8"/>
      <c r="RMH8"/>
      <c r="RMI8"/>
      <c r="RMJ8"/>
      <c r="RMK8"/>
      <c r="RML8"/>
      <c r="RMM8"/>
      <c r="RMN8"/>
      <c r="RMO8"/>
      <c r="RMP8"/>
      <c r="RMQ8"/>
      <c r="RMR8"/>
      <c r="RMS8"/>
      <c r="RMT8"/>
      <c r="RMU8"/>
      <c r="RMV8"/>
      <c r="RMW8"/>
      <c r="RMX8"/>
      <c r="RMY8"/>
      <c r="RMZ8"/>
      <c r="RNA8"/>
      <c r="RNB8"/>
      <c r="RNC8"/>
      <c r="RND8"/>
      <c r="RNE8"/>
      <c r="RNF8"/>
      <c r="RNG8"/>
      <c r="RNH8"/>
      <c r="RNI8"/>
      <c r="RNJ8"/>
      <c r="RNK8"/>
      <c r="RNL8"/>
      <c r="RNM8"/>
      <c r="RNN8"/>
      <c r="RNO8"/>
      <c r="RNP8"/>
      <c r="RNQ8"/>
      <c r="RNR8"/>
      <c r="RNS8"/>
      <c r="RNT8"/>
      <c r="RNU8"/>
      <c r="RNV8"/>
      <c r="RNW8"/>
      <c r="RNX8"/>
      <c r="RNY8"/>
      <c r="RNZ8"/>
      <c r="ROA8"/>
      <c r="ROB8"/>
      <c r="ROC8"/>
      <c r="ROD8"/>
      <c r="ROE8"/>
      <c r="ROF8"/>
      <c r="ROG8"/>
      <c r="ROH8"/>
      <c r="ROI8"/>
      <c r="ROJ8"/>
      <c r="ROK8"/>
      <c r="ROL8"/>
      <c r="ROM8"/>
      <c r="RON8"/>
      <c r="ROO8"/>
      <c r="ROP8"/>
      <c r="ROQ8"/>
      <c r="ROR8"/>
      <c r="ROS8"/>
      <c r="ROT8"/>
      <c r="ROU8"/>
      <c r="ROV8"/>
      <c r="ROW8"/>
      <c r="ROX8"/>
      <c r="ROY8"/>
      <c r="ROZ8"/>
      <c r="RPA8"/>
      <c r="RPB8"/>
      <c r="RPC8"/>
      <c r="RPD8"/>
      <c r="RPE8"/>
      <c r="RPF8"/>
      <c r="RPG8"/>
      <c r="RPH8"/>
      <c r="RPI8"/>
      <c r="RPJ8"/>
      <c r="RPK8"/>
      <c r="RPL8"/>
      <c r="RPM8"/>
      <c r="RPN8"/>
      <c r="RPO8"/>
      <c r="RPP8"/>
      <c r="RPQ8"/>
      <c r="RPR8"/>
      <c r="RPS8"/>
      <c r="RPT8"/>
      <c r="RPU8"/>
      <c r="RPV8"/>
      <c r="RPW8"/>
      <c r="RPX8"/>
      <c r="RPY8"/>
      <c r="RPZ8"/>
      <c r="RQA8"/>
      <c r="RQB8"/>
      <c r="RQC8"/>
      <c r="RQD8"/>
      <c r="RQE8"/>
      <c r="RQF8"/>
      <c r="RQG8"/>
      <c r="RQH8"/>
      <c r="RQI8"/>
      <c r="RQJ8"/>
      <c r="RQK8"/>
      <c r="RQL8"/>
      <c r="RQM8"/>
      <c r="RQN8"/>
      <c r="RQO8"/>
      <c r="RQP8"/>
      <c r="RQQ8"/>
      <c r="RQR8"/>
      <c r="RQS8"/>
      <c r="RQT8"/>
      <c r="RQU8"/>
      <c r="RQV8"/>
      <c r="RQW8"/>
      <c r="RQX8"/>
      <c r="RQY8"/>
      <c r="RQZ8"/>
      <c r="RRA8"/>
      <c r="RRB8"/>
      <c r="RRC8"/>
      <c r="RRD8"/>
      <c r="RRE8"/>
      <c r="RRF8"/>
      <c r="RRG8"/>
      <c r="RRH8"/>
      <c r="RRI8"/>
      <c r="RRJ8"/>
      <c r="RRK8"/>
      <c r="RRL8"/>
      <c r="RRM8"/>
      <c r="RRN8"/>
      <c r="RRO8"/>
      <c r="RRP8"/>
      <c r="RRQ8"/>
      <c r="RRR8"/>
      <c r="RRS8"/>
      <c r="RRT8"/>
      <c r="RRU8"/>
      <c r="RRV8"/>
      <c r="RRW8"/>
      <c r="RRX8"/>
      <c r="RRY8"/>
      <c r="RRZ8"/>
      <c r="RSA8"/>
      <c r="RSB8"/>
      <c r="RSC8"/>
      <c r="RSD8"/>
      <c r="RSE8"/>
      <c r="RSF8"/>
      <c r="RSG8"/>
      <c r="RSH8"/>
      <c r="RSI8"/>
      <c r="RSJ8"/>
      <c r="RSK8"/>
      <c r="RSL8"/>
      <c r="RSM8"/>
      <c r="RSN8"/>
      <c r="RSO8"/>
      <c r="RSP8"/>
      <c r="RSQ8"/>
      <c r="RSR8"/>
      <c r="RSS8"/>
      <c r="RST8"/>
      <c r="RSU8"/>
      <c r="RSV8"/>
      <c r="RSW8"/>
      <c r="RSX8"/>
      <c r="RSY8"/>
      <c r="RSZ8"/>
      <c r="RTA8"/>
      <c r="RTB8"/>
      <c r="RTC8"/>
      <c r="RTD8"/>
      <c r="RTE8"/>
      <c r="RTF8"/>
      <c r="RTG8"/>
      <c r="RTH8"/>
      <c r="RTI8"/>
      <c r="RTJ8"/>
      <c r="RTK8"/>
      <c r="RTL8"/>
      <c r="RTM8"/>
      <c r="RTN8"/>
      <c r="RTO8"/>
      <c r="RTP8"/>
      <c r="RTQ8"/>
      <c r="RTR8"/>
      <c r="RTS8"/>
      <c r="RTT8"/>
      <c r="RTU8"/>
      <c r="RTV8"/>
      <c r="RTW8"/>
      <c r="RTX8"/>
      <c r="RTY8"/>
      <c r="RTZ8"/>
      <c r="RUA8"/>
      <c r="RUB8"/>
      <c r="RUC8"/>
      <c r="RUD8"/>
      <c r="RUE8"/>
      <c r="RUF8"/>
      <c r="RUG8"/>
      <c r="RUH8"/>
      <c r="RUI8"/>
      <c r="RUJ8"/>
      <c r="RUK8"/>
      <c r="RUL8"/>
      <c r="RUM8"/>
      <c r="RUN8"/>
      <c r="RUO8"/>
      <c r="RUP8"/>
      <c r="RUQ8"/>
      <c r="RUR8"/>
      <c r="RUS8"/>
      <c r="RUT8"/>
      <c r="RUU8"/>
      <c r="RUV8"/>
      <c r="RUW8"/>
      <c r="RUX8"/>
      <c r="RUY8"/>
      <c r="RUZ8"/>
      <c r="RVA8"/>
      <c r="RVB8"/>
      <c r="RVC8"/>
      <c r="RVD8"/>
      <c r="RVE8"/>
      <c r="RVF8"/>
      <c r="RVG8"/>
      <c r="RVH8"/>
      <c r="RVI8"/>
      <c r="RVJ8"/>
      <c r="RVK8"/>
      <c r="RVL8"/>
      <c r="RVM8"/>
      <c r="RVN8"/>
      <c r="RVO8"/>
      <c r="RVP8"/>
      <c r="RVQ8"/>
      <c r="RVR8"/>
      <c r="RVS8"/>
      <c r="RVT8"/>
      <c r="RVU8"/>
      <c r="RVV8"/>
      <c r="RVW8"/>
      <c r="RVX8"/>
      <c r="RVY8"/>
      <c r="RVZ8"/>
      <c r="RWA8"/>
      <c r="RWB8"/>
      <c r="RWC8"/>
      <c r="RWD8"/>
      <c r="RWE8"/>
      <c r="RWF8"/>
      <c r="RWG8"/>
      <c r="RWH8"/>
      <c r="RWI8"/>
      <c r="RWJ8"/>
      <c r="RWK8"/>
      <c r="RWL8"/>
      <c r="RWM8"/>
      <c r="RWN8"/>
      <c r="RWO8"/>
      <c r="RWP8"/>
      <c r="RWQ8"/>
      <c r="RWR8"/>
      <c r="RWS8"/>
      <c r="RWT8"/>
      <c r="RWU8"/>
      <c r="RWV8"/>
      <c r="RWW8"/>
      <c r="RWX8"/>
      <c r="RWY8"/>
      <c r="RWZ8"/>
      <c r="RXA8"/>
      <c r="RXB8"/>
      <c r="RXC8"/>
      <c r="RXD8"/>
      <c r="RXE8"/>
      <c r="RXF8"/>
      <c r="RXG8"/>
      <c r="RXH8"/>
      <c r="RXI8"/>
      <c r="RXJ8"/>
      <c r="RXK8"/>
      <c r="RXL8"/>
      <c r="RXM8"/>
      <c r="RXN8"/>
      <c r="RXO8"/>
      <c r="RXP8"/>
      <c r="RXQ8"/>
      <c r="RXR8"/>
      <c r="RXS8"/>
      <c r="RXT8"/>
      <c r="RXU8"/>
      <c r="RXV8"/>
      <c r="RXW8"/>
      <c r="RXX8"/>
      <c r="RXY8"/>
      <c r="RXZ8"/>
      <c r="RYA8"/>
      <c r="RYB8"/>
      <c r="RYC8"/>
      <c r="RYD8"/>
      <c r="RYE8"/>
      <c r="RYF8"/>
      <c r="RYG8"/>
      <c r="RYH8"/>
      <c r="RYI8"/>
      <c r="RYJ8"/>
      <c r="RYK8"/>
      <c r="RYL8"/>
      <c r="RYM8"/>
      <c r="RYN8"/>
      <c r="RYO8"/>
      <c r="RYP8"/>
      <c r="RYQ8"/>
      <c r="RYR8"/>
      <c r="RYS8"/>
      <c r="RYT8"/>
      <c r="RYU8"/>
      <c r="RYV8"/>
      <c r="RYW8"/>
      <c r="RYX8"/>
      <c r="RYY8"/>
      <c r="RYZ8"/>
      <c r="RZA8"/>
      <c r="RZB8"/>
      <c r="RZC8"/>
      <c r="RZD8"/>
      <c r="RZE8"/>
      <c r="RZF8"/>
      <c r="RZG8"/>
      <c r="RZH8"/>
      <c r="RZI8"/>
      <c r="RZJ8"/>
      <c r="RZK8"/>
      <c r="RZL8"/>
      <c r="RZM8"/>
      <c r="RZN8"/>
      <c r="RZO8"/>
      <c r="RZP8"/>
      <c r="RZQ8"/>
      <c r="RZR8"/>
      <c r="RZS8"/>
      <c r="RZT8"/>
      <c r="RZU8"/>
      <c r="RZV8"/>
      <c r="RZW8"/>
      <c r="RZX8"/>
      <c r="RZY8"/>
      <c r="RZZ8"/>
      <c r="SAA8"/>
      <c r="SAB8"/>
      <c r="SAC8"/>
      <c r="SAD8"/>
      <c r="SAE8"/>
      <c r="SAF8"/>
      <c r="SAG8"/>
      <c r="SAH8"/>
      <c r="SAI8"/>
      <c r="SAJ8"/>
      <c r="SAK8"/>
      <c r="SAL8"/>
      <c r="SAM8"/>
      <c r="SAN8"/>
      <c r="SAO8"/>
      <c r="SAP8"/>
      <c r="SAQ8"/>
      <c r="SAR8"/>
      <c r="SAS8"/>
      <c r="SAT8"/>
      <c r="SAU8"/>
      <c r="SAV8"/>
      <c r="SAW8"/>
      <c r="SAX8"/>
      <c r="SAY8"/>
      <c r="SAZ8"/>
      <c r="SBA8"/>
      <c r="SBB8"/>
      <c r="SBC8"/>
      <c r="SBD8"/>
      <c r="SBE8"/>
      <c r="SBF8"/>
      <c r="SBG8"/>
      <c r="SBH8"/>
      <c r="SBI8"/>
      <c r="SBJ8"/>
      <c r="SBK8"/>
      <c r="SBL8"/>
      <c r="SBM8"/>
      <c r="SBN8"/>
      <c r="SBO8"/>
      <c r="SBP8"/>
      <c r="SBQ8"/>
      <c r="SBR8"/>
      <c r="SBS8"/>
      <c r="SBT8"/>
      <c r="SBU8"/>
      <c r="SBV8"/>
      <c r="SBW8"/>
      <c r="SBX8"/>
      <c r="SBY8"/>
      <c r="SBZ8"/>
      <c r="SCA8"/>
      <c r="SCB8"/>
      <c r="SCC8"/>
      <c r="SCD8"/>
      <c r="SCE8"/>
      <c r="SCF8"/>
      <c r="SCG8"/>
      <c r="SCH8"/>
      <c r="SCI8"/>
      <c r="SCJ8"/>
      <c r="SCK8"/>
      <c r="SCL8"/>
      <c r="SCM8"/>
      <c r="SCN8"/>
      <c r="SCO8"/>
      <c r="SCP8"/>
      <c r="SCQ8"/>
      <c r="SCR8"/>
      <c r="SCS8"/>
      <c r="SCT8"/>
      <c r="SCU8"/>
      <c r="SCV8"/>
      <c r="SCW8"/>
      <c r="SCX8"/>
      <c r="SCY8"/>
      <c r="SCZ8"/>
      <c r="SDA8"/>
      <c r="SDB8"/>
      <c r="SDC8"/>
      <c r="SDD8"/>
      <c r="SDE8"/>
      <c r="SDF8"/>
      <c r="SDG8"/>
      <c r="SDH8"/>
      <c r="SDI8"/>
      <c r="SDJ8"/>
      <c r="SDK8"/>
      <c r="SDL8"/>
      <c r="SDM8"/>
      <c r="SDN8"/>
      <c r="SDO8"/>
      <c r="SDP8"/>
      <c r="SDQ8"/>
      <c r="SDR8"/>
      <c r="SDS8"/>
      <c r="SDT8"/>
      <c r="SDU8"/>
      <c r="SDV8"/>
      <c r="SDW8"/>
      <c r="SDX8"/>
      <c r="SDY8"/>
      <c r="SDZ8"/>
      <c r="SEA8"/>
      <c r="SEB8"/>
      <c r="SEC8"/>
      <c r="SED8"/>
      <c r="SEE8"/>
      <c r="SEF8"/>
      <c r="SEG8"/>
      <c r="SEH8"/>
      <c r="SEI8"/>
      <c r="SEJ8"/>
      <c r="SEK8"/>
      <c r="SEL8"/>
      <c r="SEM8"/>
      <c r="SEN8"/>
      <c r="SEO8"/>
      <c r="SEP8"/>
      <c r="SEQ8"/>
      <c r="SER8"/>
      <c r="SES8"/>
      <c r="SET8"/>
      <c r="SEU8"/>
      <c r="SEV8"/>
      <c r="SEW8"/>
      <c r="SEX8"/>
      <c r="SEY8"/>
      <c r="SEZ8"/>
      <c r="SFA8"/>
      <c r="SFB8"/>
      <c r="SFC8"/>
      <c r="SFD8"/>
      <c r="SFE8"/>
      <c r="SFF8"/>
      <c r="SFG8"/>
      <c r="SFH8"/>
      <c r="SFI8"/>
      <c r="SFJ8"/>
      <c r="SFK8"/>
      <c r="SFL8"/>
      <c r="SFM8"/>
      <c r="SFN8"/>
      <c r="SFO8"/>
      <c r="SFP8"/>
      <c r="SFQ8"/>
      <c r="SFR8"/>
      <c r="SFS8"/>
      <c r="SFT8"/>
      <c r="SFU8"/>
      <c r="SFV8"/>
      <c r="SFW8"/>
      <c r="SFX8"/>
      <c r="SFY8"/>
      <c r="SFZ8"/>
      <c r="SGA8"/>
      <c r="SGB8"/>
      <c r="SGC8"/>
      <c r="SGD8"/>
      <c r="SGE8"/>
      <c r="SGF8"/>
      <c r="SGG8"/>
      <c r="SGH8"/>
      <c r="SGI8"/>
      <c r="SGJ8"/>
      <c r="SGK8"/>
      <c r="SGL8"/>
      <c r="SGM8"/>
      <c r="SGN8"/>
      <c r="SGO8"/>
      <c r="SGP8"/>
      <c r="SGQ8"/>
      <c r="SGR8"/>
      <c r="SGS8"/>
      <c r="SGT8"/>
      <c r="SGU8"/>
      <c r="SGV8"/>
      <c r="SGW8"/>
      <c r="SGX8"/>
      <c r="SGY8"/>
      <c r="SGZ8"/>
      <c r="SHA8"/>
      <c r="SHB8"/>
      <c r="SHC8"/>
      <c r="SHD8"/>
      <c r="SHE8"/>
      <c r="SHF8"/>
      <c r="SHG8"/>
      <c r="SHH8"/>
      <c r="SHI8"/>
      <c r="SHJ8"/>
      <c r="SHK8"/>
      <c r="SHL8"/>
      <c r="SHM8"/>
      <c r="SHN8"/>
      <c r="SHO8"/>
      <c r="SHP8"/>
      <c r="SHQ8"/>
      <c r="SHR8"/>
      <c r="SHS8"/>
      <c r="SHT8"/>
      <c r="SHU8"/>
      <c r="SHV8"/>
      <c r="SHW8"/>
      <c r="SHX8"/>
      <c r="SHY8"/>
      <c r="SHZ8"/>
      <c r="SIA8"/>
      <c r="SIB8"/>
      <c r="SIC8"/>
      <c r="SID8"/>
      <c r="SIE8"/>
      <c r="SIF8"/>
      <c r="SIG8"/>
      <c r="SIH8"/>
      <c r="SII8"/>
      <c r="SIJ8"/>
      <c r="SIK8"/>
      <c r="SIL8"/>
      <c r="SIM8"/>
      <c r="SIN8"/>
      <c r="SIO8"/>
      <c r="SIP8"/>
      <c r="SIQ8"/>
      <c r="SIR8"/>
      <c r="SIS8"/>
      <c r="SIT8"/>
      <c r="SIU8"/>
      <c r="SIV8"/>
      <c r="SIW8"/>
      <c r="SIX8"/>
      <c r="SIY8"/>
      <c r="SIZ8"/>
      <c r="SJA8"/>
      <c r="SJB8"/>
      <c r="SJC8"/>
      <c r="SJD8"/>
      <c r="SJE8"/>
      <c r="SJF8"/>
      <c r="SJG8"/>
      <c r="SJH8"/>
      <c r="SJI8"/>
      <c r="SJJ8"/>
      <c r="SJK8"/>
      <c r="SJL8"/>
      <c r="SJM8"/>
      <c r="SJN8"/>
      <c r="SJO8"/>
      <c r="SJP8"/>
      <c r="SJQ8"/>
      <c r="SJR8"/>
      <c r="SJS8"/>
      <c r="SJT8"/>
      <c r="SJU8"/>
      <c r="SJV8"/>
      <c r="SJW8"/>
      <c r="SJX8"/>
      <c r="SJY8"/>
      <c r="SJZ8"/>
      <c r="SKA8"/>
      <c r="SKB8"/>
      <c r="SKC8"/>
      <c r="SKD8"/>
      <c r="SKE8"/>
      <c r="SKF8"/>
      <c r="SKG8"/>
      <c r="SKH8"/>
      <c r="SKI8"/>
      <c r="SKJ8"/>
      <c r="SKK8"/>
      <c r="SKL8"/>
      <c r="SKM8"/>
      <c r="SKN8"/>
      <c r="SKO8"/>
      <c r="SKP8"/>
      <c r="SKQ8"/>
      <c r="SKR8"/>
      <c r="SKS8"/>
      <c r="SKT8"/>
      <c r="SKU8"/>
      <c r="SKV8"/>
      <c r="SKW8"/>
      <c r="SKX8"/>
      <c r="SKY8"/>
      <c r="SKZ8"/>
      <c r="SLA8"/>
      <c r="SLB8"/>
      <c r="SLC8"/>
      <c r="SLD8"/>
      <c r="SLE8"/>
      <c r="SLF8"/>
      <c r="SLG8"/>
      <c r="SLH8"/>
      <c r="SLI8"/>
      <c r="SLJ8"/>
      <c r="SLK8"/>
      <c r="SLL8"/>
      <c r="SLM8"/>
      <c r="SLN8"/>
      <c r="SLO8"/>
      <c r="SLP8"/>
      <c r="SLQ8"/>
      <c r="SLR8"/>
      <c r="SLS8"/>
      <c r="SLT8"/>
      <c r="SLU8"/>
      <c r="SLV8"/>
      <c r="SLW8"/>
      <c r="SLX8"/>
      <c r="SLY8"/>
      <c r="SLZ8"/>
      <c r="SMA8"/>
      <c r="SMB8"/>
      <c r="SMC8"/>
      <c r="SMD8"/>
      <c r="SME8"/>
      <c r="SMF8"/>
      <c r="SMG8"/>
      <c r="SMH8"/>
      <c r="SMI8"/>
      <c r="SMJ8"/>
      <c r="SMK8"/>
      <c r="SML8"/>
      <c r="SMM8"/>
      <c r="SMN8"/>
      <c r="SMO8"/>
      <c r="SMP8"/>
      <c r="SMQ8"/>
      <c r="SMR8"/>
      <c r="SMS8"/>
      <c r="SMT8"/>
      <c r="SMU8"/>
      <c r="SMV8"/>
      <c r="SMW8"/>
      <c r="SMX8"/>
      <c r="SMY8"/>
      <c r="SMZ8"/>
      <c r="SNA8"/>
      <c r="SNB8"/>
      <c r="SNC8"/>
      <c r="SND8"/>
      <c r="SNE8"/>
      <c r="SNF8"/>
      <c r="SNG8"/>
      <c r="SNH8"/>
      <c r="SNI8"/>
      <c r="SNJ8"/>
      <c r="SNK8"/>
      <c r="SNL8"/>
      <c r="SNM8"/>
      <c r="SNN8"/>
      <c r="SNO8"/>
      <c r="SNP8"/>
      <c r="SNQ8"/>
      <c r="SNR8"/>
      <c r="SNS8"/>
      <c r="SNT8"/>
      <c r="SNU8"/>
      <c r="SNV8"/>
      <c r="SNW8"/>
      <c r="SNX8"/>
      <c r="SNY8"/>
      <c r="SNZ8"/>
      <c r="SOA8"/>
      <c r="SOB8"/>
      <c r="SOC8"/>
      <c r="SOD8"/>
      <c r="SOE8"/>
      <c r="SOF8"/>
      <c r="SOG8"/>
      <c r="SOH8"/>
      <c r="SOI8"/>
      <c r="SOJ8"/>
      <c r="SOK8"/>
      <c r="SOL8"/>
      <c r="SOM8"/>
      <c r="SON8"/>
      <c r="SOO8"/>
      <c r="SOP8"/>
      <c r="SOQ8"/>
      <c r="SOR8"/>
      <c r="SOS8"/>
      <c r="SOT8"/>
      <c r="SOU8"/>
      <c r="SOV8"/>
      <c r="SOW8"/>
      <c r="SOX8"/>
      <c r="SOY8"/>
      <c r="SOZ8"/>
      <c r="SPA8"/>
      <c r="SPB8"/>
      <c r="SPC8"/>
      <c r="SPD8"/>
      <c r="SPE8"/>
      <c r="SPF8"/>
      <c r="SPG8"/>
      <c r="SPH8"/>
      <c r="SPI8"/>
      <c r="SPJ8"/>
      <c r="SPK8"/>
      <c r="SPL8"/>
      <c r="SPM8"/>
      <c r="SPN8"/>
      <c r="SPO8"/>
      <c r="SPP8"/>
      <c r="SPQ8"/>
      <c r="SPR8"/>
      <c r="SPS8"/>
      <c r="SPT8"/>
      <c r="SPU8"/>
      <c r="SPV8"/>
      <c r="SPW8"/>
      <c r="SPX8"/>
      <c r="SPY8"/>
      <c r="SPZ8"/>
      <c r="SQA8"/>
      <c r="SQB8"/>
      <c r="SQC8"/>
      <c r="SQD8"/>
      <c r="SQE8"/>
      <c r="SQF8"/>
      <c r="SQG8"/>
      <c r="SQH8"/>
      <c r="SQI8"/>
      <c r="SQJ8"/>
      <c r="SQK8"/>
      <c r="SQL8"/>
      <c r="SQM8"/>
      <c r="SQN8"/>
      <c r="SQO8"/>
      <c r="SQP8"/>
      <c r="SQQ8"/>
      <c r="SQR8"/>
      <c r="SQS8"/>
      <c r="SQT8"/>
      <c r="SQU8"/>
      <c r="SQV8"/>
      <c r="SQW8"/>
      <c r="SQX8"/>
      <c r="SQY8"/>
      <c r="SQZ8"/>
      <c r="SRA8"/>
      <c r="SRB8"/>
      <c r="SRC8"/>
      <c r="SRD8"/>
      <c r="SRE8"/>
      <c r="SRF8"/>
      <c r="SRG8"/>
      <c r="SRH8"/>
      <c r="SRI8"/>
      <c r="SRJ8"/>
      <c r="SRK8"/>
      <c r="SRL8"/>
      <c r="SRM8"/>
      <c r="SRN8"/>
      <c r="SRO8"/>
      <c r="SRP8"/>
      <c r="SRQ8"/>
      <c r="SRR8"/>
      <c r="SRS8"/>
      <c r="SRT8"/>
      <c r="SRU8"/>
      <c r="SRV8"/>
      <c r="SRW8"/>
      <c r="SRX8"/>
      <c r="SRY8"/>
      <c r="SRZ8"/>
      <c r="SSA8"/>
      <c r="SSB8"/>
      <c r="SSC8"/>
      <c r="SSD8"/>
      <c r="SSE8"/>
      <c r="SSF8"/>
      <c r="SSG8"/>
      <c r="SSH8"/>
      <c r="SSI8"/>
      <c r="SSJ8"/>
      <c r="SSK8"/>
      <c r="SSL8"/>
      <c r="SSM8"/>
      <c r="SSN8"/>
      <c r="SSO8"/>
      <c r="SSP8"/>
      <c r="SSQ8"/>
      <c r="SSR8"/>
      <c r="SSS8"/>
      <c r="SST8"/>
      <c r="SSU8"/>
      <c r="SSV8"/>
      <c r="SSW8"/>
      <c r="SSX8"/>
      <c r="SSY8"/>
      <c r="SSZ8"/>
      <c r="STA8"/>
      <c r="STB8"/>
      <c r="STC8"/>
      <c r="STD8"/>
      <c r="STE8"/>
      <c r="STF8"/>
      <c r="STG8"/>
      <c r="STH8"/>
      <c r="STI8"/>
      <c r="STJ8"/>
      <c r="STK8"/>
      <c r="STL8"/>
      <c r="STM8"/>
      <c r="STN8"/>
      <c r="STO8"/>
      <c r="STP8"/>
      <c r="STQ8"/>
      <c r="STR8"/>
      <c r="STS8"/>
      <c r="STT8"/>
      <c r="STU8"/>
      <c r="STV8"/>
      <c r="STW8"/>
      <c r="STX8"/>
      <c r="STY8"/>
      <c r="STZ8"/>
      <c r="SUA8"/>
      <c r="SUB8"/>
      <c r="SUC8"/>
      <c r="SUD8"/>
      <c r="SUE8"/>
      <c r="SUF8"/>
      <c r="SUG8"/>
      <c r="SUH8"/>
      <c r="SUI8"/>
      <c r="SUJ8"/>
      <c r="SUK8"/>
      <c r="SUL8"/>
      <c r="SUM8"/>
      <c r="SUN8"/>
      <c r="SUO8"/>
      <c r="SUP8"/>
      <c r="SUQ8"/>
      <c r="SUR8"/>
      <c r="SUS8"/>
      <c r="SUT8"/>
      <c r="SUU8"/>
      <c r="SUV8"/>
      <c r="SUW8"/>
      <c r="SUX8"/>
      <c r="SUY8"/>
      <c r="SUZ8"/>
      <c r="SVA8"/>
      <c r="SVB8"/>
      <c r="SVC8"/>
      <c r="SVD8"/>
      <c r="SVE8"/>
      <c r="SVF8"/>
      <c r="SVG8"/>
      <c r="SVH8"/>
      <c r="SVI8"/>
      <c r="SVJ8"/>
      <c r="SVK8"/>
      <c r="SVL8"/>
      <c r="SVM8"/>
      <c r="SVN8"/>
      <c r="SVO8"/>
      <c r="SVP8"/>
      <c r="SVQ8"/>
      <c r="SVR8"/>
      <c r="SVS8"/>
      <c r="SVT8"/>
      <c r="SVU8"/>
      <c r="SVV8"/>
      <c r="SVW8"/>
      <c r="SVX8"/>
      <c r="SVY8"/>
      <c r="SVZ8"/>
      <c r="SWA8"/>
      <c r="SWB8"/>
      <c r="SWC8"/>
      <c r="SWD8"/>
      <c r="SWE8"/>
      <c r="SWF8"/>
      <c r="SWG8"/>
      <c r="SWH8"/>
      <c r="SWI8"/>
      <c r="SWJ8"/>
      <c r="SWK8"/>
      <c r="SWL8"/>
      <c r="SWM8"/>
      <c r="SWN8"/>
      <c r="SWO8"/>
      <c r="SWP8"/>
      <c r="SWQ8"/>
      <c r="SWR8"/>
      <c r="SWS8"/>
      <c r="SWT8"/>
      <c r="SWU8"/>
      <c r="SWV8"/>
      <c r="SWW8"/>
      <c r="SWX8"/>
      <c r="SWY8"/>
      <c r="SWZ8"/>
      <c r="SXA8"/>
      <c r="SXB8"/>
      <c r="SXC8"/>
      <c r="SXD8"/>
      <c r="SXE8"/>
      <c r="SXF8"/>
      <c r="SXG8"/>
      <c r="SXH8"/>
      <c r="SXI8"/>
      <c r="SXJ8"/>
      <c r="SXK8"/>
      <c r="SXL8"/>
      <c r="SXM8"/>
      <c r="SXN8"/>
      <c r="SXO8"/>
      <c r="SXP8"/>
      <c r="SXQ8"/>
      <c r="SXR8"/>
      <c r="SXS8"/>
      <c r="SXT8"/>
      <c r="SXU8"/>
      <c r="SXV8"/>
      <c r="SXW8"/>
      <c r="SXX8"/>
      <c r="SXY8"/>
      <c r="SXZ8"/>
      <c r="SYA8"/>
      <c r="SYB8"/>
      <c r="SYC8"/>
      <c r="SYD8"/>
      <c r="SYE8"/>
      <c r="SYF8"/>
      <c r="SYG8"/>
      <c r="SYH8"/>
      <c r="SYI8"/>
      <c r="SYJ8"/>
      <c r="SYK8"/>
      <c r="SYL8"/>
      <c r="SYM8"/>
      <c r="SYN8"/>
      <c r="SYO8"/>
      <c r="SYP8"/>
      <c r="SYQ8"/>
      <c r="SYR8"/>
      <c r="SYS8"/>
      <c r="SYT8"/>
      <c r="SYU8"/>
      <c r="SYV8"/>
      <c r="SYW8"/>
      <c r="SYX8"/>
      <c r="SYY8"/>
      <c r="SYZ8"/>
      <c r="SZA8"/>
      <c r="SZB8"/>
      <c r="SZC8"/>
      <c r="SZD8"/>
      <c r="SZE8"/>
      <c r="SZF8"/>
      <c r="SZG8"/>
      <c r="SZH8"/>
      <c r="SZI8"/>
      <c r="SZJ8"/>
      <c r="SZK8"/>
      <c r="SZL8"/>
      <c r="SZM8"/>
      <c r="SZN8"/>
      <c r="SZO8"/>
      <c r="SZP8"/>
      <c r="SZQ8"/>
      <c r="SZR8"/>
      <c r="SZS8"/>
      <c r="SZT8"/>
      <c r="SZU8"/>
      <c r="SZV8"/>
      <c r="SZW8"/>
      <c r="SZX8"/>
      <c r="SZY8"/>
      <c r="SZZ8"/>
      <c r="TAA8"/>
      <c r="TAB8"/>
      <c r="TAC8"/>
      <c r="TAD8"/>
      <c r="TAE8"/>
      <c r="TAF8"/>
      <c r="TAG8"/>
      <c r="TAH8"/>
      <c r="TAI8"/>
      <c r="TAJ8"/>
      <c r="TAK8"/>
      <c r="TAL8"/>
      <c r="TAM8"/>
      <c r="TAN8"/>
      <c r="TAO8"/>
      <c r="TAP8"/>
      <c r="TAQ8"/>
      <c r="TAR8"/>
      <c r="TAS8"/>
      <c r="TAT8"/>
      <c r="TAU8"/>
      <c r="TAV8"/>
      <c r="TAW8"/>
      <c r="TAX8"/>
      <c r="TAY8"/>
      <c r="TAZ8"/>
      <c r="TBA8"/>
      <c r="TBB8"/>
      <c r="TBC8"/>
      <c r="TBD8"/>
      <c r="TBE8"/>
      <c r="TBF8"/>
      <c r="TBG8"/>
      <c r="TBH8"/>
      <c r="TBI8"/>
      <c r="TBJ8"/>
      <c r="TBK8"/>
      <c r="TBL8"/>
      <c r="TBM8"/>
      <c r="TBN8"/>
      <c r="TBO8"/>
      <c r="TBP8"/>
      <c r="TBQ8"/>
      <c r="TBR8"/>
      <c r="TBS8"/>
      <c r="TBT8"/>
      <c r="TBU8"/>
      <c r="TBV8"/>
      <c r="TBW8"/>
      <c r="TBX8"/>
      <c r="TBY8"/>
      <c r="TBZ8"/>
      <c r="TCA8"/>
      <c r="TCB8"/>
      <c r="TCC8"/>
      <c r="TCD8"/>
      <c r="TCE8"/>
      <c r="TCF8"/>
      <c r="TCG8"/>
      <c r="TCH8"/>
      <c r="TCI8"/>
      <c r="TCJ8"/>
      <c r="TCK8"/>
      <c r="TCL8"/>
      <c r="TCM8"/>
      <c r="TCN8"/>
      <c r="TCO8"/>
      <c r="TCP8"/>
      <c r="TCQ8"/>
      <c r="TCR8"/>
      <c r="TCS8"/>
      <c r="TCT8"/>
      <c r="TCU8"/>
      <c r="TCV8"/>
      <c r="TCW8"/>
      <c r="TCX8"/>
      <c r="TCY8"/>
      <c r="TCZ8"/>
      <c r="TDA8"/>
      <c r="TDB8"/>
      <c r="TDC8"/>
      <c r="TDD8"/>
      <c r="TDE8"/>
      <c r="TDF8"/>
      <c r="TDG8"/>
      <c r="TDH8"/>
      <c r="TDI8"/>
      <c r="TDJ8"/>
      <c r="TDK8"/>
      <c r="TDL8"/>
      <c r="TDM8"/>
      <c r="TDN8"/>
      <c r="TDO8"/>
      <c r="TDP8"/>
      <c r="TDQ8"/>
      <c r="TDR8"/>
      <c r="TDS8"/>
      <c r="TDT8"/>
      <c r="TDU8"/>
      <c r="TDV8"/>
      <c r="TDW8"/>
      <c r="TDX8"/>
      <c r="TDY8"/>
      <c r="TDZ8"/>
      <c r="TEA8"/>
      <c r="TEB8"/>
      <c r="TEC8"/>
      <c r="TED8"/>
      <c r="TEE8"/>
      <c r="TEF8"/>
      <c r="TEG8"/>
      <c r="TEH8"/>
      <c r="TEI8"/>
      <c r="TEJ8"/>
      <c r="TEK8"/>
      <c r="TEL8"/>
      <c r="TEM8"/>
      <c r="TEN8"/>
      <c r="TEO8"/>
      <c r="TEP8"/>
      <c r="TEQ8"/>
      <c r="TER8"/>
      <c r="TES8"/>
      <c r="TET8"/>
      <c r="TEU8"/>
      <c r="TEV8"/>
      <c r="TEW8"/>
      <c r="TEX8"/>
      <c r="TEY8"/>
      <c r="TEZ8"/>
      <c r="TFA8"/>
      <c r="TFB8"/>
      <c r="TFC8"/>
      <c r="TFD8"/>
      <c r="TFE8"/>
      <c r="TFF8"/>
      <c r="TFG8"/>
      <c r="TFH8"/>
      <c r="TFI8"/>
      <c r="TFJ8"/>
      <c r="TFK8"/>
      <c r="TFL8"/>
      <c r="TFM8"/>
      <c r="TFN8"/>
      <c r="TFO8"/>
      <c r="TFP8"/>
      <c r="TFQ8"/>
      <c r="TFR8"/>
      <c r="TFS8"/>
      <c r="TFT8"/>
      <c r="TFU8"/>
      <c r="TFV8"/>
      <c r="TFW8"/>
      <c r="TFX8"/>
      <c r="TFY8"/>
      <c r="TFZ8"/>
      <c r="TGA8"/>
      <c r="TGB8"/>
      <c r="TGC8"/>
      <c r="TGD8"/>
      <c r="TGE8"/>
      <c r="TGF8"/>
      <c r="TGG8"/>
      <c r="TGH8"/>
      <c r="TGI8"/>
      <c r="TGJ8"/>
      <c r="TGK8"/>
      <c r="TGL8"/>
      <c r="TGM8"/>
      <c r="TGN8"/>
      <c r="TGO8"/>
      <c r="TGP8"/>
      <c r="TGQ8"/>
      <c r="TGR8"/>
      <c r="TGS8"/>
      <c r="TGT8"/>
      <c r="TGU8"/>
      <c r="TGV8"/>
      <c r="TGW8"/>
      <c r="TGX8"/>
      <c r="TGY8"/>
      <c r="TGZ8"/>
      <c r="THA8"/>
      <c r="THB8"/>
      <c r="THC8"/>
      <c r="THD8"/>
      <c r="THE8"/>
      <c r="THF8"/>
      <c r="THG8"/>
      <c r="THH8"/>
      <c r="THI8"/>
      <c r="THJ8"/>
      <c r="THK8"/>
      <c r="THL8"/>
      <c r="THM8"/>
      <c r="THN8"/>
      <c r="THO8"/>
      <c r="THP8"/>
      <c r="THQ8"/>
      <c r="THR8"/>
      <c r="THS8"/>
      <c r="THT8"/>
      <c r="THU8"/>
      <c r="THV8"/>
      <c r="THW8"/>
      <c r="THX8"/>
      <c r="THY8"/>
      <c r="THZ8"/>
      <c r="TIA8"/>
      <c r="TIB8"/>
      <c r="TIC8"/>
      <c r="TID8"/>
      <c r="TIE8"/>
      <c r="TIF8"/>
      <c r="TIG8"/>
      <c r="TIH8"/>
      <c r="TII8"/>
      <c r="TIJ8"/>
      <c r="TIK8"/>
      <c r="TIL8"/>
      <c r="TIM8"/>
      <c r="TIN8"/>
      <c r="TIO8"/>
      <c r="TIP8"/>
      <c r="TIQ8"/>
      <c r="TIR8"/>
      <c r="TIS8"/>
      <c r="TIT8"/>
      <c r="TIU8"/>
      <c r="TIV8"/>
      <c r="TIW8"/>
      <c r="TIX8"/>
      <c r="TIY8"/>
      <c r="TIZ8"/>
      <c r="TJA8"/>
      <c r="TJB8"/>
      <c r="TJC8"/>
      <c r="TJD8"/>
      <c r="TJE8"/>
      <c r="TJF8"/>
      <c r="TJG8"/>
      <c r="TJH8"/>
      <c r="TJI8"/>
      <c r="TJJ8"/>
      <c r="TJK8"/>
      <c r="TJL8"/>
      <c r="TJM8"/>
      <c r="TJN8"/>
      <c r="TJO8"/>
      <c r="TJP8"/>
      <c r="TJQ8"/>
      <c r="TJR8"/>
      <c r="TJS8"/>
      <c r="TJT8"/>
      <c r="TJU8"/>
      <c r="TJV8"/>
      <c r="TJW8"/>
      <c r="TJX8"/>
      <c r="TJY8"/>
      <c r="TJZ8"/>
      <c r="TKA8"/>
      <c r="TKB8"/>
      <c r="TKC8"/>
      <c r="TKD8"/>
      <c r="TKE8"/>
      <c r="TKF8"/>
      <c r="TKG8"/>
      <c r="TKH8"/>
      <c r="TKI8"/>
      <c r="TKJ8"/>
      <c r="TKK8"/>
      <c r="TKL8"/>
      <c r="TKM8"/>
      <c r="TKN8"/>
      <c r="TKO8"/>
      <c r="TKP8"/>
      <c r="TKQ8"/>
      <c r="TKR8"/>
      <c r="TKS8"/>
      <c r="TKT8"/>
      <c r="TKU8"/>
      <c r="TKV8"/>
      <c r="TKW8"/>
      <c r="TKX8"/>
      <c r="TKY8"/>
      <c r="TKZ8"/>
      <c r="TLA8"/>
      <c r="TLB8"/>
      <c r="TLC8"/>
      <c r="TLD8"/>
      <c r="TLE8"/>
      <c r="TLF8"/>
      <c r="TLG8"/>
      <c r="TLH8"/>
      <c r="TLI8"/>
      <c r="TLJ8"/>
      <c r="TLK8"/>
      <c r="TLL8"/>
      <c r="TLM8"/>
      <c r="TLN8"/>
      <c r="TLO8"/>
      <c r="TLP8"/>
      <c r="TLQ8"/>
      <c r="TLR8"/>
      <c r="TLS8"/>
      <c r="TLT8"/>
      <c r="TLU8"/>
      <c r="TLV8"/>
      <c r="TLW8"/>
      <c r="TLX8"/>
      <c r="TLY8"/>
      <c r="TLZ8"/>
      <c r="TMA8"/>
      <c r="TMB8"/>
      <c r="TMC8"/>
      <c r="TMD8"/>
      <c r="TME8"/>
      <c r="TMF8"/>
      <c r="TMG8"/>
      <c r="TMH8"/>
      <c r="TMI8"/>
      <c r="TMJ8"/>
      <c r="TMK8"/>
      <c r="TML8"/>
      <c r="TMM8"/>
      <c r="TMN8"/>
      <c r="TMO8"/>
      <c r="TMP8"/>
      <c r="TMQ8"/>
      <c r="TMR8"/>
      <c r="TMS8"/>
      <c r="TMT8"/>
      <c r="TMU8"/>
      <c r="TMV8"/>
      <c r="TMW8"/>
      <c r="TMX8"/>
      <c r="TMY8"/>
      <c r="TMZ8"/>
      <c r="TNA8"/>
      <c r="TNB8"/>
      <c r="TNC8"/>
      <c r="TND8"/>
      <c r="TNE8"/>
      <c r="TNF8"/>
      <c r="TNG8"/>
      <c r="TNH8"/>
      <c r="TNI8"/>
      <c r="TNJ8"/>
      <c r="TNK8"/>
      <c r="TNL8"/>
      <c r="TNM8"/>
      <c r="TNN8"/>
      <c r="TNO8"/>
      <c r="TNP8"/>
      <c r="TNQ8"/>
      <c r="TNR8"/>
      <c r="TNS8"/>
      <c r="TNT8"/>
      <c r="TNU8"/>
      <c r="TNV8"/>
      <c r="TNW8"/>
      <c r="TNX8"/>
      <c r="TNY8"/>
      <c r="TNZ8"/>
      <c r="TOA8"/>
      <c r="TOB8"/>
      <c r="TOC8"/>
      <c r="TOD8"/>
      <c r="TOE8"/>
      <c r="TOF8"/>
      <c r="TOG8"/>
      <c r="TOH8"/>
      <c r="TOI8"/>
      <c r="TOJ8"/>
      <c r="TOK8"/>
      <c r="TOL8"/>
      <c r="TOM8"/>
      <c r="TON8"/>
      <c r="TOO8"/>
      <c r="TOP8"/>
      <c r="TOQ8"/>
      <c r="TOR8"/>
      <c r="TOS8"/>
      <c r="TOT8"/>
      <c r="TOU8"/>
      <c r="TOV8"/>
      <c r="TOW8"/>
      <c r="TOX8"/>
      <c r="TOY8"/>
      <c r="TOZ8"/>
      <c r="TPA8"/>
      <c r="TPB8"/>
      <c r="TPC8"/>
      <c r="TPD8"/>
      <c r="TPE8"/>
      <c r="TPF8"/>
      <c r="TPG8"/>
      <c r="TPH8"/>
      <c r="TPI8"/>
      <c r="TPJ8"/>
      <c r="TPK8"/>
      <c r="TPL8"/>
      <c r="TPM8"/>
      <c r="TPN8"/>
      <c r="TPO8"/>
      <c r="TPP8"/>
      <c r="TPQ8"/>
      <c r="TPR8"/>
      <c r="TPS8"/>
      <c r="TPT8"/>
      <c r="TPU8"/>
      <c r="TPV8"/>
      <c r="TPW8"/>
      <c r="TPX8"/>
      <c r="TPY8"/>
      <c r="TPZ8"/>
      <c r="TQA8"/>
      <c r="TQB8"/>
      <c r="TQC8"/>
      <c r="TQD8"/>
      <c r="TQE8"/>
      <c r="TQF8"/>
      <c r="TQG8"/>
      <c r="TQH8"/>
      <c r="TQI8"/>
      <c r="TQJ8"/>
      <c r="TQK8"/>
      <c r="TQL8"/>
      <c r="TQM8"/>
      <c r="TQN8"/>
      <c r="TQO8"/>
      <c r="TQP8"/>
      <c r="TQQ8"/>
      <c r="TQR8"/>
      <c r="TQS8"/>
      <c r="TQT8"/>
      <c r="TQU8"/>
      <c r="TQV8"/>
      <c r="TQW8"/>
      <c r="TQX8"/>
      <c r="TQY8"/>
      <c r="TQZ8"/>
      <c r="TRA8"/>
      <c r="TRB8"/>
      <c r="TRC8"/>
      <c r="TRD8"/>
      <c r="TRE8"/>
      <c r="TRF8"/>
      <c r="TRG8"/>
      <c r="TRH8"/>
      <c r="TRI8"/>
      <c r="TRJ8"/>
      <c r="TRK8"/>
      <c r="TRL8"/>
      <c r="TRM8"/>
      <c r="TRN8"/>
      <c r="TRO8"/>
      <c r="TRP8"/>
      <c r="TRQ8"/>
      <c r="TRR8"/>
      <c r="TRS8"/>
      <c r="TRT8"/>
      <c r="TRU8"/>
      <c r="TRV8"/>
      <c r="TRW8"/>
      <c r="TRX8"/>
      <c r="TRY8"/>
      <c r="TRZ8"/>
      <c r="TSA8"/>
      <c r="TSB8"/>
      <c r="TSC8"/>
      <c r="TSD8"/>
      <c r="TSE8"/>
      <c r="TSF8"/>
      <c r="TSG8"/>
      <c r="TSH8"/>
      <c r="TSI8"/>
      <c r="TSJ8"/>
      <c r="TSK8"/>
      <c r="TSL8"/>
      <c r="TSM8"/>
      <c r="TSN8"/>
      <c r="TSO8"/>
      <c r="TSP8"/>
      <c r="TSQ8"/>
      <c r="TSR8"/>
      <c r="TSS8"/>
      <c r="TST8"/>
      <c r="TSU8"/>
      <c r="TSV8"/>
      <c r="TSW8"/>
      <c r="TSX8"/>
      <c r="TSY8"/>
      <c r="TSZ8"/>
      <c r="TTA8"/>
      <c r="TTB8"/>
      <c r="TTC8"/>
      <c r="TTD8"/>
      <c r="TTE8"/>
      <c r="TTF8"/>
      <c r="TTG8"/>
      <c r="TTH8"/>
      <c r="TTI8"/>
      <c r="TTJ8"/>
      <c r="TTK8"/>
      <c r="TTL8"/>
      <c r="TTM8"/>
      <c r="TTN8"/>
      <c r="TTO8"/>
      <c r="TTP8"/>
      <c r="TTQ8"/>
      <c r="TTR8"/>
      <c r="TTS8"/>
      <c r="TTT8"/>
      <c r="TTU8"/>
      <c r="TTV8"/>
      <c r="TTW8"/>
      <c r="TTX8"/>
      <c r="TTY8"/>
      <c r="TTZ8"/>
      <c r="TUA8"/>
      <c r="TUB8"/>
      <c r="TUC8"/>
      <c r="TUD8"/>
      <c r="TUE8"/>
      <c r="TUF8"/>
      <c r="TUG8"/>
      <c r="TUH8"/>
      <c r="TUI8"/>
      <c r="TUJ8"/>
      <c r="TUK8"/>
      <c r="TUL8"/>
      <c r="TUM8"/>
      <c r="TUN8"/>
      <c r="TUO8"/>
      <c r="TUP8"/>
      <c r="TUQ8"/>
      <c r="TUR8"/>
      <c r="TUS8"/>
      <c r="TUT8"/>
      <c r="TUU8"/>
      <c r="TUV8"/>
      <c r="TUW8"/>
      <c r="TUX8"/>
      <c r="TUY8"/>
      <c r="TUZ8"/>
      <c r="TVA8"/>
      <c r="TVB8"/>
      <c r="TVC8"/>
      <c r="TVD8"/>
      <c r="TVE8"/>
      <c r="TVF8"/>
      <c r="TVG8"/>
      <c r="TVH8"/>
      <c r="TVI8"/>
      <c r="TVJ8"/>
      <c r="TVK8"/>
      <c r="TVL8"/>
      <c r="TVM8"/>
      <c r="TVN8"/>
      <c r="TVO8"/>
      <c r="TVP8"/>
      <c r="TVQ8"/>
      <c r="TVR8"/>
      <c r="TVS8"/>
      <c r="TVT8"/>
      <c r="TVU8"/>
      <c r="TVV8"/>
      <c r="TVW8"/>
      <c r="TVX8"/>
      <c r="TVY8"/>
      <c r="TVZ8"/>
      <c r="TWA8"/>
      <c r="TWB8"/>
      <c r="TWC8"/>
      <c r="TWD8"/>
      <c r="TWE8"/>
      <c r="TWF8"/>
      <c r="TWG8"/>
      <c r="TWH8"/>
      <c r="TWI8"/>
      <c r="TWJ8"/>
      <c r="TWK8"/>
      <c r="TWL8"/>
      <c r="TWM8"/>
      <c r="TWN8"/>
      <c r="TWO8"/>
      <c r="TWP8"/>
      <c r="TWQ8"/>
      <c r="TWR8"/>
      <c r="TWS8"/>
      <c r="TWT8"/>
      <c r="TWU8"/>
      <c r="TWV8"/>
      <c r="TWW8"/>
      <c r="TWX8"/>
      <c r="TWY8"/>
      <c r="TWZ8"/>
      <c r="TXA8"/>
      <c r="TXB8"/>
      <c r="TXC8"/>
      <c r="TXD8"/>
      <c r="TXE8"/>
      <c r="TXF8"/>
      <c r="TXG8"/>
      <c r="TXH8"/>
      <c r="TXI8"/>
      <c r="TXJ8"/>
      <c r="TXK8"/>
      <c r="TXL8"/>
      <c r="TXM8"/>
      <c r="TXN8"/>
      <c r="TXO8"/>
      <c r="TXP8"/>
      <c r="TXQ8"/>
      <c r="TXR8"/>
      <c r="TXS8"/>
      <c r="TXT8"/>
      <c r="TXU8"/>
      <c r="TXV8"/>
      <c r="TXW8"/>
      <c r="TXX8"/>
      <c r="TXY8"/>
      <c r="TXZ8"/>
      <c r="TYA8"/>
      <c r="TYB8"/>
      <c r="TYC8"/>
      <c r="TYD8"/>
      <c r="TYE8"/>
      <c r="TYF8"/>
      <c r="TYG8"/>
      <c r="TYH8"/>
      <c r="TYI8"/>
      <c r="TYJ8"/>
      <c r="TYK8"/>
      <c r="TYL8"/>
      <c r="TYM8"/>
      <c r="TYN8"/>
      <c r="TYO8"/>
      <c r="TYP8"/>
      <c r="TYQ8"/>
      <c r="TYR8"/>
      <c r="TYS8"/>
      <c r="TYT8"/>
      <c r="TYU8"/>
      <c r="TYV8"/>
      <c r="TYW8"/>
      <c r="TYX8"/>
      <c r="TYY8"/>
      <c r="TYZ8"/>
      <c r="TZA8"/>
      <c r="TZB8"/>
      <c r="TZC8"/>
      <c r="TZD8"/>
      <c r="TZE8"/>
      <c r="TZF8"/>
      <c r="TZG8"/>
      <c r="TZH8"/>
      <c r="TZI8"/>
      <c r="TZJ8"/>
      <c r="TZK8"/>
      <c r="TZL8"/>
      <c r="TZM8"/>
      <c r="TZN8"/>
      <c r="TZO8"/>
      <c r="TZP8"/>
      <c r="TZQ8"/>
      <c r="TZR8"/>
      <c r="TZS8"/>
      <c r="TZT8"/>
      <c r="TZU8"/>
      <c r="TZV8"/>
      <c r="TZW8"/>
      <c r="TZX8"/>
      <c r="TZY8"/>
      <c r="TZZ8"/>
      <c r="UAA8"/>
      <c r="UAB8"/>
      <c r="UAC8"/>
      <c r="UAD8"/>
      <c r="UAE8"/>
      <c r="UAF8"/>
      <c r="UAG8"/>
      <c r="UAH8"/>
      <c r="UAI8"/>
      <c r="UAJ8"/>
      <c r="UAK8"/>
      <c r="UAL8"/>
      <c r="UAM8"/>
      <c r="UAN8"/>
      <c r="UAO8"/>
      <c r="UAP8"/>
      <c r="UAQ8"/>
      <c r="UAR8"/>
      <c r="UAS8"/>
      <c r="UAT8"/>
      <c r="UAU8"/>
      <c r="UAV8"/>
      <c r="UAW8"/>
      <c r="UAX8"/>
      <c r="UAY8"/>
      <c r="UAZ8"/>
      <c r="UBA8"/>
      <c r="UBB8"/>
      <c r="UBC8"/>
      <c r="UBD8"/>
      <c r="UBE8"/>
      <c r="UBF8"/>
      <c r="UBG8"/>
      <c r="UBH8"/>
      <c r="UBI8"/>
      <c r="UBJ8"/>
      <c r="UBK8"/>
      <c r="UBL8"/>
      <c r="UBM8"/>
      <c r="UBN8"/>
      <c r="UBO8"/>
      <c r="UBP8"/>
      <c r="UBQ8"/>
      <c r="UBR8"/>
      <c r="UBS8"/>
      <c r="UBT8"/>
      <c r="UBU8"/>
      <c r="UBV8"/>
      <c r="UBW8"/>
      <c r="UBX8"/>
      <c r="UBY8"/>
      <c r="UBZ8"/>
      <c r="UCA8"/>
      <c r="UCB8"/>
      <c r="UCC8"/>
      <c r="UCD8"/>
      <c r="UCE8"/>
      <c r="UCF8"/>
      <c r="UCG8"/>
      <c r="UCH8"/>
      <c r="UCI8"/>
      <c r="UCJ8"/>
      <c r="UCK8"/>
      <c r="UCL8"/>
      <c r="UCM8"/>
      <c r="UCN8"/>
      <c r="UCO8"/>
      <c r="UCP8"/>
      <c r="UCQ8"/>
      <c r="UCR8"/>
      <c r="UCS8"/>
      <c r="UCT8"/>
      <c r="UCU8"/>
      <c r="UCV8"/>
      <c r="UCW8"/>
      <c r="UCX8"/>
      <c r="UCY8"/>
      <c r="UCZ8"/>
      <c r="UDA8"/>
      <c r="UDB8"/>
      <c r="UDC8"/>
      <c r="UDD8"/>
      <c r="UDE8"/>
      <c r="UDF8"/>
      <c r="UDG8"/>
      <c r="UDH8"/>
      <c r="UDI8"/>
      <c r="UDJ8"/>
      <c r="UDK8"/>
      <c r="UDL8"/>
      <c r="UDM8"/>
      <c r="UDN8"/>
      <c r="UDO8"/>
      <c r="UDP8"/>
      <c r="UDQ8"/>
      <c r="UDR8"/>
      <c r="UDS8"/>
      <c r="UDT8"/>
      <c r="UDU8"/>
      <c r="UDV8"/>
      <c r="UDW8"/>
      <c r="UDX8"/>
      <c r="UDY8"/>
      <c r="UDZ8"/>
      <c r="UEA8"/>
      <c r="UEB8"/>
      <c r="UEC8"/>
      <c r="UED8"/>
      <c r="UEE8"/>
      <c r="UEF8"/>
      <c r="UEG8"/>
      <c r="UEH8"/>
      <c r="UEI8"/>
      <c r="UEJ8"/>
      <c r="UEK8"/>
      <c r="UEL8"/>
      <c r="UEM8"/>
      <c r="UEN8"/>
      <c r="UEO8"/>
      <c r="UEP8"/>
      <c r="UEQ8"/>
      <c r="UER8"/>
      <c r="UES8"/>
      <c r="UET8"/>
      <c r="UEU8"/>
      <c r="UEV8"/>
      <c r="UEW8"/>
      <c r="UEX8"/>
      <c r="UEY8"/>
      <c r="UEZ8"/>
      <c r="UFA8"/>
      <c r="UFB8"/>
      <c r="UFC8"/>
      <c r="UFD8"/>
      <c r="UFE8"/>
      <c r="UFF8"/>
      <c r="UFG8"/>
      <c r="UFH8"/>
      <c r="UFI8"/>
      <c r="UFJ8"/>
      <c r="UFK8"/>
      <c r="UFL8"/>
      <c r="UFM8"/>
      <c r="UFN8"/>
      <c r="UFO8"/>
      <c r="UFP8"/>
      <c r="UFQ8"/>
      <c r="UFR8"/>
      <c r="UFS8"/>
      <c r="UFT8"/>
      <c r="UFU8"/>
      <c r="UFV8"/>
      <c r="UFW8"/>
      <c r="UFX8"/>
      <c r="UFY8"/>
      <c r="UFZ8"/>
      <c r="UGA8"/>
      <c r="UGB8"/>
      <c r="UGC8"/>
      <c r="UGD8"/>
      <c r="UGE8"/>
      <c r="UGF8"/>
      <c r="UGG8"/>
      <c r="UGH8"/>
      <c r="UGI8"/>
      <c r="UGJ8"/>
      <c r="UGK8"/>
      <c r="UGL8"/>
      <c r="UGM8"/>
      <c r="UGN8"/>
      <c r="UGO8"/>
      <c r="UGP8"/>
      <c r="UGQ8"/>
      <c r="UGR8"/>
      <c r="UGS8"/>
      <c r="UGT8"/>
      <c r="UGU8"/>
      <c r="UGV8"/>
      <c r="UGW8"/>
      <c r="UGX8"/>
      <c r="UGY8"/>
      <c r="UGZ8"/>
      <c r="UHA8"/>
      <c r="UHB8"/>
      <c r="UHC8"/>
      <c r="UHD8"/>
      <c r="UHE8"/>
      <c r="UHF8"/>
      <c r="UHG8"/>
      <c r="UHH8"/>
      <c r="UHI8"/>
      <c r="UHJ8"/>
      <c r="UHK8"/>
      <c r="UHL8"/>
      <c r="UHM8"/>
      <c r="UHN8"/>
      <c r="UHO8"/>
      <c r="UHP8"/>
      <c r="UHQ8"/>
      <c r="UHR8"/>
      <c r="UHS8"/>
      <c r="UHT8"/>
      <c r="UHU8"/>
      <c r="UHV8"/>
      <c r="UHW8"/>
      <c r="UHX8"/>
      <c r="UHY8"/>
      <c r="UHZ8"/>
      <c r="UIA8"/>
      <c r="UIB8"/>
      <c r="UIC8"/>
      <c r="UID8"/>
      <c r="UIE8"/>
      <c r="UIF8"/>
      <c r="UIG8"/>
      <c r="UIH8"/>
      <c r="UII8"/>
      <c r="UIJ8"/>
      <c r="UIK8"/>
      <c r="UIL8"/>
      <c r="UIM8"/>
      <c r="UIN8"/>
      <c r="UIO8"/>
      <c r="UIP8"/>
      <c r="UIQ8"/>
      <c r="UIR8"/>
      <c r="UIS8"/>
      <c r="UIT8"/>
      <c r="UIU8"/>
      <c r="UIV8"/>
      <c r="UIW8"/>
      <c r="UIX8"/>
      <c r="UIY8"/>
      <c r="UIZ8"/>
      <c r="UJA8"/>
      <c r="UJB8"/>
      <c r="UJC8"/>
      <c r="UJD8"/>
      <c r="UJE8"/>
      <c r="UJF8"/>
      <c r="UJG8"/>
      <c r="UJH8"/>
      <c r="UJI8"/>
      <c r="UJJ8"/>
      <c r="UJK8"/>
      <c r="UJL8"/>
      <c r="UJM8"/>
      <c r="UJN8"/>
      <c r="UJO8"/>
      <c r="UJP8"/>
      <c r="UJQ8"/>
      <c r="UJR8"/>
      <c r="UJS8"/>
      <c r="UJT8"/>
      <c r="UJU8"/>
      <c r="UJV8"/>
      <c r="UJW8"/>
      <c r="UJX8"/>
      <c r="UJY8"/>
      <c r="UJZ8"/>
      <c r="UKA8"/>
      <c r="UKB8"/>
      <c r="UKC8"/>
      <c r="UKD8"/>
      <c r="UKE8"/>
      <c r="UKF8"/>
      <c r="UKG8"/>
      <c r="UKH8"/>
      <c r="UKI8"/>
      <c r="UKJ8"/>
      <c r="UKK8"/>
      <c r="UKL8"/>
      <c r="UKM8"/>
      <c r="UKN8"/>
      <c r="UKO8"/>
      <c r="UKP8"/>
      <c r="UKQ8"/>
      <c r="UKR8"/>
      <c r="UKS8"/>
      <c r="UKT8"/>
      <c r="UKU8"/>
      <c r="UKV8"/>
      <c r="UKW8"/>
      <c r="UKX8"/>
      <c r="UKY8"/>
      <c r="UKZ8"/>
      <c r="ULA8"/>
      <c r="ULB8"/>
      <c r="ULC8"/>
      <c r="ULD8"/>
      <c r="ULE8"/>
      <c r="ULF8"/>
      <c r="ULG8"/>
      <c r="ULH8"/>
      <c r="ULI8"/>
      <c r="ULJ8"/>
      <c r="ULK8"/>
      <c r="ULL8"/>
      <c r="ULM8"/>
      <c r="ULN8"/>
      <c r="ULO8"/>
      <c r="ULP8"/>
      <c r="ULQ8"/>
      <c r="ULR8"/>
      <c r="ULS8"/>
      <c r="ULT8"/>
      <c r="ULU8"/>
      <c r="ULV8"/>
      <c r="ULW8"/>
      <c r="ULX8"/>
      <c r="ULY8"/>
      <c r="ULZ8"/>
      <c r="UMA8"/>
      <c r="UMB8"/>
      <c r="UMC8"/>
      <c r="UMD8"/>
      <c r="UME8"/>
      <c r="UMF8"/>
      <c r="UMG8"/>
      <c r="UMH8"/>
      <c r="UMI8"/>
      <c r="UMJ8"/>
      <c r="UMK8"/>
      <c r="UML8"/>
      <c r="UMM8"/>
      <c r="UMN8"/>
      <c r="UMO8"/>
      <c r="UMP8"/>
      <c r="UMQ8"/>
      <c r="UMR8"/>
      <c r="UMS8"/>
      <c r="UMT8"/>
      <c r="UMU8"/>
      <c r="UMV8"/>
      <c r="UMW8"/>
      <c r="UMX8"/>
      <c r="UMY8"/>
      <c r="UMZ8"/>
      <c r="UNA8"/>
      <c r="UNB8"/>
      <c r="UNC8"/>
      <c r="UND8"/>
      <c r="UNE8"/>
      <c r="UNF8"/>
      <c r="UNG8"/>
      <c r="UNH8"/>
      <c r="UNI8"/>
      <c r="UNJ8"/>
      <c r="UNK8"/>
      <c r="UNL8"/>
      <c r="UNM8"/>
      <c r="UNN8"/>
      <c r="UNO8"/>
      <c r="UNP8"/>
      <c r="UNQ8"/>
      <c r="UNR8"/>
      <c r="UNS8"/>
      <c r="UNT8"/>
      <c r="UNU8"/>
      <c r="UNV8"/>
      <c r="UNW8"/>
      <c r="UNX8"/>
      <c r="UNY8"/>
      <c r="UNZ8"/>
      <c r="UOA8"/>
      <c r="UOB8"/>
      <c r="UOC8"/>
      <c r="UOD8"/>
      <c r="UOE8"/>
      <c r="UOF8"/>
      <c r="UOG8"/>
      <c r="UOH8"/>
      <c r="UOI8"/>
      <c r="UOJ8"/>
      <c r="UOK8"/>
      <c r="UOL8"/>
      <c r="UOM8"/>
      <c r="UON8"/>
      <c r="UOO8"/>
      <c r="UOP8"/>
      <c r="UOQ8"/>
      <c r="UOR8"/>
      <c r="UOS8"/>
      <c r="UOT8"/>
      <c r="UOU8"/>
      <c r="UOV8"/>
      <c r="UOW8"/>
      <c r="UOX8"/>
      <c r="UOY8"/>
      <c r="UOZ8"/>
      <c r="UPA8"/>
      <c r="UPB8"/>
      <c r="UPC8"/>
      <c r="UPD8"/>
      <c r="UPE8"/>
      <c r="UPF8"/>
      <c r="UPG8"/>
      <c r="UPH8"/>
      <c r="UPI8"/>
      <c r="UPJ8"/>
      <c r="UPK8"/>
      <c r="UPL8"/>
      <c r="UPM8"/>
      <c r="UPN8"/>
      <c r="UPO8"/>
      <c r="UPP8"/>
      <c r="UPQ8"/>
      <c r="UPR8"/>
      <c r="UPS8"/>
      <c r="UPT8"/>
      <c r="UPU8"/>
      <c r="UPV8"/>
      <c r="UPW8"/>
      <c r="UPX8"/>
      <c r="UPY8"/>
      <c r="UPZ8"/>
      <c r="UQA8"/>
      <c r="UQB8"/>
      <c r="UQC8"/>
      <c r="UQD8"/>
      <c r="UQE8"/>
      <c r="UQF8"/>
      <c r="UQG8"/>
      <c r="UQH8"/>
      <c r="UQI8"/>
      <c r="UQJ8"/>
      <c r="UQK8"/>
      <c r="UQL8"/>
      <c r="UQM8"/>
      <c r="UQN8"/>
      <c r="UQO8"/>
      <c r="UQP8"/>
      <c r="UQQ8"/>
      <c r="UQR8"/>
      <c r="UQS8"/>
      <c r="UQT8"/>
      <c r="UQU8"/>
      <c r="UQV8"/>
      <c r="UQW8"/>
      <c r="UQX8"/>
      <c r="UQY8"/>
      <c r="UQZ8"/>
      <c r="URA8"/>
      <c r="URB8"/>
      <c r="URC8"/>
      <c r="URD8"/>
      <c r="URE8"/>
      <c r="URF8"/>
      <c r="URG8"/>
      <c r="URH8"/>
      <c r="URI8"/>
      <c r="URJ8"/>
      <c r="URK8"/>
      <c r="URL8"/>
      <c r="URM8"/>
      <c r="URN8"/>
      <c r="URO8"/>
      <c r="URP8"/>
      <c r="URQ8"/>
      <c r="URR8"/>
      <c r="URS8"/>
      <c r="URT8"/>
      <c r="URU8"/>
      <c r="URV8"/>
      <c r="URW8"/>
      <c r="URX8"/>
      <c r="URY8"/>
      <c r="URZ8"/>
      <c r="USA8"/>
      <c r="USB8"/>
      <c r="USC8"/>
      <c r="USD8"/>
      <c r="USE8"/>
      <c r="USF8"/>
      <c r="USG8"/>
      <c r="USH8"/>
      <c r="USI8"/>
      <c r="USJ8"/>
      <c r="USK8"/>
      <c r="USL8"/>
      <c r="USM8"/>
      <c r="USN8"/>
      <c r="USO8"/>
      <c r="USP8"/>
      <c r="USQ8"/>
      <c r="USR8"/>
      <c r="USS8"/>
      <c r="UST8"/>
      <c r="USU8"/>
      <c r="USV8"/>
      <c r="USW8"/>
      <c r="USX8"/>
      <c r="USY8"/>
      <c r="USZ8"/>
      <c r="UTA8"/>
      <c r="UTB8"/>
      <c r="UTC8"/>
      <c r="UTD8"/>
      <c r="UTE8"/>
      <c r="UTF8"/>
      <c r="UTG8"/>
      <c r="UTH8"/>
      <c r="UTI8"/>
      <c r="UTJ8"/>
      <c r="UTK8"/>
      <c r="UTL8"/>
      <c r="UTM8"/>
      <c r="UTN8"/>
      <c r="UTO8"/>
      <c r="UTP8"/>
      <c r="UTQ8"/>
      <c r="UTR8"/>
      <c r="UTS8"/>
      <c r="UTT8"/>
      <c r="UTU8"/>
      <c r="UTV8"/>
      <c r="UTW8"/>
      <c r="UTX8"/>
      <c r="UTY8"/>
      <c r="UTZ8"/>
      <c r="UUA8"/>
      <c r="UUB8"/>
      <c r="UUC8"/>
      <c r="UUD8"/>
      <c r="UUE8"/>
      <c r="UUF8"/>
      <c r="UUG8"/>
      <c r="UUH8"/>
      <c r="UUI8"/>
      <c r="UUJ8"/>
      <c r="UUK8"/>
      <c r="UUL8"/>
      <c r="UUM8"/>
      <c r="UUN8"/>
      <c r="UUO8"/>
      <c r="UUP8"/>
      <c r="UUQ8"/>
      <c r="UUR8"/>
      <c r="UUS8"/>
      <c r="UUT8"/>
      <c r="UUU8"/>
      <c r="UUV8"/>
      <c r="UUW8"/>
      <c r="UUX8"/>
      <c r="UUY8"/>
      <c r="UUZ8"/>
      <c r="UVA8"/>
      <c r="UVB8"/>
      <c r="UVC8"/>
      <c r="UVD8"/>
      <c r="UVE8"/>
      <c r="UVF8"/>
      <c r="UVG8"/>
      <c r="UVH8"/>
      <c r="UVI8"/>
      <c r="UVJ8"/>
      <c r="UVK8"/>
      <c r="UVL8"/>
      <c r="UVM8"/>
      <c r="UVN8"/>
      <c r="UVO8"/>
      <c r="UVP8"/>
      <c r="UVQ8"/>
      <c r="UVR8"/>
      <c r="UVS8"/>
      <c r="UVT8"/>
      <c r="UVU8"/>
      <c r="UVV8"/>
      <c r="UVW8"/>
      <c r="UVX8"/>
      <c r="UVY8"/>
      <c r="UVZ8"/>
      <c r="UWA8"/>
      <c r="UWB8"/>
      <c r="UWC8"/>
      <c r="UWD8"/>
      <c r="UWE8"/>
      <c r="UWF8"/>
      <c r="UWG8"/>
      <c r="UWH8"/>
      <c r="UWI8"/>
      <c r="UWJ8"/>
      <c r="UWK8"/>
      <c r="UWL8"/>
      <c r="UWM8"/>
      <c r="UWN8"/>
      <c r="UWO8"/>
      <c r="UWP8"/>
      <c r="UWQ8"/>
      <c r="UWR8"/>
      <c r="UWS8"/>
      <c r="UWT8"/>
      <c r="UWU8"/>
      <c r="UWV8"/>
      <c r="UWW8"/>
      <c r="UWX8"/>
      <c r="UWY8"/>
      <c r="UWZ8"/>
      <c r="UXA8"/>
      <c r="UXB8"/>
      <c r="UXC8"/>
      <c r="UXD8"/>
      <c r="UXE8"/>
      <c r="UXF8"/>
      <c r="UXG8"/>
      <c r="UXH8"/>
      <c r="UXI8"/>
      <c r="UXJ8"/>
      <c r="UXK8"/>
      <c r="UXL8"/>
      <c r="UXM8"/>
      <c r="UXN8"/>
      <c r="UXO8"/>
      <c r="UXP8"/>
      <c r="UXQ8"/>
      <c r="UXR8"/>
      <c r="UXS8"/>
      <c r="UXT8"/>
      <c r="UXU8"/>
      <c r="UXV8"/>
      <c r="UXW8"/>
      <c r="UXX8"/>
      <c r="UXY8"/>
      <c r="UXZ8"/>
      <c r="UYA8"/>
      <c r="UYB8"/>
      <c r="UYC8"/>
      <c r="UYD8"/>
      <c r="UYE8"/>
      <c r="UYF8"/>
      <c r="UYG8"/>
      <c r="UYH8"/>
      <c r="UYI8"/>
      <c r="UYJ8"/>
      <c r="UYK8"/>
      <c r="UYL8"/>
      <c r="UYM8"/>
      <c r="UYN8"/>
      <c r="UYO8"/>
      <c r="UYP8"/>
      <c r="UYQ8"/>
      <c r="UYR8"/>
      <c r="UYS8"/>
      <c r="UYT8"/>
      <c r="UYU8"/>
      <c r="UYV8"/>
      <c r="UYW8"/>
      <c r="UYX8"/>
      <c r="UYY8"/>
      <c r="UYZ8"/>
      <c r="UZA8"/>
      <c r="UZB8"/>
      <c r="UZC8"/>
      <c r="UZD8"/>
      <c r="UZE8"/>
      <c r="UZF8"/>
      <c r="UZG8"/>
      <c r="UZH8"/>
      <c r="UZI8"/>
      <c r="UZJ8"/>
      <c r="UZK8"/>
      <c r="UZL8"/>
      <c r="UZM8"/>
      <c r="UZN8"/>
      <c r="UZO8"/>
      <c r="UZP8"/>
      <c r="UZQ8"/>
      <c r="UZR8"/>
      <c r="UZS8"/>
      <c r="UZT8"/>
      <c r="UZU8"/>
      <c r="UZV8"/>
      <c r="UZW8"/>
      <c r="UZX8"/>
      <c r="UZY8"/>
      <c r="UZZ8"/>
      <c r="VAA8"/>
      <c r="VAB8"/>
      <c r="VAC8"/>
      <c r="VAD8"/>
      <c r="VAE8"/>
      <c r="VAF8"/>
      <c r="VAG8"/>
      <c r="VAH8"/>
      <c r="VAI8"/>
      <c r="VAJ8"/>
      <c r="VAK8"/>
      <c r="VAL8"/>
      <c r="VAM8"/>
      <c r="VAN8"/>
      <c r="VAO8"/>
      <c r="VAP8"/>
      <c r="VAQ8"/>
      <c r="VAR8"/>
      <c r="VAS8"/>
      <c r="VAT8"/>
      <c r="VAU8"/>
      <c r="VAV8"/>
      <c r="VAW8"/>
      <c r="VAX8"/>
      <c r="VAY8"/>
      <c r="VAZ8"/>
      <c r="VBA8"/>
      <c r="VBB8"/>
      <c r="VBC8"/>
      <c r="VBD8"/>
      <c r="VBE8"/>
      <c r="VBF8"/>
      <c r="VBG8"/>
      <c r="VBH8"/>
      <c r="VBI8"/>
      <c r="VBJ8"/>
      <c r="VBK8"/>
      <c r="VBL8"/>
      <c r="VBM8"/>
      <c r="VBN8"/>
      <c r="VBO8"/>
      <c r="VBP8"/>
      <c r="VBQ8"/>
      <c r="VBR8"/>
      <c r="VBS8"/>
      <c r="VBT8"/>
      <c r="VBU8"/>
      <c r="VBV8"/>
      <c r="VBW8"/>
      <c r="VBX8"/>
      <c r="VBY8"/>
      <c r="VBZ8"/>
      <c r="VCA8"/>
      <c r="VCB8"/>
      <c r="VCC8"/>
      <c r="VCD8"/>
      <c r="VCE8"/>
      <c r="VCF8"/>
      <c r="VCG8"/>
      <c r="VCH8"/>
      <c r="VCI8"/>
      <c r="VCJ8"/>
      <c r="VCK8"/>
      <c r="VCL8"/>
      <c r="VCM8"/>
      <c r="VCN8"/>
      <c r="VCO8"/>
      <c r="VCP8"/>
      <c r="VCQ8"/>
      <c r="VCR8"/>
      <c r="VCS8"/>
      <c r="VCT8"/>
      <c r="VCU8"/>
      <c r="VCV8"/>
      <c r="VCW8"/>
      <c r="VCX8"/>
      <c r="VCY8"/>
      <c r="VCZ8"/>
      <c r="VDA8"/>
      <c r="VDB8"/>
      <c r="VDC8"/>
      <c r="VDD8"/>
      <c r="VDE8"/>
      <c r="VDF8"/>
      <c r="VDG8"/>
      <c r="VDH8"/>
      <c r="VDI8"/>
      <c r="VDJ8"/>
      <c r="VDK8"/>
      <c r="VDL8"/>
      <c r="VDM8"/>
      <c r="VDN8"/>
      <c r="VDO8"/>
      <c r="VDP8"/>
      <c r="VDQ8"/>
      <c r="VDR8"/>
      <c r="VDS8"/>
      <c r="VDT8"/>
      <c r="VDU8"/>
      <c r="VDV8"/>
      <c r="VDW8"/>
      <c r="VDX8"/>
      <c r="VDY8"/>
      <c r="VDZ8"/>
      <c r="VEA8"/>
      <c r="VEB8"/>
      <c r="VEC8"/>
      <c r="VED8"/>
      <c r="VEE8"/>
      <c r="VEF8"/>
      <c r="VEG8"/>
      <c r="VEH8"/>
      <c r="VEI8"/>
      <c r="VEJ8"/>
      <c r="VEK8"/>
      <c r="VEL8"/>
      <c r="VEM8"/>
      <c r="VEN8"/>
      <c r="VEO8"/>
      <c r="VEP8"/>
      <c r="VEQ8"/>
      <c r="VER8"/>
      <c r="VES8"/>
      <c r="VET8"/>
      <c r="VEU8"/>
      <c r="VEV8"/>
      <c r="VEW8"/>
      <c r="VEX8"/>
      <c r="VEY8"/>
      <c r="VEZ8"/>
      <c r="VFA8"/>
      <c r="VFB8"/>
      <c r="VFC8"/>
      <c r="VFD8"/>
      <c r="VFE8"/>
      <c r="VFF8"/>
      <c r="VFG8"/>
      <c r="VFH8"/>
      <c r="VFI8"/>
      <c r="VFJ8"/>
      <c r="VFK8"/>
      <c r="VFL8"/>
      <c r="VFM8"/>
      <c r="VFN8"/>
      <c r="VFO8"/>
      <c r="VFP8"/>
      <c r="VFQ8"/>
      <c r="VFR8"/>
      <c r="VFS8"/>
      <c r="VFT8"/>
      <c r="VFU8"/>
      <c r="VFV8"/>
      <c r="VFW8"/>
      <c r="VFX8"/>
      <c r="VFY8"/>
      <c r="VFZ8"/>
      <c r="VGA8"/>
      <c r="VGB8"/>
      <c r="VGC8"/>
      <c r="VGD8"/>
      <c r="VGE8"/>
      <c r="VGF8"/>
      <c r="VGG8"/>
      <c r="VGH8"/>
      <c r="VGI8"/>
      <c r="VGJ8"/>
      <c r="VGK8"/>
      <c r="VGL8"/>
      <c r="VGM8"/>
      <c r="VGN8"/>
      <c r="VGO8"/>
      <c r="VGP8"/>
      <c r="VGQ8"/>
      <c r="VGR8"/>
      <c r="VGS8"/>
      <c r="VGT8"/>
      <c r="VGU8"/>
      <c r="VGV8"/>
      <c r="VGW8"/>
      <c r="VGX8"/>
      <c r="VGY8"/>
      <c r="VGZ8"/>
      <c r="VHA8"/>
      <c r="VHB8"/>
      <c r="VHC8"/>
      <c r="VHD8"/>
      <c r="VHE8"/>
      <c r="VHF8"/>
      <c r="VHG8"/>
      <c r="VHH8"/>
      <c r="VHI8"/>
      <c r="VHJ8"/>
      <c r="VHK8"/>
      <c r="VHL8"/>
      <c r="VHM8"/>
      <c r="VHN8"/>
      <c r="VHO8"/>
      <c r="VHP8"/>
      <c r="VHQ8"/>
      <c r="VHR8"/>
      <c r="VHS8"/>
      <c r="VHT8"/>
      <c r="VHU8"/>
      <c r="VHV8"/>
      <c r="VHW8"/>
      <c r="VHX8"/>
      <c r="VHY8"/>
      <c r="VHZ8"/>
      <c r="VIA8"/>
      <c r="VIB8"/>
      <c r="VIC8"/>
      <c r="VID8"/>
      <c r="VIE8"/>
      <c r="VIF8"/>
      <c r="VIG8"/>
      <c r="VIH8"/>
      <c r="VII8"/>
      <c r="VIJ8"/>
      <c r="VIK8"/>
      <c r="VIL8"/>
      <c r="VIM8"/>
      <c r="VIN8"/>
      <c r="VIO8"/>
      <c r="VIP8"/>
      <c r="VIQ8"/>
      <c r="VIR8"/>
      <c r="VIS8"/>
      <c r="VIT8"/>
      <c r="VIU8"/>
      <c r="VIV8"/>
      <c r="VIW8"/>
      <c r="VIX8"/>
      <c r="VIY8"/>
      <c r="VIZ8"/>
      <c r="VJA8"/>
      <c r="VJB8"/>
      <c r="VJC8"/>
      <c r="VJD8"/>
      <c r="VJE8"/>
      <c r="VJF8"/>
      <c r="VJG8"/>
      <c r="VJH8"/>
      <c r="VJI8"/>
      <c r="VJJ8"/>
      <c r="VJK8"/>
      <c r="VJL8"/>
      <c r="VJM8"/>
      <c r="VJN8"/>
      <c r="VJO8"/>
      <c r="VJP8"/>
      <c r="VJQ8"/>
      <c r="VJR8"/>
      <c r="VJS8"/>
      <c r="VJT8"/>
      <c r="VJU8"/>
      <c r="VJV8"/>
      <c r="VJW8"/>
      <c r="VJX8"/>
      <c r="VJY8"/>
      <c r="VJZ8"/>
      <c r="VKA8"/>
      <c r="VKB8"/>
      <c r="VKC8"/>
      <c r="VKD8"/>
      <c r="VKE8"/>
      <c r="VKF8"/>
      <c r="VKG8"/>
      <c r="VKH8"/>
      <c r="VKI8"/>
      <c r="VKJ8"/>
      <c r="VKK8"/>
      <c r="VKL8"/>
      <c r="VKM8"/>
      <c r="VKN8"/>
      <c r="VKO8"/>
      <c r="VKP8"/>
      <c r="VKQ8"/>
      <c r="VKR8"/>
      <c r="VKS8"/>
      <c r="VKT8"/>
      <c r="VKU8"/>
      <c r="VKV8"/>
      <c r="VKW8"/>
      <c r="VKX8"/>
      <c r="VKY8"/>
      <c r="VKZ8"/>
      <c r="VLA8"/>
      <c r="VLB8"/>
      <c r="VLC8"/>
      <c r="VLD8"/>
      <c r="VLE8"/>
      <c r="VLF8"/>
      <c r="VLG8"/>
      <c r="VLH8"/>
      <c r="VLI8"/>
      <c r="VLJ8"/>
      <c r="VLK8"/>
      <c r="VLL8"/>
      <c r="VLM8"/>
      <c r="VLN8"/>
      <c r="VLO8"/>
      <c r="VLP8"/>
      <c r="VLQ8"/>
      <c r="VLR8"/>
      <c r="VLS8"/>
      <c r="VLT8"/>
      <c r="VLU8"/>
      <c r="VLV8"/>
      <c r="VLW8"/>
      <c r="VLX8"/>
      <c r="VLY8"/>
      <c r="VLZ8"/>
      <c r="VMA8"/>
      <c r="VMB8"/>
      <c r="VMC8"/>
      <c r="VMD8"/>
      <c r="VME8"/>
      <c r="VMF8"/>
      <c r="VMG8"/>
      <c r="VMH8"/>
      <c r="VMI8"/>
      <c r="VMJ8"/>
      <c r="VMK8"/>
      <c r="VML8"/>
      <c r="VMM8"/>
      <c r="VMN8"/>
      <c r="VMO8"/>
      <c r="VMP8"/>
      <c r="VMQ8"/>
      <c r="VMR8"/>
      <c r="VMS8"/>
      <c r="VMT8"/>
      <c r="VMU8"/>
      <c r="VMV8"/>
      <c r="VMW8"/>
      <c r="VMX8"/>
      <c r="VMY8"/>
      <c r="VMZ8"/>
      <c r="VNA8"/>
      <c r="VNB8"/>
      <c r="VNC8"/>
      <c r="VND8"/>
      <c r="VNE8"/>
      <c r="VNF8"/>
      <c r="VNG8"/>
      <c r="VNH8"/>
      <c r="VNI8"/>
      <c r="VNJ8"/>
      <c r="VNK8"/>
      <c r="VNL8"/>
      <c r="VNM8"/>
      <c r="VNN8"/>
      <c r="VNO8"/>
      <c r="VNP8"/>
      <c r="VNQ8"/>
      <c r="VNR8"/>
      <c r="VNS8"/>
      <c r="VNT8"/>
      <c r="VNU8"/>
      <c r="VNV8"/>
      <c r="VNW8"/>
      <c r="VNX8"/>
      <c r="VNY8"/>
      <c r="VNZ8"/>
      <c r="VOA8"/>
      <c r="VOB8"/>
      <c r="VOC8"/>
      <c r="VOD8"/>
      <c r="VOE8"/>
      <c r="VOF8"/>
      <c r="VOG8"/>
      <c r="VOH8"/>
      <c r="VOI8"/>
      <c r="VOJ8"/>
      <c r="VOK8"/>
      <c r="VOL8"/>
      <c r="VOM8"/>
      <c r="VON8"/>
      <c r="VOO8"/>
      <c r="VOP8"/>
      <c r="VOQ8"/>
      <c r="VOR8"/>
      <c r="VOS8"/>
      <c r="VOT8"/>
      <c r="VOU8"/>
      <c r="VOV8"/>
      <c r="VOW8"/>
      <c r="VOX8"/>
      <c r="VOY8"/>
      <c r="VOZ8"/>
      <c r="VPA8"/>
      <c r="VPB8"/>
      <c r="VPC8"/>
      <c r="VPD8"/>
      <c r="VPE8"/>
      <c r="VPF8"/>
      <c r="VPG8"/>
      <c r="VPH8"/>
      <c r="VPI8"/>
      <c r="VPJ8"/>
      <c r="VPK8"/>
      <c r="VPL8"/>
      <c r="VPM8"/>
      <c r="VPN8"/>
      <c r="VPO8"/>
      <c r="VPP8"/>
      <c r="VPQ8"/>
      <c r="VPR8"/>
      <c r="VPS8"/>
      <c r="VPT8"/>
      <c r="VPU8"/>
      <c r="VPV8"/>
      <c r="VPW8"/>
      <c r="VPX8"/>
      <c r="VPY8"/>
      <c r="VPZ8"/>
      <c r="VQA8"/>
      <c r="VQB8"/>
      <c r="VQC8"/>
      <c r="VQD8"/>
      <c r="VQE8"/>
      <c r="VQF8"/>
      <c r="VQG8"/>
      <c r="VQH8"/>
      <c r="VQI8"/>
      <c r="VQJ8"/>
      <c r="VQK8"/>
      <c r="VQL8"/>
      <c r="VQM8"/>
      <c r="VQN8"/>
      <c r="VQO8"/>
      <c r="VQP8"/>
      <c r="VQQ8"/>
      <c r="VQR8"/>
      <c r="VQS8"/>
      <c r="VQT8"/>
      <c r="VQU8"/>
      <c r="VQV8"/>
      <c r="VQW8"/>
      <c r="VQX8"/>
      <c r="VQY8"/>
      <c r="VQZ8"/>
      <c r="VRA8"/>
      <c r="VRB8"/>
      <c r="VRC8"/>
      <c r="VRD8"/>
      <c r="VRE8"/>
      <c r="VRF8"/>
      <c r="VRG8"/>
      <c r="VRH8"/>
      <c r="VRI8"/>
      <c r="VRJ8"/>
      <c r="VRK8"/>
      <c r="VRL8"/>
      <c r="VRM8"/>
      <c r="VRN8"/>
      <c r="VRO8"/>
      <c r="VRP8"/>
      <c r="VRQ8"/>
      <c r="VRR8"/>
      <c r="VRS8"/>
      <c r="VRT8"/>
      <c r="VRU8"/>
      <c r="VRV8"/>
      <c r="VRW8"/>
      <c r="VRX8"/>
      <c r="VRY8"/>
      <c r="VRZ8"/>
      <c r="VSA8"/>
      <c r="VSB8"/>
      <c r="VSC8"/>
      <c r="VSD8"/>
      <c r="VSE8"/>
      <c r="VSF8"/>
      <c r="VSG8"/>
      <c r="VSH8"/>
      <c r="VSI8"/>
      <c r="VSJ8"/>
      <c r="VSK8"/>
      <c r="VSL8"/>
      <c r="VSM8"/>
      <c r="VSN8"/>
      <c r="VSO8"/>
      <c r="VSP8"/>
      <c r="VSQ8"/>
      <c r="VSR8"/>
      <c r="VSS8"/>
      <c r="VST8"/>
      <c r="VSU8"/>
      <c r="VSV8"/>
      <c r="VSW8"/>
      <c r="VSX8"/>
      <c r="VSY8"/>
      <c r="VSZ8"/>
      <c r="VTA8"/>
      <c r="VTB8"/>
      <c r="VTC8"/>
      <c r="VTD8"/>
      <c r="VTE8"/>
      <c r="VTF8"/>
      <c r="VTG8"/>
      <c r="VTH8"/>
      <c r="VTI8"/>
      <c r="VTJ8"/>
      <c r="VTK8"/>
      <c r="VTL8"/>
      <c r="VTM8"/>
      <c r="VTN8"/>
      <c r="VTO8"/>
      <c r="VTP8"/>
      <c r="VTQ8"/>
      <c r="VTR8"/>
      <c r="VTS8"/>
      <c r="VTT8"/>
      <c r="VTU8"/>
      <c r="VTV8"/>
      <c r="VTW8"/>
      <c r="VTX8"/>
      <c r="VTY8"/>
      <c r="VTZ8"/>
      <c r="VUA8"/>
      <c r="VUB8"/>
      <c r="VUC8"/>
      <c r="VUD8"/>
      <c r="VUE8"/>
      <c r="VUF8"/>
      <c r="VUG8"/>
      <c r="VUH8"/>
      <c r="VUI8"/>
      <c r="VUJ8"/>
      <c r="VUK8"/>
      <c r="VUL8"/>
      <c r="VUM8"/>
      <c r="VUN8"/>
      <c r="VUO8"/>
      <c r="VUP8"/>
      <c r="VUQ8"/>
      <c r="VUR8"/>
      <c r="VUS8"/>
      <c r="VUT8"/>
      <c r="VUU8"/>
      <c r="VUV8"/>
      <c r="VUW8"/>
      <c r="VUX8"/>
      <c r="VUY8"/>
      <c r="VUZ8"/>
      <c r="VVA8"/>
      <c r="VVB8"/>
      <c r="VVC8"/>
      <c r="VVD8"/>
      <c r="VVE8"/>
      <c r="VVF8"/>
      <c r="VVG8"/>
      <c r="VVH8"/>
      <c r="VVI8"/>
      <c r="VVJ8"/>
      <c r="VVK8"/>
      <c r="VVL8"/>
      <c r="VVM8"/>
      <c r="VVN8"/>
      <c r="VVO8"/>
      <c r="VVP8"/>
      <c r="VVQ8"/>
      <c r="VVR8"/>
      <c r="VVS8"/>
      <c r="VVT8"/>
      <c r="VVU8"/>
      <c r="VVV8"/>
      <c r="VVW8"/>
      <c r="VVX8"/>
      <c r="VVY8"/>
      <c r="VVZ8"/>
      <c r="VWA8"/>
      <c r="VWB8"/>
      <c r="VWC8"/>
      <c r="VWD8"/>
      <c r="VWE8"/>
      <c r="VWF8"/>
      <c r="VWG8"/>
      <c r="VWH8"/>
      <c r="VWI8"/>
      <c r="VWJ8"/>
      <c r="VWK8"/>
      <c r="VWL8"/>
      <c r="VWM8"/>
      <c r="VWN8"/>
      <c r="VWO8"/>
      <c r="VWP8"/>
      <c r="VWQ8"/>
      <c r="VWR8"/>
      <c r="VWS8"/>
      <c r="VWT8"/>
      <c r="VWU8"/>
      <c r="VWV8"/>
      <c r="VWW8"/>
      <c r="VWX8"/>
      <c r="VWY8"/>
      <c r="VWZ8"/>
      <c r="VXA8"/>
      <c r="VXB8"/>
      <c r="VXC8"/>
      <c r="VXD8"/>
      <c r="VXE8"/>
      <c r="VXF8"/>
      <c r="VXG8"/>
      <c r="VXH8"/>
      <c r="VXI8"/>
      <c r="VXJ8"/>
      <c r="VXK8"/>
      <c r="VXL8"/>
      <c r="VXM8"/>
      <c r="VXN8"/>
      <c r="VXO8"/>
      <c r="VXP8"/>
      <c r="VXQ8"/>
      <c r="VXR8"/>
      <c r="VXS8"/>
      <c r="VXT8"/>
      <c r="VXU8"/>
      <c r="VXV8"/>
      <c r="VXW8"/>
      <c r="VXX8"/>
      <c r="VXY8"/>
      <c r="VXZ8"/>
      <c r="VYA8"/>
      <c r="VYB8"/>
      <c r="VYC8"/>
      <c r="VYD8"/>
      <c r="VYE8"/>
      <c r="VYF8"/>
      <c r="VYG8"/>
      <c r="VYH8"/>
      <c r="VYI8"/>
      <c r="VYJ8"/>
      <c r="VYK8"/>
      <c r="VYL8"/>
      <c r="VYM8"/>
      <c r="VYN8"/>
      <c r="VYO8"/>
      <c r="VYP8"/>
      <c r="VYQ8"/>
      <c r="VYR8"/>
      <c r="VYS8"/>
      <c r="VYT8"/>
      <c r="VYU8"/>
      <c r="VYV8"/>
      <c r="VYW8"/>
      <c r="VYX8"/>
      <c r="VYY8"/>
      <c r="VYZ8"/>
      <c r="VZA8"/>
      <c r="VZB8"/>
      <c r="VZC8"/>
      <c r="VZD8"/>
      <c r="VZE8"/>
      <c r="VZF8"/>
      <c r="VZG8"/>
      <c r="VZH8"/>
      <c r="VZI8"/>
      <c r="VZJ8"/>
      <c r="VZK8"/>
      <c r="VZL8"/>
      <c r="VZM8"/>
      <c r="VZN8"/>
      <c r="VZO8"/>
      <c r="VZP8"/>
      <c r="VZQ8"/>
      <c r="VZR8"/>
      <c r="VZS8"/>
      <c r="VZT8"/>
      <c r="VZU8"/>
      <c r="VZV8"/>
      <c r="VZW8"/>
      <c r="VZX8"/>
      <c r="VZY8"/>
      <c r="VZZ8"/>
      <c r="WAA8"/>
      <c r="WAB8"/>
      <c r="WAC8"/>
      <c r="WAD8"/>
      <c r="WAE8"/>
      <c r="WAF8"/>
      <c r="WAG8"/>
      <c r="WAH8"/>
      <c r="WAI8"/>
      <c r="WAJ8"/>
      <c r="WAK8"/>
      <c r="WAL8"/>
      <c r="WAM8"/>
      <c r="WAN8"/>
      <c r="WAO8"/>
      <c r="WAP8"/>
      <c r="WAQ8"/>
      <c r="WAR8"/>
      <c r="WAS8"/>
      <c r="WAT8"/>
      <c r="WAU8"/>
      <c r="WAV8"/>
      <c r="WAW8"/>
      <c r="WAX8"/>
      <c r="WAY8"/>
      <c r="WAZ8"/>
      <c r="WBA8"/>
      <c r="WBB8"/>
      <c r="WBC8"/>
      <c r="WBD8"/>
      <c r="WBE8"/>
      <c r="WBF8"/>
      <c r="WBG8"/>
      <c r="WBH8"/>
      <c r="WBI8"/>
      <c r="WBJ8"/>
      <c r="WBK8"/>
      <c r="WBL8"/>
      <c r="WBM8"/>
      <c r="WBN8"/>
      <c r="WBO8"/>
      <c r="WBP8"/>
      <c r="WBQ8"/>
      <c r="WBR8"/>
      <c r="WBS8"/>
      <c r="WBT8"/>
      <c r="WBU8"/>
      <c r="WBV8"/>
      <c r="WBW8"/>
      <c r="WBX8"/>
      <c r="WBY8"/>
      <c r="WBZ8"/>
      <c r="WCA8"/>
      <c r="WCB8"/>
      <c r="WCC8"/>
      <c r="WCD8"/>
      <c r="WCE8"/>
      <c r="WCF8"/>
      <c r="WCG8"/>
      <c r="WCH8"/>
      <c r="WCI8"/>
      <c r="WCJ8"/>
      <c r="WCK8"/>
      <c r="WCL8"/>
      <c r="WCM8"/>
      <c r="WCN8"/>
      <c r="WCO8"/>
      <c r="WCP8"/>
      <c r="WCQ8"/>
      <c r="WCR8"/>
      <c r="WCS8"/>
      <c r="WCT8"/>
      <c r="WCU8"/>
      <c r="WCV8"/>
      <c r="WCW8"/>
      <c r="WCX8"/>
      <c r="WCY8"/>
      <c r="WCZ8"/>
      <c r="WDA8"/>
      <c r="WDB8"/>
      <c r="WDC8"/>
      <c r="WDD8"/>
      <c r="WDE8"/>
      <c r="WDF8"/>
      <c r="WDG8"/>
      <c r="WDH8"/>
      <c r="WDI8"/>
      <c r="WDJ8"/>
      <c r="WDK8"/>
      <c r="WDL8"/>
      <c r="WDM8"/>
      <c r="WDN8"/>
      <c r="WDO8"/>
      <c r="WDP8"/>
      <c r="WDQ8"/>
      <c r="WDR8"/>
      <c r="WDS8"/>
      <c r="WDT8"/>
      <c r="WDU8"/>
      <c r="WDV8"/>
      <c r="WDW8"/>
      <c r="WDX8"/>
      <c r="WDY8"/>
      <c r="WDZ8"/>
      <c r="WEA8"/>
      <c r="WEB8"/>
      <c r="WEC8"/>
      <c r="WED8"/>
      <c r="WEE8"/>
      <c r="WEF8"/>
      <c r="WEG8"/>
      <c r="WEH8"/>
      <c r="WEI8"/>
      <c r="WEJ8"/>
      <c r="WEK8"/>
      <c r="WEL8"/>
      <c r="WEM8"/>
      <c r="WEN8"/>
      <c r="WEO8"/>
      <c r="WEP8"/>
      <c r="WEQ8"/>
      <c r="WER8"/>
      <c r="WES8"/>
      <c r="WET8"/>
      <c r="WEU8"/>
      <c r="WEV8"/>
      <c r="WEW8"/>
      <c r="WEX8"/>
      <c r="WEY8"/>
      <c r="WEZ8"/>
      <c r="WFA8"/>
      <c r="WFB8"/>
      <c r="WFC8"/>
      <c r="WFD8"/>
      <c r="WFE8"/>
      <c r="WFF8"/>
      <c r="WFG8"/>
      <c r="WFH8"/>
      <c r="WFI8"/>
      <c r="WFJ8"/>
      <c r="WFK8"/>
      <c r="WFL8"/>
      <c r="WFM8"/>
      <c r="WFN8"/>
      <c r="WFO8"/>
      <c r="WFP8"/>
      <c r="WFQ8"/>
      <c r="WFR8"/>
      <c r="WFS8"/>
      <c r="WFT8"/>
      <c r="WFU8"/>
      <c r="WFV8"/>
      <c r="WFW8"/>
      <c r="WFX8"/>
      <c r="WFY8"/>
      <c r="WFZ8"/>
      <c r="WGA8"/>
      <c r="WGB8"/>
      <c r="WGC8"/>
      <c r="WGD8"/>
      <c r="WGE8"/>
      <c r="WGF8"/>
      <c r="WGG8"/>
      <c r="WGH8"/>
      <c r="WGI8"/>
      <c r="WGJ8"/>
      <c r="WGK8"/>
      <c r="WGL8"/>
      <c r="WGM8"/>
      <c r="WGN8"/>
      <c r="WGO8"/>
      <c r="WGP8"/>
      <c r="WGQ8"/>
      <c r="WGR8"/>
      <c r="WGS8"/>
      <c r="WGT8"/>
      <c r="WGU8"/>
      <c r="WGV8"/>
      <c r="WGW8"/>
      <c r="WGX8"/>
      <c r="WGY8"/>
      <c r="WGZ8"/>
      <c r="WHA8"/>
      <c r="WHB8"/>
      <c r="WHC8"/>
      <c r="WHD8"/>
      <c r="WHE8"/>
      <c r="WHF8"/>
      <c r="WHG8"/>
      <c r="WHH8"/>
      <c r="WHI8"/>
      <c r="WHJ8"/>
      <c r="WHK8"/>
      <c r="WHL8"/>
      <c r="WHM8"/>
      <c r="WHN8"/>
      <c r="WHO8"/>
      <c r="WHP8"/>
      <c r="WHQ8"/>
      <c r="WHR8"/>
      <c r="WHS8"/>
      <c r="WHT8"/>
      <c r="WHU8"/>
      <c r="WHV8"/>
      <c r="WHW8"/>
      <c r="WHX8"/>
      <c r="WHY8"/>
      <c r="WHZ8"/>
      <c r="WIA8"/>
      <c r="WIB8"/>
      <c r="WIC8"/>
      <c r="WID8"/>
      <c r="WIE8"/>
      <c r="WIF8"/>
      <c r="WIG8"/>
      <c r="WIH8"/>
      <c r="WII8"/>
      <c r="WIJ8"/>
      <c r="WIK8"/>
      <c r="WIL8"/>
      <c r="WIM8"/>
      <c r="WIN8"/>
      <c r="WIO8"/>
      <c r="WIP8"/>
      <c r="WIQ8"/>
      <c r="WIR8"/>
      <c r="WIS8"/>
      <c r="WIT8"/>
      <c r="WIU8"/>
      <c r="WIV8"/>
      <c r="WIW8"/>
      <c r="WIX8"/>
      <c r="WIY8"/>
      <c r="WIZ8"/>
      <c r="WJA8"/>
      <c r="WJB8"/>
      <c r="WJC8"/>
      <c r="WJD8"/>
      <c r="WJE8"/>
      <c r="WJF8"/>
      <c r="WJG8"/>
      <c r="WJH8"/>
      <c r="WJI8"/>
      <c r="WJJ8"/>
      <c r="WJK8"/>
      <c r="WJL8"/>
      <c r="WJM8"/>
      <c r="WJN8"/>
      <c r="WJO8"/>
      <c r="WJP8"/>
      <c r="WJQ8"/>
      <c r="WJR8"/>
      <c r="WJS8"/>
      <c r="WJT8"/>
      <c r="WJU8"/>
      <c r="WJV8"/>
      <c r="WJW8"/>
      <c r="WJX8"/>
      <c r="WJY8"/>
      <c r="WJZ8"/>
      <c r="WKA8"/>
      <c r="WKB8"/>
      <c r="WKC8"/>
      <c r="WKD8"/>
      <c r="WKE8"/>
      <c r="WKF8"/>
      <c r="WKG8"/>
      <c r="WKH8"/>
      <c r="WKI8"/>
      <c r="WKJ8"/>
      <c r="WKK8"/>
      <c r="WKL8"/>
      <c r="WKM8"/>
      <c r="WKN8"/>
      <c r="WKO8"/>
      <c r="WKP8"/>
      <c r="WKQ8"/>
      <c r="WKR8"/>
      <c r="WKS8"/>
      <c r="WKT8"/>
      <c r="WKU8"/>
      <c r="WKV8"/>
      <c r="WKW8"/>
      <c r="WKX8"/>
      <c r="WKY8"/>
      <c r="WKZ8"/>
      <c r="WLA8"/>
      <c r="WLB8"/>
      <c r="WLC8"/>
      <c r="WLD8"/>
      <c r="WLE8"/>
      <c r="WLF8"/>
      <c r="WLG8"/>
      <c r="WLH8"/>
      <c r="WLI8"/>
      <c r="WLJ8"/>
      <c r="WLK8"/>
      <c r="WLL8"/>
      <c r="WLM8"/>
      <c r="WLN8"/>
      <c r="WLO8"/>
      <c r="WLP8"/>
      <c r="WLQ8"/>
      <c r="WLR8"/>
      <c r="WLS8"/>
      <c r="WLT8"/>
      <c r="WLU8"/>
      <c r="WLV8"/>
      <c r="WLW8"/>
      <c r="WLX8"/>
      <c r="WLY8"/>
      <c r="WLZ8"/>
      <c r="WMA8"/>
      <c r="WMB8"/>
      <c r="WMC8"/>
      <c r="WMD8"/>
      <c r="WME8"/>
      <c r="WMF8"/>
      <c r="WMG8"/>
      <c r="WMH8"/>
      <c r="WMI8"/>
      <c r="WMJ8"/>
      <c r="WMK8"/>
      <c r="WML8"/>
      <c r="WMM8"/>
      <c r="WMN8"/>
      <c r="WMO8"/>
      <c r="WMP8"/>
      <c r="WMQ8"/>
      <c r="WMR8"/>
      <c r="WMS8"/>
      <c r="WMT8"/>
      <c r="WMU8"/>
      <c r="WMV8"/>
      <c r="WMW8"/>
      <c r="WMX8"/>
      <c r="WMY8"/>
      <c r="WMZ8"/>
      <c r="WNA8"/>
      <c r="WNB8"/>
      <c r="WNC8"/>
      <c r="WND8"/>
      <c r="WNE8"/>
      <c r="WNF8"/>
      <c r="WNG8"/>
      <c r="WNH8"/>
      <c r="WNI8"/>
      <c r="WNJ8"/>
      <c r="WNK8"/>
      <c r="WNL8"/>
      <c r="WNM8"/>
      <c r="WNN8"/>
      <c r="WNO8"/>
      <c r="WNP8"/>
      <c r="WNQ8"/>
      <c r="WNR8"/>
      <c r="WNS8"/>
      <c r="WNT8"/>
      <c r="WNU8"/>
      <c r="WNV8"/>
      <c r="WNW8"/>
      <c r="WNX8"/>
      <c r="WNY8"/>
      <c r="WNZ8"/>
      <c r="WOA8"/>
      <c r="WOB8"/>
      <c r="WOC8"/>
      <c r="WOD8"/>
      <c r="WOE8"/>
      <c r="WOF8"/>
      <c r="WOG8"/>
      <c r="WOH8"/>
      <c r="WOI8"/>
      <c r="WOJ8"/>
      <c r="WOK8"/>
      <c r="WOL8"/>
      <c r="WOM8"/>
      <c r="WON8"/>
      <c r="WOO8"/>
      <c r="WOP8"/>
      <c r="WOQ8"/>
      <c r="WOR8"/>
      <c r="WOS8"/>
      <c r="WOT8"/>
      <c r="WOU8"/>
      <c r="WOV8"/>
      <c r="WOW8"/>
      <c r="WOX8"/>
      <c r="WOY8"/>
      <c r="WOZ8"/>
      <c r="WPA8"/>
      <c r="WPB8"/>
      <c r="WPC8"/>
      <c r="WPD8"/>
      <c r="WPE8"/>
      <c r="WPF8"/>
      <c r="WPG8"/>
      <c r="WPH8"/>
      <c r="WPI8"/>
      <c r="WPJ8"/>
      <c r="WPK8"/>
      <c r="WPL8"/>
      <c r="WPM8"/>
      <c r="WPN8"/>
      <c r="WPO8"/>
      <c r="WPP8"/>
      <c r="WPQ8"/>
      <c r="WPR8"/>
      <c r="WPS8"/>
      <c r="WPT8"/>
      <c r="WPU8"/>
      <c r="WPV8"/>
      <c r="WPW8"/>
      <c r="WPX8"/>
      <c r="WPY8"/>
      <c r="WPZ8"/>
      <c r="WQA8"/>
      <c r="WQB8"/>
      <c r="WQC8"/>
      <c r="WQD8"/>
      <c r="WQE8"/>
      <c r="WQF8"/>
      <c r="WQG8"/>
      <c r="WQH8"/>
      <c r="WQI8"/>
      <c r="WQJ8"/>
      <c r="WQK8"/>
      <c r="WQL8"/>
      <c r="WQM8"/>
      <c r="WQN8"/>
      <c r="WQO8"/>
      <c r="WQP8"/>
      <c r="WQQ8"/>
      <c r="WQR8"/>
      <c r="WQS8"/>
      <c r="WQT8"/>
      <c r="WQU8"/>
      <c r="WQV8"/>
      <c r="WQW8"/>
      <c r="WQX8"/>
      <c r="WQY8"/>
      <c r="WQZ8"/>
      <c r="WRA8"/>
      <c r="WRB8"/>
      <c r="WRC8"/>
      <c r="WRD8"/>
      <c r="WRE8"/>
      <c r="WRF8"/>
      <c r="WRG8"/>
      <c r="WRH8"/>
      <c r="WRI8"/>
      <c r="WRJ8"/>
      <c r="WRK8"/>
      <c r="WRL8"/>
      <c r="WRM8"/>
      <c r="WRN8"/>
      <c r="WRO8"/>
      <c r="WRP8"/>
      <c r="WRQ8"/>
      <c r="WRR8"/>
      <c r="WRS8"/>
      <c r="WRT8"/>
      <c r="WRU8"/>
      <c r="WRV8"/>
      <c r="WRW8"/>
      <c r="WRX8"/>
      <c r="WRY8"/>
      <c r="WRZ8"/>
      <c r="WSA8"/>
      <c r="WSB8"/>
      <c r="WSC8"/>
      <c r="WSD8"/>
      <c r="WSE8"/>
      <c r="WSF8"/>
      <c r="WSG8"/>
      <c r="WSH8"/>
      <c r="WSI8"/>
      <c r="WSJ8"/>
      <c r="WSK8"/>
      <c r="WSL8"/>
      <c r="WSM8"/>
      <c r="WSN8"/>
      <c r="WSO8"/>
      <c r="WSP8"/>
      <c r="WSQ8"/>
      <c r="WSR8"/>
      <c r="WSS8"/>
      <c r="WST8"/>
      <c r="WSU8"/>
      <c r="WSV8"/>
      <c r="WSW8"/>
      <c r="WSX8"/>
      <c r="WSY8"/>
      <c r="WSZ8"/>
      <c r="WTA8"/>
      <c r="WTB8"/>
      <c r="WTC8"/>
      <c r="WTD8"/>
      <c r="WTE8"/>
      <c r="WTF8"/>
      <c r="WTG8"/>
      <c r="WTH8"/>
      <c r="WTI8"/>
      <c r="WTJ8"/>
      <c r="WTK8"/>
      <c r="WTL8"/>
      <c r="WTM8"/>
      <c r="WTN8"/>
      <c r="WTO8"/>
      <c r="WTP8"/>
      <c r="WTQ8"/>
      <c r="WTR8"/>
      <c r="WTS8"/>
      <c r="WTT8"/>
      <c r="WTU8"/>
      <c r="WTV8"/>
      <c r="WTW8"/>
      <c r="WTX8"/>
      <c r="WTY8"/>
      <c r="WTZ8"/>
      <c r="WUA8"/>
      <c r="WUB8"/>
      <c r="WUC8"/>
      <c r="WUD8"/>
      <c r="WUE8"/>
      <c r="WUF8"/>
      <c r="WUG8"/>
      <c r="WUH8"/>
      <c r="WUI8"/>
      <c r="WUJ8"/>
      <c r="WUK8"/>
      <c r="WUL8"/>
      <c r="WUM8"/>
      <c r="WUN8"/>
      <c r="WUO8"/>
      <c r="WUP8"/>
      <c r="WUQ8"/>
      <c r="WUR8"/>
      <c r="WUS8"/>
      <c r="WUT8"/>
      <c r="WUU8"/>
      <c r="WUV8"/>
      <c r="WUW8"/>
      <c r="WUX8"/>
      <c r="WUY8"/>
      <c r="WUZ8"/>
      <c r="WVA8"/>
      <c r="WVB8"/>
      <c r="WVC8"/>
      <c r="WVD8"/>
      <c r="WVE8"/>
      <c r="WVF8"/>
      <c r="WVG8"/>
      <c r="WVH8"/>
      <c r="WVI8"/>
      <c r="WVJ8"/>
      <c r="WVK8"/>
      <c r="WVL8"/>
      <c r="WVM8"/>
      <c r="WVN8"/>
      <c r="WVO8"/>
      <c r="WVP8"/>
      <c r="WVQ8"/>
      <c r="WVR8"/>
      <c r="WVS8"/>
      <c r="WVT8"/>
      <c r="WVU8"/>
      <c r="WVV8"/>
      <c r="WVW8"/>
      <c r="WVX8"/>
      <c r="WVY8"/>
      <c r="WVZ8"/>
      <c r="WWA8"/>
      <c r="WWB8"/>
      <c r="WWC8"/>
      <c r="WWD8"/>
      <c r="WWE8"/>
      <c r="WWF8"/>
      <c r="WWG8"/>
      <c r="WWH8"/>
      <c r="WWI8"/>
      <c r="WWJ8"/>
      <c r="WWK8"/>
      <c r="WWL8"/>
      <c r="WWM8"/>
      <c r="WWN8"/>
      <c r="WWO8"/>
      <c r="WWP8"/>
      <c r="WWQ8"/>
      <c r="WWR8"/>
      <c r="WWS8"/>
      <c r="WWT8"/>
      <c r="WWU8"/>
      <c r="WWV8"/>
      <c r="WWW8"/>
      <c r="WWX8"/>
      <c r="WWY8"/>
      <c r="WWZ8"/>
      <c r="WXA8"/>
      <c r="WXB8"/>
      <c r="WXC8"/>
      <c r="WXD8"/>
      <c r="WXE8"/>
      <c r="WXF8"/>
      <c r="WXG8"/>
      <c r="WXH8"/>
      <c r="WXI8"/>
      <c r="WXJ8"/>
      <c r="WXK8"/>
      <c r="WXL8"/>
      <c r="WXM8"/>
      <c r="WXN8"/>
      <c r="WXO8"/>
      <c r="WXP8"/>
      <c r="WXQ8"/>
      <c r="WXR8"/>
      <c r="WXS8"/>
      <c r="WXT8"/>
      <c r="WXU8"/>
      <c r="WXV8"/>
      <c r="WXW8"/>
      <c r="WXX8"/>
      <c r="WXY8"/>
      <c r="WXZ8"/>
      <c r="WYA8"/>
      <c r="WYB8"/>
      <c r="WYC8"/>
      <c r="WYD8"/>
      <c r="WYE8"/>
      <c r="WYF8"/>
      <c r="WYG8"/>
      <c r="WYH8"/>
      <c r="WYI8"/>
      <c r="WYJ8"/>
      <c r="WYK8"/>
      <c r="WYL8"/>
      <c r="WYM8"/>
      <c r="WYN8"/>
      <c r="WYO8"/>
      <c r="WYP8"/>
      <c r="WYQ8"/>
      <c r="WYR8"/>
      <c r="WYS8"/>
      <c r="WYT8"/>
      <c r="WYU8"/>
      <c r="WYV8"/>
      <c r="WYW8"/>
      <c r="WYX8"/>
      <c r="WYY8"/>
      <c r="WYZ8"/>
      <c r="WZA8"/>
      <c r="WZB8"/>
      <c r="WZC8"/>
      <c r="WZD8"/>
      <c r="WZE8"/>
      <c r="WZF8"/>
      <c r="WZG8"/>
      <c r="WZH8"/>
      <c r="WZI8"/>
      <c r="WZJ8"/>
      <c r="WZK8"/>
      <c r="WZL8"/>
      <c r="WZM8"/>
      <c r="WZN8"/>
      <c r="WZO8"/>
      <c r="WZP8"/>
      <c r="WZQ8"/>
      <c r="WZR8"/>
      <c r="WZS8"/>
      <c r="WZT8"/>
      <c r="WZU8"/>
      <c r="WZV8"/>
      <c r="WZW8"/>
      <c r="WZX8"/>
      <c r="WZY8"/>
      <c r="WZZ8"/>
      <c r="XAA8"/>
      <c r="XAB8"/>
      <c r="XAC8"/>
      <c r="XAD8"/>
      <c r="XAE8"/>
      <c r="XAF8"/>
      <c r="XAG8"/>
      <c r="XAH8"/>
      <c r="XAI8"/>
      <c r="XAJ8"/>
      <c r="XAK8"/>
      <c r="XAL8"/>
      <c r="XAM8"/>
      <c r="XAN8"/>
      <c r="XAO8"/>
      <c r="XAP8"/>
      <c r="XAQ8"/>
      <c r="XAR8"/>
      <c r="XAS8"/>
      <c r="XAT8"/>
      <c r="XAU8"/>
      <c r="XAV8"/>
      <c r="XAW8"/>
      <c r="XAX8"/>
      <c r="XAY8"/>
      <c r="XAZ8"/>
      <c r="XBA8"/>
      <c r="XBB8"/>
      <c r="XBC8"/>
      <c r="XBD8"/>
      <c r="XBE8"/>
      <c r="XBF8"/>
      <c r="XBG8"/>
      <c r="XBH8"/>
      <c r="XBI8"/>
      <c r="XBJ8"/>
      <c r="XBK8"/>
      <c r="XBL8"/>
      <c r="XBM8"/>
      <c r="XBN8"/>
      <c r="XBO8"/>
      <c r="XBP8"/>
      <c r="XBQ8"/>
      <c r="XBR8"/>
      <c r="XBS8"/>
      <c r="XBT8"/>
      <c r="XBU8"/>
      <c r="XBV8"/>
      <c r="XBW8"/>
      <c r="XBX8"/>
      <c r="XBY8"/>
      <c r="XBZ8"/>
      <c r="XCA8"/>
      <c r="XCB8"/>
      <c r="XCC8"/>
      <c r="XCD8"/>
      <c r="XCE8"/>
      <c r="XCF8"/>
      <c r="XCG8"/>
      <c r="XCH8"/>
      <c r="XCI8"/>
      <c r="XCJ8"/>
      <c r="XCK8"/>
      <c r="XCL8"/>
      <c r="XCM8"/>
      <c r="XCN8"/>
      <c r="XCO8"/>
      <c r="XCP8"/>
      <c r="XCQ8"/>
      <c r="XCR8"/>
      <c r="XCS8"/>
      <c r="XCT8"/>
      <c r="XCU8"/>
      <c r="XCV8"/>
      <c r="XCW8"/>
      <c r="XCX8"/>
      <c r="XCY8"/>
      <c r="XCZ8"/>
      <c r="XDA8"/>
      <c r="XDB8"/>
      <c r="XDC8"/>
      <c r="XDD8"/>
      <c r="XDE8"/>
      <c r="XDF8"/>
      <c r="XDG8"/>
      <c r="XDH8"/>
      <c r="XDI8"/>
      <c r="XDJ8"/>
      <c r="XDK8"/>
      <c r="XDL8"/>
      <c r="XDM8"/>
      <c r="XDN8"/>
      <c r="XDO8"/>
      <c r="XDP8"/>
      <c r="XDQ8"/>
      <c r="XDR8"/>
      <c r="XDS8"/>
      <c r="XDT8"/>
      <c r="XDU8"/>
      <c r="XDV8"/>
      <c r="XDW8"/>
      <c r="XDX8"/>
      <c r="XDY8"/>
      <c r="XDZ8"/>
      <c r="XEA8"/>
      <c r="XEB8"/>
      <c r="XEC8"/>
      <c r="XED8"/>
      <c r="XEE8"/>
      <c r="XEF8"/>
      <c r="XEG8"/>
      <c r="XEH8"/>
      <c r="XEI8"/>
      <c r="XEJ8"/>
      <c r="XEK8"/>
      <c r="XEL8"/>
      <c r="XEM8"/>
      <c r="XEN8"/>
      <c r="XEO8"/>
      <c r="XEP8"/>
      <c r="XEQ8"/>
      <c r="XER8"/>
      <c r="XES8"/>
      <c r="XET8"/>
      <c r="XEU8"/>
      <c r="XEV8"/>
      <c r="XEW8"/>
      <c r="XEX8"/>
      <c r="XEY8"/>
      <c r="XEZ8"/>
      <c r="XFA8"/>
      <c r="XFB8"/>
      <c r="XFC8"/>
      <c r="XFD8"/>
    </row>
    <row r="9" spans="1:16384" ht="15" thickTop="1">
      <c r="A9" s="21"/>
      <c r="B9" s="21"/>
      <c r="C9" s="22"/>
      <c r="D9" s="22"/>
      <c r="E9" s="23"/>
      <c r="F9" s="23"/>
      <c r="G9" s="22"/>
      <c r="H9" s="22"/>
      <c r="I9" s="23"/>
      <c r="J9" s="23"/>
      <c r="K9" s="22"/>
      <c r="L9" s="22"/>
      <c r="M9" s="23"/>
      <c r="N9" s="23"/>
      <c r="O9" s="22"/>
      <c r="P9" s="22"/>
      <c r="Q9" s="23"/>
      <c r="R9" s="23"/>
    </row>
    <row r="10" spans="1:16384">
      <c r="A10" s="8" t="s">
        <v>88</v>
      </c>
      <c r="B10" s="8" t="s">
        <v>90</v>
      </c>
      <c r="C10" s="7">
        <f>202894832090.67/1000000</f>
        <v>202894.83209067001</v>
      </c>
      <c r="D10" s="7">
        <f>C10/$C$18*100</f>
        <v>61.905486151569086</v>
      </c>
      <c r="E10" s="6">
        <f>219549447050/1000000</f>
        <v>219549.44704999999</v>
      </c>
      <c r="F10" s="6">
        <f>E10/E$18*100</f>
        <v>69.527861354736757</v>
      </c>
      <c r="G10" s="7">
        <f>14525669620.86/1000000</f>
        <v>14525.669620860001</v>
      </c>
      <c r="H10" s="7">
        <f>G10/G$18*100</f>
        <v>57.583735625618345</v>
      </c>
      <c r="I10" s="6">
        <f>16042182809/1000000</f>
        <v>16042.182809</v>
      </c>
      <c r="J10" s="6">
        <f>I10/I$18*100</f>
        <v>71.483067048607012</v>
      </c>
      <c r="K10" s="7">
        <f>24063713120.25/1000000</f>
        <v>24063.713120249999</v>
      </c>
      <c r="L10" s="7">
        <f>K10/K$18*100</f>
        <v>80.8739289557234</v>
      </c>
      <c r="M10" s="6">
        <f>12952556451/1000000</f>
        <v>12952.556451</v>
      </c>
      <c r="N10" s="6">
        <f>M10/M$18*100</f>
        <v>200.59245995137033</v>
      </c>
      <c r="O10" s="7">
        <f>-9427402773.62/1000000</f>
        <v>-9427.4027736200005</v>
      </c>
      <c r="P10" s="7">
        <f>O10/O$18*100</f>
        <v>213.36834209044719</v>
      </c>
      <c r="Q10" s="6">
        <f>3089626358/1000000</f>
        <v>3089.626358</v>
      </c>
      <c r="R10" s="6">
        <f>Q10/Q$18*100</f>
        <v>19.328546304631082</v>
      </c>
    </row>
    <row r="11" spans="1:16384">
      <c r="A11" s="27" t="s">
        <v>88</v>
      </c>
      <c r="B11" s="27" t="s">
        <v>84</v>
      </c>
      <c r="C11" s="28">
        <f>44383393863.72/1000000</f>
        <v>44383.393863720004</v>
      </c>
      <c r="D11" s="7">
        <f>C11/$C$18*100</f>
        <v>13.541870662148328</v>
      </c>
      <c r="E11" s="29">
        <f>26909493099/1000000</f>
        <v>26909.493098999999</v>
      </c>
      <c r="F11" s="6">
        <f>E11/E$18*100</f>
        <v>8.521813789343895</v>
      </c>
      <c r="G11" s="28">
        <f>1764348923.35/1000000</f>
        <v>1764.34892335</v>
      </c>
      <c r="H11" s="7">
        <f>G11/G$18*100</f>
        <v>6.9943627113498676</v>
      </c>
      <c r="I11" s="29">
        <f>1576440350/1000000</f>
        <v>1576.4403500000001</v>
      </c>
      <c r="J11" s="6">
        <f>I11/I$18*100</f>
        <v>7.0245298023881606</v>
      </c>
      <c r="K11" s="28">
        <f>827870195.83/1000000</f>
        <v>827.87019583000006</v>
      </c>
      <c r="L11" s="7">
        <f>K11/K$18*100</f>
        <v>2.7823268615089218</v>
      </c>
      <c r="M11" s="29">
        <f>270159701/1000000</f>
        <v>270.15970099999998</v>
      </c>
      <c r="N11" s="6">
        <f>M11/M$18*100</f>
        <v>4.183884409871288</v>
      </c>
      <c r="O11" s="28">
        <f>936478727.54/1000000</f>
        <v>936.47872753999991</v>
      </c>
      <c r="P11" s="7">
        <f>O11/O$18*100</f>
        <v>-21.195117923391223</v>
      </c>
      <c r="Q11" s="29">
        <f>1306280649/1000000</f>
        <v>1306.280649</v>
      </c>
      <c r="R11" s="6">
        <f>Q11/Q$18*100</f>
        <v>8.1720257032582087</v>
      </c>
    </row>
    <row r="12" spans="1:16384" s="5" customFormat="1" ht="15" thickBot="1">
      <c r="A12" s="24" t="s">
        <v>88</v>
      </c>
      <c r="B12" s="24" t="s">
        <v>91</v>
      </c>
      <c r="C12" s="25">
        <f>247278225954.39/1000000</f>
        <v>247278.22595439001</v>
      </c>
      <c r="D12" s="25">
        <f>C12/$C$18*100</f>
        <v>75.44735681371742</v>
      </c>
      <c r="E12" s="26">
        <f>246458940149/1000000</f>
        <v>246458.940149</v>
      </c>
      <c r="F12" s="26">
        <f>E12/E$18*100</f>
        <v>78.049675144080652</v>
      </c>
      <c r="G12" s="25">
        <f>16290018544.21/1000000</f>
        <v>16290.018544209999</v>
      </c>
      <c r="H12" s="25">
        <f>G12/G$18*100</f>
        <v>64.57809833696821</v>
      </c>
      <c r="I12" s="26">
        <f>17618623159/1000000</f>
        <v>17618.623158999999</v>
      </c>
      <c r="J12" s="26">
        <f>I12/I$18*100</f>
        <v>78.507596850995171</v>
      </c>
      <c r="K12" s="25">
        <f>24891583316.08/1000000</f>
        <v>24891.583316080003</v>
      </c>
      <c r="L12" s="25">
        <f>K12/K$18*100</f>
        <v>83.656255817232335</v>
      </c>
      <c r="M12" s="26">
        <f>13222716152/1000000</f>
        <v>13222.716152000001</v>
      </c>
      <c r="N12" s="26">
        <f>M12/M$18*100</f>
        <v>204.77634436124163</v>
      </c>
      <c r="O12" s="25">
        <f>-8490924046.08/1000000</f>
        <v>-8490.9240460799992</v>
      </c>
      <c r="P12" s="25">
        <f>O12/O$18*100</f>
        <v>192.17322416705593</v>
      </c>
      <c r="Q12" s="26">
        <f>4395907007/1000000</f>
        <v>4395.9070069999998</v>
      </c>
      <c r="R12" s="26">
        <f>Q12/Q$18*100</f>
        <v>27.500572007889289</v>
      </c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  <c r="WL12"/>
      <c r="WM12"/>
      <c r="WN12"/>
      <c r="WO12"/>
      <c r="WP12"/>
      <c r="WQ12"/>
      <c r="WR12"/>
      <c r="WS12"/>
      <c r="WT12"/>
      <c r="WU12"/>
      <c r="WV12"/>
      <c r="WW12"/>
      <c r="WX12"/>
      <c r="WY12"/>
      <c r="WZ12"/>
      <c r="XA12"/>
      <c r="XB12"/>
      <c r="XC12"/>
      <c r="XD12"/>
      <c r="XE12"/>
      <c r="XF12"/>
      <c r="XG12"/>
      <c r="XH12"/>
      <c r="XI12"/>
      <c r="XJ12"/>
      <c r="XK12"/>
      <c r="XL12"/>
      <c r="XM12"/>
      <c r="XN12"/>
      <c r="XO12"/>
      <c r="XP12"/>
      <c r="XQ12"/>
      <c r="XR12"/>
      <c r="XS12"/>
      <c r="XT12"/>
      <c r="XU12"/>
      <c r="XV12"/>
      <c r="XW12"/>
      <c r="XX12"/>
      <c r="XY12"/>
      <c r="XZ12"/>
      <c r="YA12"/>
      <c r="YB12"/>
      <c r="YC12"/>
      <c r="YD12"/>
      <c r="YE12"/>
      <c r="YF12"/>
      <c r="YG12"/>
      <c r="YH12"/>
      <c r="YI12"/>
      <c r="YJ12"/>
      <c r="YK12"/>
      <c r="YL12"/>
      <c r="YM12"/>
      <c r="YN12"/>
      <c r="YO12"/>
      <c r="YP12"/>
      <c r="YQ12"/>
      <c r="YR12"/>
      <c r="YS12"/>
      <c r="YT12"/>
      <c r="YU12"/>
      <c r="YV12"/>
      <c r="YW12"/>
      <c r="YX12"/>
      <c r="YY12"/>
      <c r="YZ12"/>
      <c r="ZA12"/>
      <c r="ZB12"/>
      <c r="ZC12"/>
      <c r="ZD12"/>
      <c r="ZE12"/>
      <c r="ZF12"/>
      <c r="ZG12"/>
      <c r="ZH12"/>
      <c r="ZI12"/>
      <c r="ZJ12"/>
      <c r="ZK12"/>
      <c r="ZL12"/>
      <c r="ZM12"/>
      <c r="ZN12"/>
      <c r="ZO12"/>
      <c r="ZP12"/>
      <c r="ZQ12"/>
      <c r="ZR12"/>
      <c r="ZS12"/>
      <c r="ZT12"/>
      <c r="ZU12"/>
      <c r="ZV12"/>
      <c r="ZW12"/>
      <c r="ZX12"/>
      <c r="ZY12"/>
      <c r="ZZ12"/>
      <c r="AAA12"/>
      <c r="AAB12"/>
      <c r="AAC12"/>
      <c r="AAD12"/>
      <c r="AAE12"/>
      <c r="AAF12"/>
      <c r="AAG12"/>
      <c r="AAH12"/>
      <c r="AAI12"/>
      <c r="AAJ12"/>
      <c r="AAK12"/>
      <c r="AAL12"/>
      <c r="AAM12"/>
      <c r="AAN12"/>
      <c r="AAO12"/>
      <c r="AAP12"/>
      <c r="AAQ12"/>
      <c r="AAR12"/>
      <c r="AAS12"/>
      <c r="AAT12"/>
      <c r="AAU12"/>
      <c r="AAV12"/>
      <c r="AAW12"/>
      <c r="AAX12"/>
      <c r="AAY12"/>
      <c r="AAZ12"/>
      <c r="ABA12"/>
      <c r="ABB12"/>
      <c r="ABC12"/>
      <c r="ABD12"/>
      <c r="ABE12"/>
      <c r="ABF12"/>
      <c r="ABG12"/>
      <c r="ABH12"/>
      <c r="ABI12"/>
      <c r="ABJ12"/>
      <c r="ABK12"/>
      <c r="ABL12"/>
      <c r="ABM12"/>
      <c r="ABN12"/>
      <c r="ABO12"/>
      <c r="ABP12"/>
      <c r="ABQ12"/>
      <c r="ABR12"/>
      <c r="ABS12"/>
      <c r="ABT12"/>
      <c r="ABU12"/>
      <c r="ABV12"/>
      <c r="ABW12"/>
      <c r="ABX12"/>
      <c r="ABY12"/>
      <c r="ABZ12"/>
      <c r="ACA12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GJ12"/>
      <c r="AGK12"/>
      <c r="AGL12"/>
      <c r="AGM12"/>
      <c r="AGN12"/>
      <c r="AGO12"/>
      <c r="AGP12"/>
      <c r="AGQ12"/>
      <c r="AGR12"/>
      <c r="AGS12"/>
      <c r="AGT12"/>
      <c r="AGU12"/>
      <c r="AGV12"/>
      <c r="AGW12"/>
      <c r="AGX12"/>
      <c r="AGY12"/>
      <c r="AGZ12"/>
      <c r="AHA12"/>
      <c r="AHB12"/>
      <c r="AHC12"/>
      <c r="AHD12"/>
      <c r="AHE12"/>
      <c r="AHF12"/>
      <c r="AHG12"/>
      <c r="AHH12"/>
      <c r="AHI12"/>
      <c r="AHJ12"/>
      <c r="AHK12"/>
      <c r="AHL12"/>
      <c r="AHM12"/>
      <c r="AHN12"/>
      <c r="AHO12"/>
      <c r="AHP12"/>
      <c r="AHQ12"/>
      <c r="AHR12"/>
      <c r="AHS12"/>
      <c r="AHT12"/>
      <c r="AHU12"/>
      <c r="AHV12"/>
      <c r="AHW12"/>
      <c r="AHX12"/>
      <c r="AHY12"/>
      <c r="AHZ12"/>
      <c r="AIA12"/>
      <c r="AIB12"/>
      <c r="AIC12"/>
      <c r="AID12"/>
      <c r="AIE12"/>
      <c r="AIF12"/>
      <c r="AIG12"/>
      <c r="AIH12"/>
      <c r="AII12"/>
      <c r="AIJ12"/>
      <c r="AIK12"/>
      <c r="AIL12"/>
      <c r="AIM12"/>
      <c r="AIN12"/>
      <c r="AIO12"/>
      <c r="AIP12"/>
      <c r="AIQ12"/>
      <c r="AIR12"/>
      <c r="AIS12"/>
      <c r="AIT12"/>
      <c r="AIU12"/>
      <c r="AIV12"/>
      <c r="AIW12"/>
      <c r="AIX12"/>
      <c r="AIY12"/>
      <c r="AIZ12"/>
      <c r="AJA12"/>
      <c r="AJB12"/>
      <c r="AJC12"/>
      <c r="AJD12"/>
      <c r="AJE12"/>
      <c r="AJF12"/>
      <c r="AJG12"/>
      <c r="AJH12"/>
      <c r="AJI12"/>
      <c r="AJJ12"/>
      <c r="AJK12"/>
      <c r="AJL12"/>
      <c r="AJM12"/>
      <c r="AJN12"/>
      <c r="AJO12"/>
      <c r="AJP12"/>
      <c r="AJQ12"/>
      <c r="AJR12"/>
      <c r="AJS12"/>
      <c r="AJT12"/>
      <c r="AJU12"/>
      <c r="AJV12"/>
      <c r="AJW12"/>
      <c r="AJX12"/>
      <c r="AJY12"/>
      <c r="AJZ12"/>
      <c r="AKA12"/>
      <c r="AKB12"/>
      <c r="AKC12"/>
      <c r="AKD12"/>
      <c r="AKE12"/>
      <c r="AKF12"/>
      <c r="AKG12"/>
      <c r="AKH12"/>
      <c r="AKI12"/>
      <c r="AKJ12"/>
      <c r="AKK12"/>
      <c r="AKL12"/>
      <c r="AKM12"/>
      <c r="AKN12"/>
      <c r="AKO12"/>
      <c r="AKP12"/>
      <c r="AKQ12"/>
      <c r="AKR12"/>
      <c r="AKS12"/>
      <c r="AKT12"/>
      <c r="AKU12"/>
      <c r="AKV12"/>
      <c r="AKW12"/>
      <c r="AKX12"/>
      <c r="AKY12"/>
      <c r="AKZ12"/>
      <c r="ALA12"/>
      <c r="ALB12"/>
      <c r="ALC12"/>
      <c r="ALD12"/>
      <c r="ALE12"/>
      <c r="ALF12"/>
      <c r="ALG12"/>
      <c r="ALH12"/>
      <c r="ALI12"/>
      <c r="ALJ12"/>
      <c r="ALK12"/>
      <c r="ALL12"/>
      <c r="ALM12"/>
      <c r="ALN12"/>
      <c r="ALO12"/>
      <c r="ALP12"/>
      <c r="ALQ12"/>
      <c r="ALR12"/>
      <c r="ALS12"/>
      <c r="ALT12"/>
      <c r="ALU12"/>
      <c r="ALV12"/>
      <c r="ALW12"/>
      <c r="ALX12"/>
      <c r="ALY12"/>
      <c r="ALZ12"/>
      <c r="AMA12"/>
      <c r="AMB12"/>
      <c r="AMC12"/>
      <c r="AMD12"/>
      <c r="AME12"/>
      <c r="AMF12"/>
      <c r="AMG12"/>
      <c r="AMH12"/>
      <c r="AMI12"/>
      <c r="AMJ12"/>
      <c r="AMK12"/>
      <c r="AML12"/>
      <c r="AMM12"/>
      <c r="AMN12"/>
      <c r="AMO12"/>
      <c r="AMP12"/>
      <c r="AMQ12"/>
      <c r="AMR12"/>
      <c r="AMS12"/>
      <c r="AMT12"/>
      <c r="AMU12"/>
      <c r="AMV12"/>
      <c r="AMW12"/>
      <c r="AMX12"/>
      <c r="AMY12"/>
      <c r="AMZ12"/>
      <c r="ANA12"/>
      <c r="ANB12"/>
      <c r="ANC12"/>
      <c r="AND12"/>
      <c r="ANE12"/>
      <c r="ANF12"/>
      <c r="ANG12"/>
      <c r="ANH12"/>
      <c r="ANI12"/>
      <c r="ANJ12"/>
      <c r="ANK12"/>
      <c r="ANL12"/>
      <c r="ANM12"/>
      <c r="ANN12"/>
      <c r="ANO12"/>
      <c r="ANP12"/>
      <c r="ANQ12"/>
      <c r="ANR12"/>
      <c r="ANS12"/>
      <c r="ANT12"/>
      <c r="ANU12"/>
      <c r="ANV12"/>
      <c r="ANW12"/>
      <c r="ANX12"/>
      <c r="ANY12"/>
      <c r="ANZ12"/>
      <c r="AOA12"/>
      <c r="AOB12"/>
      <c r="AOC12"/>
      <c r="AOD12"/>
      <c r="AOE12"/>
      <c r="AOF12"/>
      <c r="AOG12"/>
      <c r="AOH12"/>
      <c r="AOI12"/>
      <c r="AOJ12"/>
      <c r="AOK12"/>
      <c r="AOL12"/>
      <c r="AOM12"/>
      <c r="AON12"/>
      <c r="AOO12"/>
      <c r="AOP12"/>
      <c r="AOQ12"/>
      <c r="AOR12"/>
      <c r="AOS12"/>
      <c r="AOT12"/>
      <c r="AOU12"/>
      <c r="AOV12"/>
      <c r="AOW12"/>
      <c r="AOX12"/>
      <c r="AOY12"/>
      <c r="AOZ12"/>
      <c r="APA12"/>
      <c r="APB12"/>
      <c r="APC12"/>
      <c r="APD12"/>
      <c r="APE12"/>
      <c r="APF12"/>
      <c r="APG12"/>
      <c r="APH12"/>
      <c r="API12"/>
      <c r="APJ12"/>
      <c r="APK12"/>
      <c r="APL12"/>
      <c r="APM12"/>
      <c r="APN12"/>
      <c r="APO12"/>
      <c r="APP12"/>
      <c r="APQ12"/>
      <c r="APR12"/>
      <c r="APS12"/>
      <c r="APT12"/>
      <c r="APU12"/>
      <c r="APV12"/>
      <c r="APW12"/>
      <c r="APX12"/>
      <c r="APY12"/>
      <c r="APZ12"/>
      <c r="AQA12"/>
      <c r="AQB12"/>
      <c r="AQC12"/>
      <c r="AQD12"/>
      <c r="AQE12"/>
      <c r="AQF12"/>
      <c r="AQG12"/>
      <c r="AQH12"/>
      <c r="AQI12"/>
      <c r="AQJ12"/>
      <c r="AQK12"/>
      <c r="AQL12"/>
      <c r="AQM12"/>
      <c r="AQN12"/>
      <c r="AQO12"/>
      <c r="AQP12"/>
      <c r="AQQ12"/>
      <c r="AQR12"/>
      <c r="AQS12"/>
      <c r="AQT12"/>
      <c r="AQU12"/>
      <c r="AQV12"/>
      <c r="AQW12"/>
      <c r="AQX12"/>
      <c r="AQY12"/>
      <c r="AQZ12"/>
      <c r="ARA12"/>
      <c r="ARB12"/>
      <c r="ARC12"/>
      <c r="ARD12"/>
      <c r="ARE12"/>
      <c r="ARF12"/>
      <c r="ARG12"/>
      <c r="ARH12"/>
      <c r="ARI12"/>
      <c r="ARJ12"/>
      <c r="ARK12"/>
      <c r="ARL12"/>
      <c r="ARM12"/>
      <c r="ARN12"/>
      <c r="ARO12"/>
      <c r="ARP12"/>
      <c r="ARQ12"/>
      <c r="ARR12"/>
      <c r="ARS12"/>
      <c r="ART12"/>
      <c r="ARU12"/>
      <c r="ARV12"/>
      <c r="ARW12"/>
      <c r="ARX12"/>
      <c r="ARY12"/>
      <c r="ARZ12"/>
      <c r="ASA12"/>
      <c r="ASB12"/>
      <c r="ASC12"/>
      <c r="ASD12"/>
      <c r="ASE12"/>
      <c r="ASF12"/>
      <c r="ASG12"/>
      <c r="ASH12"/>
      <c r="ASI12"/>
      <c r="ASJ12"/>
      <c r="ASK12"/>
      <c r="ASL12"/>
      <c r="ASM12"/>
      <c r="ASN12"/>
      <c r="ASO12"/>
      <c r="ASP12"/>
      <c r="ASQ12"/>
      <c r="ASR12"/>
      <c r="ASS12"/>
      <c r="AST12"/>
      <c r="ASU12"/>
      <c r="ASV12"/>
      <c r="ASW12"/>
      <c r="ASX12"/>
      <c r="ASY12"/>
      <c r="ASZ12"/>
      <c r="ATA12"/>
      <c r="ATB12"/>
      <c r="ATC12"/>
      <c r="ATD12"/>
      <c r="ATE12"/>
      <c r="ATF12"/>
      <c r="ATG12"/>
      <c r="ATH12"/>
      <c r="ATI12"/>
      <c r="ATJ12"/>
      <c r="ATK12"/>
      <c r="ATL12"/>
      <c r="ATM12"/>
      <c r="ATN12"/>
      <c r="ATO12"/>
      <c r="ATP12"/>
      <c r="ATQ12"/>
      <c r="ATR12"/>
      <c r="ATS12"/>
      <c r="ATT12"/>
      <c r="ATU12"/>
      <c r="ATV12"/>
      <c r="ATW12"/>
      <c r="ATX12"/>
      <c r="ATY12"/>
      <c r="ATZ12"/>
      <c r="AUA12"/>
      <c r="AUB12"/>
      <c r="AUC12"/>
      <c r="AUD12"/>
      <c r="AUE12"/>
      <c r="AUF12"/>
      <c r="AUG12"/>
      <c r="AUH12"/>
      <c r="AUI12"/>
      <c r="AUJ12"/>
      <c r="AUK12"/>
      <c r="AUL12"/>
      <c r="AUM12"/>
      <c r="AUN12"/>
      <c r="AUO12"/>
      <c r="AUP12"/>
      <c r="AUQ12"/>
      <c r="AUR12"/>
      <c r="AUS12"/>
      <c r="AUT12"/>
      <c r="AUU12"/>
      <c r="AUV12"/>
      <c r="AUW12"/>
      <c r="AUX12"/>
      <c r="AUY12"/>
      <c r="AUZ12"/>
      <c r="AVA12"/>
      <c r="AVB12"/>
      <c r="AVC12"/>
      <c r="AVD12"/>
      <c r="AVE12"/>
      <c r="AVF12"/>
      <c r="AVG12"/>
      <c r="AVH12"/>
      <c r="AVI12"/>
      <c r="AVJ12"/>
      <c r="AVK12"/>
      <c r="AVL12"/>
      <c r="AVM12"/>
      <c r="AVN12"/>
      <c r="AVO12"/>
      <c r="AVP12"/>
      <c r="AVQ12"/>
      <c r="AVR12"/>
      <c r="AVS12"/>
      <c r="AVT12"/>
      <c r="AVU12"/>
      <c r="AVV12"/>
      <c r="AVW12"/>
      <c r="AVX12"/>
      <c r="AVY12"/>
      <c r="AVZ12"/>
      <c r="AWA12"/>
      <c r="AWB12"/>
      <c r="AWC12"/>
      <c r="AWD12"/>
      <c r="AWE12"/>
      <c r="AWF12"/>
      <c r="AWG12"/>
      <c r="AWH12"/>
      <c r="AWI12"/>
      <c r="AWJ12"/>
      <c r="AWK12"/>
      <c r="AWL12"/>
      <c r="AWM12"/>
      <c r="AWN12"/>
      <c r="AWO12"/>
      <c r="AWP12"/>
      <c r="AWQ12"/>
      <c r="AWR12"/>
      <c r="AWS12"/>
      <c r="AWT12"/>
      <c r="AWU12"/>
      <c r="AWV12"/>
      <c r="AWW12"/>
      <c r="AWX12"/>
      <c r="AWY12"/>
      <c r="AWZ12"/>
      <c r="AXA12"/>
      <c r="AXB12"/>
      <c r="AXC12"/>
      <c r="AXD12"/>
      <c r="AXE12"/>
      <c r="AXF12"/>
      <c r="AXG12"/>
      <c r="AXH12"/>
      <c r="AXI12"/>
      <c r="AXJ12"/>
      <c r="AXK12"/>
      <c r="AXL12"/>
      <c r="AXM12"/>
      <c r="AXN12"/>
      <c r="AXO12"/>
      <c r="AXP12"/>
      <c r="AXQ12"/>
      <c r="AXR12"/>
      <c r="AXS12"/>
      <c r="AXT12"/>
      <c r="AXU12"/>
      <c r="AXV12"/>
      <c r="AXW12"/>
      <c r="AXX12"/>
      <c r="AXY12"/>
      <c r="AXZ12"/>
      <c r="AYA12"/>
      <c r="AYB12"/>
      <c r="AYC12"/>
      <c r="AYD12"/>
      <c r="AYE12"/>
      <c r="AYF12"/>
      <c r="AYG12"/>
      <c r="AYH12"/>
      <c r="AYI12"/>
      <c r="AYJ12"/>
      <c r="AYK12"/>
      <c r="AYL12"/>
      <c r="AYM12"/>
      <c r="AYN12"/>
      <c r="AYO12"/>
      <c r="AYP12"/>
      <c r="AYQ12"/>
      <c r="AYR12"/>
      <c r="AYS12"/>
      <c r="AYT12"/>
      <c r="AYU12"/>
      <c r="AYV12"/>
      <c r="AYW12"/>
      <c r="AYX12"/>
      <c r="AYY12"/>
      <c r="AYZ12"/>
      <c r="AZA12"/>
      <c r="AZB12"/>
      <c r="AZC12"/>
      <c r="AZD12"/>
      <c r="AZE12"/>
      <c r="AZF12"/>
      <c r="AZG12"/>
      <c r="AZH12"/>
      <c r="AZI12"/>
      <c r="AZJ12"/>
      <c r="AZK12"/>
      <c r="AZL12"/>
      <c r="AZM12"/>
      <c r="AZN12"/>
      <c r="AZO12"/>
      <c r="AZP12"/>
      <c r="AZQ12"/>
      <c r="AZR12"/>
      <c r="AZS12"/>
      <c r="AZT12"/>
      <c r="AZU12"/>
      <c r="AZV12"/>
      <c r="AZW12"/>
      <c r="AZX12"/>
      <c r="AZY12"/>
      <c r="AZZ12"/>
      <c r="BAA12"/>
      <c r="BAB12"/>
      <c r="BAC12"/>
      <c r="BAD12"/>
      <c r="BAE12"/>
      <c r="BAF12"/>
      <c r="BAG12"/>
      <c r="BAH12"/>
      <c r="BAI12"/>
      <c r="BAJ12"/>
      <c r="BAK12"/>
      <c r="BAL12"/>
      <c r="BAM12"/>
      <c r="BAN12"/>
      <c r="BAO12"/>
      <c r="BAP12"/>
      <c r="BAQ12"/>
      <c r="BAR12"/>
      <c r="BAS12"/>
      <c r="BAT12"/>
      <c r="BAU12"/>
      <c r="BAV12"/>
      <c r="BAW12"/>
      <c r="BAX12"/>
      <c r="BAY12"/>
      <c r="BAZ12"/>
      <c r="BBA12"/>
      <c r="BBB12"/>
      <c r="BBC12"/>
      <c r="BBD12"/>
      <c r="BBE12"/>
      <c r="BBF12"/>
      <c r="BBG12"/>
      <c r="BBH12"/>
      <c r="BBI12"/>
      <c r="BBJ12"/>
      <c r="BBK12"/>
      <c r="BBL12"/>
      <c r="BBM12"/>
      <c r="BBN12"/>
      <c r="BBO12"/>
      <c r="BBP12"/>
      <c r="BBQ12"/>
      <c r="BBR12"/>
      <c r="BBS12"/>
      <c r="BBT12"/>
      <c r="BBU12"/>
      <c r="BBV12"/>
      <c r="BBW12"/>
      <c r="BBX12"/>
      <c r="BBY12"/>
      <c r="BBZ12"/>
      <c r="BCA12"/>
      <c r="BCB12"/>
      <c r="BCC12"/>
      <c r="BCD12"/>
      <c r="BCE12"/>
      <c r="BCF12"/>
      <c r="BCG12"/>
      <c r="BCH12"/>
      <c r="BCI12"/>
      <c r="BCJ12"/>
      <c r="BCK12"/>
      <c r="BCL12"/>
      <c r="BCM12"/>
      <c r="BCN12"/>
      <c r="BCO12"/>
      <c r="BCP12"/>
      <c r="BCQ12"/>
      <c r="BCR12"/>
      <c r="BCS12"/>
      <c r="BCT12"/>
      <c r="BCU12"/>
      <c r="BCV12"/>
      <c r="BCW12"/>
      <c r="BCX12"/>
      <c r="BCY12"/>
      <c r="BCZ12"/>
      <c r="BDA12"/>
      <c r="BDB12"/>
      <c r="BDC12"/>
      <c r="BDD12"/>
      <c r="BDE12"/>
      <c r="BDF12"/>
      <c r="BDG12"/>
      <c r="BDH12"/>
      <c r="BDI12"/>
      <c r="BDJ12"/>
      <c r="BDK12"/>
      <c r="BDL12"/>
      <c r="BDM12"/>
      <c r="BDN12"/>
      <c r="BDO12"/>
      <c r="BDP12"/>
      <c r="BDQ12"/>
      <c r="BDR12"/>
      <c r="BDS12"/>
      <c r="BDT12"/>
      <c r="BDU12"/>
      <c r="BDV12"/>
      <c r="BDW12"/>
      <c r="BDX12"/>
      <c r="BDY12"/>
      <c r="BDZ12"/>
      <c r="BEA12"/>
      <c r="BEB12"/>
      <c r="BEC12"/>
      <c r="BED12"/>
      <c r="BEE12"/>
      <c r="BEF12"/>
      <c r="BEG12"/>
      <c r="BEH12"/>
      <c r="BEI12"/>
      <c r="BEJ12"/>
      <c r="BEK12"/>
      <c r="BEL12"/>
      <c r="BEM12"/>
      <c r="BEN12"/>
      <c r="BEO12"/>
      <c r="BEP12"/>
      <c r="BEQ12"/>
      <c r="BER12"/>
      <c r="BES12"/>
      <c r="BET12"/>
      <c r="BEU12"/>
      <c r="BEV12"/>
      <c r="BEW12"/>
      <c r="BEX12"/>
      <c r="BEY12"/>
      <c r="BEZ12"/>
      <c r="BFA12"/>
      <c r="BFB12"/>
      <c r="BFC12"/>
      <c r="BFD12"/>
      <c r="BFE12"/>
      <c r="BFF12"/>
      <c r="BFG12"/>
      <c r="BFH12"/>
      <c r="BFI12"/>
      <c r="BFJ12"/>
      <c r="BFK12"/>
      <c r="BFL12"/>
      <c r="BFM12"/>
      <c r="BFN12"/>
      <c r="BFO12"/>
      <c r="BFP12"/>
      <c r="BFQ12"/>
      <c r="BFR12"/>
      <c r="BFS12"/>
      <c r="BFT12"/>
      <c r="BFU12"/>
      <c r="BFV12"/>
      <c r="BFW12"/>
      <c r="BFX12"/>
      <c r="BFY12"/>
      <c r="BFZ12"/>
      <c r="BGA12"/>
      <c r="BGB12"/>
      <c r="BGC12"/>
      <c r="BGD12"/>
      <c r="BGE12"/>
      <c r="BGF12"/>
      <c r="BGG12"/>
      <c r="BGH12"/>
      <c r="BGI12"/>
      <c r="BGJ12"/>
      <c r="BGK12"/>
      <c r="BGL12"/>
      <c r="BGM12"/>
      <c r="BGN12"/>
      <c r="BGO12"/>
      <c r="BGP12"/>
      <c r="BGQ12"/>
      <c r="BGR12"/>
      <c r="BGS12"/>
      <c r="BGT12"/>
      <c r="BGU12"/>
      <c r="BGV12"/>
      <c r="BGW12"/>
      <c r="BGX12"/>
      <c r="BGY12"/>
      <c r="BGZ12"/>
      <c r="BHA12"/>
      <c r="BHB12"/>
      <c r="BHC12"/>
      <c r="BHD12"/>
      <c r="BHE12"/>
      <c r="BHF12"/>
      <c r="BHG12"/>
      <c r="BHH12"/>
      <c r="BHI12"/>
      <c r="BHJ12"/>
      <c r="BHK12"/>
      <c r="BHL12"/>
      <c r="BHM12"/>
      <c r="BHN12"/>
      <c r="BHO12"/>
      <c r="BHP12"/>
      <c r="BHQ12"/>
      <c r="BHR12"/>
      <c r="BHS12"/>
      <c r="BHT12"/>
      <c r="BHU12"/>
      <c r="BHV12"/>
      <c r="BHW12"/>
      <c r="BHX12"/>
      <c r="BHY12"/>
      <c r="BHZ12"/>
      <c r="BIA12"/>
      <c r="BIB12"/>
      <c r="BIC12"/>
      <c r="BID12"/>
      <c r="BIE12"/>
      <c r="BIF12"/>
      <c r="BIG12"/>
      <c r="BIH12"/>
      <c r="BII12"/>
      <c r="BIJ12"/>
      <c r="BIK12"/>
      <c r="BIL12"/>
      <c r="BIM12"/>
      <c r="BIN12"/>
      <c r="BIO12"/>
      <c r="BIP12"/>
      <c r="BIQ12"/>
      <c r="BIR12"/>
      <c r="BIS12"/>
      <c r="BIT12"/>
      <c r="BIU12"/>
      <c r="BIV12"/>
      <c r="BIW12"/>
      <c r="BIX12"/>
      <c r="BIY12"/>
      <c r="BIZ12"/>
      <c r="BJA12"/>
      <c r="BJB12"/>
      <c r="BJC12"/>
      <c r="BJD12"/>
      <c r="BJE12"/>
      <c r="BJF12"/>
      <c r="BJG12"/>
      <c r="BJH12"/>
      <c r="BJI12"/>
      <c r="BJJ12"/>
      <c r="BJK12"/>
      <c r="BJL12"/>
      <c r="BJM12"/>
      <c r="BJN12"/>
      <c r="BJO12"/>
      <c r="BJP12"/>
      <c r="BJQ12"/>
      <c r="BJR12"/>
      <c r="BJS12"/>
      <c r="BJT12"/>
      <c r="BJU12"/>
      <c r="BJV12"/>
      <c r="BJW12"/>
      <c r="BJX12"/>
      <c r="BJY12"/>
      <c r="BJZ12"/>
      <c r="BKA12"/>
      <c r="BKB12"/>
      <c r="BKC12"/>
      <c r="BKD12"/>
      <c r="BKE12"/>
      <c r="BKF12"/>
      <c r="BKG12"/>
      <c r="BKH12"/>
      <c r="BKI12"/>
      <c r="BKJ12"/>
      <c r="BKK12"/>
      <c r="BKL12"/>
      <c r="BKM12"/>
      <c r="BKN12"/>
      <c r="BKO12"/>
      <c r="BKP12"/>
      <c r="BKQ12"/>
      <c r="BKR12"/>
      <c r="BKS12"/>
      <c r="BKT12"/>
      <c r="BKU12"/>
      <c r="BKV12"/>
      <c r="BKW12"/>
      <c r="BKX12"/>
      <c r="BKY12"/>
      <c r="BKZ12"/>
      <c r="BLA12"/>
      <c r="BLB12"/>
      <c r="BLC12"/>
      <c r="BLD12"/>
      <c r="BLE12"/>
      <c r="BLF12"/>
      <c r="BLG12"/>
      <c r="BLH12"/>
      <c r="BLI12"/>
      <c r="BLJ12"/>
      <c r="BLK12"/>
      <c r="BLL12"/>
      <c r="BLM12"/>
      <c r="BLN12"/>
      <c r="BLO12"/>
      <c r="BLP12"/>
      <c r="BLQ12"/>
      <c r="BLR12"/>
      <c r="BLS12"/>
      <c r="BLT12"/>
      <c r="BLU12"/>
      <c r="BLV12"/>
      <c r="BLW12"/>
      <c r="BLX12"/>
      <c r="BLY12"/>
      <c r="BLZ12"/>
      <c r="BMA12"/>
      <c r="BMB12"/>
      <c r="BMC12"/>
      <c r="BMD12"/>
      <c r="BME12"/>
      <c r="BMF12"/>
      <c r="BMG12"/>
      <c r="BMH12"/>
      <c r="BMI12"/>
      <c r="BMJ12"/>
      <c r="BMK12"/>
      <c r="BML12"/>
      <c r="BMM12"/>
      <c r="BMN12"/>
      <c r="BMO12"/>
      <c r="BMP12"/>
      <c r="BMQ12"/>
      <c r="BMR12"/>
      <c r="BMS12"/>
      <c r="BMT12"/>
      <c r="BMU12"/>
      <c r="BMV12"/>
      <c r="BMW12"/>
      <c r="BMX12"/>
      <c r="BMY12"/>
      <c r="BMZ12"/>
      <c r="BNA12"/>
      <c r="BNB12"/>
      <c r="BNC12"/>
      <c r="BND12"/>
      <c r="BNE12"/>
      <c r="BNF12"/>
      <c r="BNG12"/>
      <c r="BNH12"/>
      <c r="BNI12"/>
      <c r="BNJ12"/>
      <c r="BNK12"/>
      <c r="BNL12"/>
      <c r="BNM12"/>
      <c r="BNN12"/>
      <c r="BNO12"/>
      <c r="BNP12"/>
      <c r="BNQ12"/>
      <c r="BNR12"/>
      <c r="BNS12"/>
      <c r="BNT12"/>
      <c r="BNU12"/>
      <c r="BNV12"/>
      <c r="BNW12"/>
      <c r="BNX12"/>
      <c r="BNY12"/>
      <c r="BNZ12"/>
      <c r="BOA12"/>
      <c r="BOB12"/>
      <c r="BOC12"/>
      <c r="BOD12"/>
      <c r="BOE12"/>
      <c r="BOF12"/>
      <c r="BOG12"/>
      <c r="BOH12"/>
      <c r="BOI12"/>
      <c r="BOJ12"/>
      <c r="BOK12"/>
      <c r="BOL12"/>
      <c r="BOM12"/>
      <c r="BON12"/>
      <c r="BOO12"/>
      <c r="BOP12"/>
      <c r="BOQ12"/>
      <c r="BOR12"/>
      <c r="BOS12"/>
      <c r="BOT12"/>
      <c r="BOU12"/>
      <c r="BOV12"/>
      <c r="BOW12"/>
      <c r="BOX12"/>
      <c r="BOY12"/>
      <c r="BOZ12"/>
      <c r="BPA12"/>
      <c r="BPB12"/>
      <c r="BPC12"/>
      <c r="BPD12"/>
      <c r="BPE12"/>
      <c r="BPF12"/>
      <c r="BPG12"/>
      <c r="BPH12"/>
      <c r="BPI12"/>
      <c r="BPJ12"/>
      <c r="BPK12"/>
      <c r="BPL12"/>
      <c r="BPM12"/>
      <c r="BPN12"/>
      <c r="BPO12"/>
      <c r="BPP12"/>
      <c r="BPQ12"/>
      <c r="BPR12"/>
      <c r="BPS12"/>
      <c r="BPT12"/>
      <c r="BPU12"/>
      <c r="BPV12"/>
      <c r="BPW12"/>
      <c r="BPX12"/>
      <c r="BPY12"/>
      <c r="BPZ12"/>
      <c r="BQA12"/>
      <c r="BQB12"/>
      <c r="BQC12"/>
      <c r="BQD12"/>
      <c r="BQE12"/>
      <c r="BQF12"/>
      <c r="BQG12"/>
      <c r="BQH12"/>
      <c r="BQI12"/>
      <c r="BQJ12"/>
      <c r="BQK12"/>
      <c r="BQL12"/>
      <c r="BQM12"/>
      <c r="BQN12"/>
      <c r="BQO12"/>
      <c r="BQP12"/>
      <c r="BQQ12"/>
      <c r="BQR12"/>
      <c r="BQS12"/>
      <c r="BQT12"/>
      <c r="BQU12"/>
      <c r="BQV12"/>
      <c r="BQW12"/>
      <c r="BQX12"/>
      <c r="BQY12"/>
      <c r="BQZ12"/>
      <c r="BRA12"/>
      <c r="BRB12"/>
      <c r="BRC12"/>
      <c r="BRD12"/>
      <c r="BRE12"/>
      <c r="BRF12"/>
      <c r="BRG12"/>
      <c r="BRH12"/>
      <c r="BRI12"/>
      <c r="BRJ12"/>
      <c r="BRK12"/>
      <c r="BRL12"/>
      <c r="BRM12"/>
      <c r="BRN12"/>
      <c r="BRO12"/>
      <c r="BRP12"/>
      <c r="BRQ12"/>
      <c r="BRR12"/>
      <c r="BRS12"/>
      <c r="BRT12"/>
      <c r="BRU12"/>
      <c r="BRV12"/>
      <c r="BRW12"/>
      <c r="BRX12"/>
      <c r="BRY12"/>
      <c r="BRZ12"/>
      <c r="BSA12"/>
      <c r="BSB12"/>
      <c r="BSC12"/>
      <c r="BSD12"/>
      <c r="BSE12"/>
      <c r="BSF12"/>
      <c r="BSG12"/>
      <c r="BSH12"/>
      <c r="BSI12"/>
      <c r="BSJ12"/>
      <c r="BSK12"/>
      <c r="BSL12"/>
      <c r="BSM12"/>
      <c r="BSN12"/>
      <c r="BSO12"/>
      <c r="BSP12"/>
      <c r="BSQ12"/>
      <c r="BSR12"/>
      <c r="BSS12"/>
      <c r="BST12"/>
      <c r="BSU12"/>
      <c r="BSV12"/>
      <c r="BSW12"/>
      <c r="BSX12"/>
      <c r="BSY12"/>
      <c r="BSZ12"/>
      <c r="BTA12"/>
      <c r="BTB12"/>
      <c r="BTC12"/>
      <c r="BTD12"/>
      <c r="BTE12"/>
      <c r="BTF12"/>
      <c r="BTG12"/>
      <c r="BTH12"/>
      <c r="BTI12"/>
      <c r="BTJ12"/>
      <c r="BTK12"/>
      <c r="BTL12"/>
      <c r="BTM12"/>
      <c r="BTN12"/>
      <c r="BTO12"/>
      <c r="BTP12"/>
      <c r="BTQ12"/>
      <c r="BTR12"/>
      <c r="BTS12"/>
      <c r="BTT12"/>
      <c r="BTU12"/>
      <c r="BTV12"/>
      <c r="BTW12"/>
      <c r="BTX12"/>
      <c r="BTY12"/>
      <c r="BTZ12"/>
      <c r="BUA12"/>
      <c r="BUB12"/>
      <c r="BUC12"/>
      <c r="BUD12"/>
      <c r="BUE12"/>
      <c r="BUF12"/>
      <c r="BUG12"/>
      <c r="BUH12"/>
      <c r="BUI12"/>
      <c r="BUJ12"/>
      <c r="BUK12"/>
      <c r="BUL12"/>
      <c r="BUM12"/>
      <c r="BUN12"/>
      <c r="BUO12"/>
      <c r="BUP12"/>
      <c r="BUQ12"/>
      <c r="BUR12"/>
      <c r="BUS12"/>
      <c r="BUT12"/>
      <c r="BUU12"/>
      <c r="BUV12"/>
      <c r="BUW12"/>
      <c r="BUX12"/>
      <c r="BUY12"/>
      <c r="BUZ12"/>
      <c r="BVA12"/>
      <c r="BVB12"/>
      <c r="BVC12"/>
      <c r="BVD12"/>
      <c r="BVE12"/>
      <c r="BVF12"/>
      <c r="BVG12"/>
      <c r="BVH12"/>
      <c r="BVI12"/>
      <c r="BVJ12"/>
      <c r="BVK12"/>
      <c r="BVL12"/>
      <c r="BVM12"/>
      <c r="BVN12"/>
      <c r="BVO12"/>
      <c r="BVP12"/>
      <c r="BVQ12"/>
      <c r="BVR12"/>
      <c r="BVS12"/>
      <c r="BVT12"/>
      <c r="BVU12"/>
      <c r="BVV12"/>
      <c r="BVW12"/>
      <c r="BVX12"/>
      <c r="BVY12"/>
      <c r="BVZ12"/>
      <c r="BWA12"/>
      <c r="BWB12"/>
      <c r="BWC12"/>
      <c r="BWD12"/>
      <c r="BWE12"/>
      <c r="BWF12"/>
      <c r="BWG12"/>
      <c r="BWH12"/>
      <c r="BWI12"/>
      <c r="BWJ12"/>
      <c r="BWK12"/>
      <c r="BWL12"/>
      <c r="BWM12"/>
      <c r="BWN12"/>
      <c r="BWO12"/>
      <c r="BWP12"/>
      <c r="BWQ12"/>
      <c r="BWR12"/>
      <c r="BWS12"/>
      <c r="BWT12"/>
      <c r="BWU12"/>
      <c r="BWV12"/>
      <c r="BWW12"/>
      <c r="BWX12"/>
      <c r="BWY12"/>
      <c r="BWZ12"/>
      <c r="BXA12"/>
      <c r="BXB12"/>
      <c r="BXC12"/>
      <c r="BXD12"/>
      <c r="BXE12"/>
      <c r="BXF12"/>
      <c r="BXG12"/>
      <c r="BXH12"/>
      <c r="BXI12"/>
      <c r="BXJ12"/>
      <c r="BXK12"/>
      <c r="BXL12"/>
      <c r="BXM12"/>
      <c r="BXN12"/>
      <c r="BXO12"/>
      <c r="BXP12"/>
      <c r="BXQ12"/>
      <c r="BXR12"/>
      <c r="BXS12"/>
      <c r="BXT12"/>
      <c r="BXU12"/>
      <c r="BXV12"/>
      <c r="BXW12"/>
      <c r="BXX12"/>
      <c r="BXY12"/>
      <c r="BXZ12"/>
      <c r="BYA12"/>
      <c r="BYB12"/>
      <c r="BYC12"/>
      <c r="BYD12"/>
      <c r="BYE12"/>
      <c r="BYF12"/>
      <c r="BYG12"/>
      <c r="BYH12"/>
      <c r="BYI12"/>
      <c r="BYJ12"/>
      <c r="BYK12"/>
      <c r="BYL12"/>
      <c r="BYM12"/>
      <c r="BYN12"/>
      <c r="BYO12"/>
      <c r="BYP12"/>
      <c r="BYQ12"/>
      <c r="BYR12"/>
      <c r="BYS12"/>
      <c r="BYT12"/>
      <c r="BYU12"/>
      <c r="BYV12"/>
      <c r="BYW12"/>
      <c r="BYX12"/>
      <c r="BYY12"/>
      <c r="BYZ12"/>
      <c r="BZA12"/>
      <c r="BZB12"/>
      <c r="BZC12"/>
      <c r="BZD12"/>
      <c r="BZE12"/>
      <c r="BZF12"/>
      <c r="BZG12"/>
      <c r="BZH12"/>
      <c r="BZI12"/>
      <c r="BZJ12"/>
      <c r="BZK12"/>
      <c r="BZL12"/>
      <c r="BZM12"/>
      <c r="BZN12"/>
      <c r="BZO12"/>
      <c r="BZP12"/>
      <c r="BZQ12"/>
      <c r="BZR12"/>
      <c r="BZS12"/>
      <c r="BZT12"/>
      <c r="BZU12"/>
      <c r="BZV12"/>
      <c r="BZW12"/>
      <c r="BZX12"/>
      <c r="BZY12"/>
      <c r="BZZ12"/>
      <c r="CAA12"/>
      <c r="CAB12"/>
      <c r="CAC12"/>
      <c r="CAD12"/>
      <c r="CAE12"/>
      <c r="CAF12"/>
      <c r="CAG12"/>
      <c r="CAH12"/>
      <c r="CAI12"/>
      <c r="CAJ12"/>
      <c r="CAK12"/>
      <c r="CAL12"/>
      <c r="CAM12"/>
      <c r="CAN12"/>
      <c r="CAO12"/>
      <c r="CAP12"/>
      <c r="CAQ12"/>
      <c r="CAR12"/>
      <c r="CAS12"/>
      <c r="CAT12"/>
      <c r="CAU12"/>
      <c r="CAV12"/>
      <c r="CAW12"/>
      <c r="CAX12"/>
      <c r="CAY12"/>
      <c r="CAZ12"/>
      <c r="CBA12"/>
      <c r="CBB12"/>
      <c r="CBC12"/>
      <c r="CBD12"/>
      <c r="CBE12"/>
      <c r="CBF12"/>
      <c r="CBG12"/>
      <c r="CBH12"/>
      <c r="CBI12"/>
      <c r="CBJ12"/>
      <c r="CBK12"/>
      <c r="CBL12"/>
      <c r="CBM12"/>
      <c r="CBN12"/>
      <c r="CBO12"/>
      <c r="CBP12"/>
      <c r="CBQ12"/>
      <c r="CBR12"/>
      <c r="CBS12"/>
      <c r="CBT12"/>
      <c r="CBU12"/>
      <c r="CBV12"/>
      <c r="CBW12"/>
      <c r="CBX12"/>
      <c r="CBY12"/>
      <c r="CBZ12"/>
      <c r="CCA12"/>
      <c r="CCB12"/>
      <c r="CCC12"/>
      <c r="CCD12"/>
      <c r="CCE12"/>
      <c r="CCF12"/>
      <c r="CCG12"/>
      <c r="CCH12"/>
      <c r="CCI12"/>
      <c r="CCJ12"/>
      <c r="CCK12"/>
      <c r="CCL12"/>
      <c r="CCM12"/>
      <c r="CCN12"/>
      <c r="CCO12"/>
      <c r="CCP12"/>
      <c r="CCQ12"/>
      <c r="CCR12"/>
      <c r="CCS12"/>
      <c r="CCT12"/>
      <c r="CCU12"/>
      <c r="CCV12"/>
      <c r="CCW12"/>
      <c r="CCX12"/>
      <c r="CCY12"/>
      <c r="CCZ12"/>
      <c r="CDA12"/>
      <c r="CDB12"/>
      <c r="CDC12"/>
      <c r="CDD12"/>
      <c r="CDE12"/>
      <c r="CDF12"/>
      <c r="CDG12"/>
      <c r="CDH12"/>
      <c r="CDI12"/>
      <c r="CDJ12"/>
      <c r="CDK12"/>
      <c r="CDL12"/>
      <c r="CDM12"/>
      <c r="CDN12"/>
      <c r="CDO12"/>
      <c r="CDP12"/>
      <c r="CDQ12"/>
      <c r="CDR12"/>
      <c r="CDS12"/>
      <c r="CDT12"/>
      <c r="CDU12"/>
      <c r="CDV12"/>
      <c r="CDW12"/>
      <c r="CDX12"/>
      <c r="CDY12"/>
      <c r="CDZ12"/>
      <c r="CEA12"/>
      <c r="CEB12"/>
      <c r="CEC12"/>
      <c r="CED12"/>
      <c r="CEE12"/>
      <c r="CEF12"/>
      <c r="CEG12"/>
      <c r="CEH12"/>
      <c r="CEI12"/>
      <c r="CEJ12"/>
      <c r="CEK12"/>
      <c r="CEL12"/>
      <c r="CEM12"/>
      <c r="CEN12"/>
      <c r="CEO12"/>
      <c r="CEP12"/>
      <c r="CEQ12"/>
      <c r="CER12"/>
      <c r="CES12"/>
      <c r="CET12"/>
      <c r="CEU12"/>
      <c r="CEV12"/>
      <c r="CEW12"/>
      <c r="CEX12"/>
      <c r="CEY12"/>
      <c r="CEZ12"/>
      <c r="CFA12"/>
      <c r="CFB12"/>
      <c r="CFC12"/>
      <c r="CFD12"/>
      <c r="CFE12"/>
      <c r="CFF12"/>
      <c r="CFG12"/>
      <c r="CFH12"/>
      <c r="CFI12"/>
      <c r="CFJ12"/>
      <c r="CFK12"/>
      <c r="CFL12"/>
      <c r="CFM12"/>
      <c r="CFN12"/>
      <c r="CFO12"/>
      <c r="CFP12"/>
      <c r="CFQ12"/>
      <c r="CFR12"/>
      <c r="CFS12"/>
      <c r="CFT12"/>
      <c r="CFU12"/>
      <c r="CFV12"/>
      <c r="CFW12"/>
      <c r="CFX12"/>
      <c r="CFY12"/>
      <c r="CFZ12"/>
      <c r="CGA12"/>
      <c r="CGB12"/>
      <c r="CGC12"/>
      <c r="CGD12"/>
      <c r="CGE12"/>
      <c r="CGF12"/>
      <c r="CGG12"/>
      <c r="CGH12"/>
      <c r="CGI12"/>
      <c r="CGJ12"/>
      <c r="CGK12"/>
      <c r="CGL12"/>
      <c r="CGM12"/>
      <c r="CGN12"/>
      <c r="CGO12"/>
      <c r="CGP12"/>
      <c r="CGQ12"/>
      <c r="CGR12"/>
      <c r="CGS12"/>
      <c r="CGT12"/>
      <c r="CGU12"/>
      <c r="CGV12"/>
      <c r="CGW12"/>
      <c r="CGX12"/>
      <c r="CGY12"/>
      <c r="CGZ12"/>
      <c r="CHA12"/>
      <c r="CHB12"/>
      <c r="CHC12"/>
      <c r="CHD12"/>
      <c r="CHE12"/>
      <c r="CHF12"/>
      <c r="CHG12"/>
      <c r="CHH12"/>
      <c r="CHI12"/>
      <c r="CHJ12"/>
      <c r="CHK12"/>
      <c r="CHL12"/>
      <c r="CHM12"/>
      <c r="CHN12"/>
      <c r="CHO12"/>
      <c r="CHP12"/>
      <c r="CHQ12"/>
      <c r="CHR12"/>
      <c r="CHS12"/>
      <c r="CHT12"/>
      <c r="CHU12"/>
      <c r="CHV12"/>
      <c r="CHW12"/>
      <c r="CHX12"/>
      <c r="CHY12"/>
      <c r="CHZ12"/>
      <c r="CIA12"/>
      <c r="CIB12"/>
      <c r="CIC12"/>
      <c r="CID12"/>
      <c r="CIE12"/>
      <c r="CIF12"/>
      <c r="CIG12"/>
      <c r="CIH12"/>
      <c r="CII12"/>
      <c r="CIJ12"/>
      <c r="CIK12"/>
      <c r="CIL12"/>
      <c r="CIM12"/>
      <c r="CIN12"/>
      <c r="CIO12"/>
      <c r="CIP12"/>
      <c r="CIQ12"/>
      <c r="CIR12"/>
      <c r="CIS12"/>
      <c r="CIT12"/>
      <c r="CIU12"/>
      <c r="CIV12"/>
      <c r="CIW12"/>
      <c r="CIX12"/>
      <c r="CIY12"/>
      <c r="CIZ12"/>
      <c r="CJA12"/>
      <c r="CJB12"/>
      <c r="CJC12"/>
      <c r="CJD12"/>
      <c r="CJE12"/>
      <c r="CJF12"/>
      <c r="CJG12"/>
      <c r="CJH12"/>
      <c r="CJI12"/>
      <c r="CJJ12"/>
      <c r="CJK12"/>
      <c r="CJL12"/>
      <c r="CJM12"/>
      <c r="CJN12"/>
      <c r="CJO12"/>
      <c r="CJP12"/>
      <c r="CJQ12"/>
      <c r="CJR12"/>
      <c r="CJS12"/>
      <c r="CJT12"/>
      <c r="CJU12"/>
      <c r="CJV12"/>
      <c r="CJW12"/>
      <c r="CJX12"/>
      <c r="CJY12"/>
      <c r="CJZ12"/>
      <c r="CKA12"/>
      <c r="CKB12"/>
      <c r="CKC12"/>
      <c r="CKD12"/>
      <c r="CKE12"/>
      <c r="CKF12"/>
      <c r="CKG12"/>
      <c r="CKH12"/>
      <c r="CKI12"/>
      <c r="CKJ12"/>
      <c r="CKK12"/>
      <c r="CKL12"/>
      <c r="CKM12"/>
      <c r="CKN12"/>
      <c r="CKO12"/>
      <c r="CKP12"/>
      <c r="CKQ12"/>
      <c r="CKR12"/>
      <c r="CKS12"/>
      <c r="CKT12"/>
      <c r="CKU12"/>
      <c r="CKV12"/>
      <c r="CKW12"/>
      <c r="CKX12"/>
      <c r="CKY12"/>
      <c r="CKZ12"/>
      <c r="CLA12"/>
      <c r="CLB12"/>
      <c r="CLC12"/>
      <c r="CLD12"/>
      <c r="CLE12"/>
      <c r="CLF12"/>
      <c r="CLG12"/>
      <c r="CLH12"/>
      <c r="CLI12"/>
      <c r="CLJ12"/>
      <c r="CLK12"/>
      <c r="CLL12"/>
      <c r="CLM12"/>
      <c r="CLN12"/>
      <c r="CLO12"/>
      <c r="CLP12"/>
      <c r="CLQ12"/>
      <c r="CLR12"/>
      <c r="CLS12"/>
      <c r="CLT12"/>
      <c r="CLU12"/>
      <c r="CLV12"/>
      <c r="CLW12"/>
      <c r="CLX12"/>
      <c r="CLY12"/>
      <c r="CLZ12"/>
      <c r="CMA12"/>
      <c r="CMB12"/>
      <c r="CMC12"/>
      <c r="CMD12"/>
      <c r="CME12"/>
      <c r="CMF12"/>
      <c r="CMG12"/>
      <c r="CMH12"/>
      <c r="CMI12"/>
      <c r="CMJ12"/>
      <c r="CMK12"/>
      <c r="CML12"/>
      <c r="CMM12"/>
      <c r="CMN12"/>
      <c r="CMO12"/>
      <c r="CMP12"/>
      <c r="CMQ12"/>
      <c r="CMR12"/>
      <c r="CMS12"/>
      <c r="CMT12"/>
      <c r="CMU12"/>
      <c r="CMV12"/>
      <c r="CMW12"/>
      <c r="CMX12"/>
      <c r="CMY12"/>
      <c r="CMZ12"/>
      <c r="CNA12"/>
      <c r="CNB12"/>
      <c r="CNC12"/>
      <c r="CND12"/>
      <c r="CNE12"/>
      <c r="CNF12"/>
      <c r="CNG12"/>
      <c r="CNH12"/>
      <c r="CNI12"/>
      <c r="CNJ12"/>
      <c r="CNK12"/>
      <c r="CNL12"/>
      <c r="CNM12"/>
      <c r="CNN12"/>
      <c r="CNO12"/>
      <c r="CNP12"/>
      <c r="CNQ12"/>
      <c r="CNR12"/>
      <c r="CNS12"/>
      <c r="CNT12"/>
      <c r="CNU12"/>
      <c r="CNV12"/>
      <c r="CNW12"/>
      <c r="CNX12"/>
      <c r="CNY12"/>
      <c r="CNZ12"/>
      <c r="COA12"/>
      <c r="COB12"/>
      <c r="COC12"/>
      <c r="COD12"/>
      <c r="COE12"/>
      <c r="COF12"/>
      <c r="COG12"/>
      <c r="COH12"/>
      <c r="COI12"/>
      <c r="COJ12"/>
      <c r="COK12"/>
      <c r="COL12"/>
      <c r="COM12"/>
      <c r="CON12"/>
      <c r="COO12"/>
      <c r="COP12"/>
      <c r="COQ12"/>
      <c r="COR12"/>
      <c r="COS12"/>
      <c r="COT12"/>
      <c r="COU12"/>
      <c r="COV12"/>
      <c r="COW12"/>
      <c r="COX12"/>
      <c r="COY12"/>
      <c r="COZ12"/>
      <c r="CPA12"/>
      <c r="CPB12"/>
      <c r="CPC12"/>
      <c r="CPD12"/>
      <c r="CPE12"/>
      <c r="CPF12"/>
      <c r="CPG12"/>
      <c r="CPH12"/>
      <c r="CPI12"/>
      <c r="CPJ12"/>
      <c r="CPK12"/>
      <c r="CPL12"/>
      <c r="CPM12"/>
      <c r="CPN12"/>
      <c r="CPO12"/>
      <c r="CPP12"/>
      <c r="CPQ12"/>
      <c r="CPR12"/>
      <c r="CPS12"/>
      <c r="CPT12"/>
      <c r="CPU12"/>
      <c r="CPV12"/>
      <c r="CPW12"/>
      <c r="CPX12"/>
      <c r="CPY12"/>
      <c r="CPZ12"/>
      <c r="CQA12"/>
      <c r="CQB12"/>
      <c r="CQC12"/>
      <c r="CQD12"/>
      <c r="CQE12"/>
      <c r="CQF12"/>
      <c r="CQG12"/>
      <c r="CQH12"/>
      <c r="CQI12"/>
      <c r="CQJ12"/>
      <c r="CQK12"/>
      <c r="CQL12"/>
      <c r="CQM12"/>
      <c r="CQN12"/>
      <c r="CQO12"/>
      <c r="CQP12"/>
      <c r="CQQ12"/>
      <c r="CQR12"/>
      <c r="CQS12"/>
      <c r="CQT12"/>
      <c r="CQU12"/>
      <c r="CQV12"/>
      <c r="CQW12"/>
      <c r="CQX12"/>
      <c r="CQY12"/>
      <c r="CQZ12"/>
      <c r="CRA12"/>
      <c r="CRB12"/>
      <c r="CRC12"/>
      <c r="CRD12"/>
      <c r="CRE12"/>
      <c r="CRF12"/>
      <c r="CRG12"/>
      <c r="CRH12"/>
      <c r="CRI12"/>
      <c r="CRJ12"/>
      <c r="CRK12"/>
      <c r="CRL12"/>
      <c r="CRM12"/>
      <c r="CRN12"/>
      <c r="CRO12"/>
      <c r="CRP12"/>
      <c r="CRQ12"/>
      <c r="CRR12"/>
      <c r="CRS12"/>
      <c r="CRT12"/>
      <c r="CRU12"/>
      <c r="CRV12"/>
      <c r="CRW12"/>
      <c r="CRX12"/>
      <c r="CRY12"/>
      <c r="CRZ12"/>
      <c r="CSA12"/>
      <c r="CSB12"/>
      <c r="CSC12"/>
      <c r="CSD12"/>
      <c r="CSE12"/>
      <c r="CSF12"/>
      <c r="CSG12"/>
      <c r="CSH12"/>
      <c r="CSI12"/>
      <c r="CSJ12"/>
      <c r="CSK12"/>
      <c r="CSL12"/>
      <c r="CSM12"/>
      <c r="CSN12"/>
      <c r="CSO12"/>
      <c r="CSP12"/>
      <c r="CSQ12"/>
      <c r="CSR12"/>
      <c r="CSS12"/>
      <c r="CST12"/>
      <c r="CSU12"/>
      <c r="CSV12"/>
      <c r="CSW12"/>
      <c r="CSX12"/>
      <c r="CSY12"/>
      <c r="CSZ12"/>
      <c r="CTA12"/>
      <c r="CTB12"/>
      <c r="CTC12"/>
      <c r="CTD12"/>
      <c r="CTE12"/>
      <c r="CTF12"/>
      <c r="CTG12"/>
      <c r="CTH12"/>
      <c r="CTI12"/>
      <c r="CTJ12"/>
      <c r="CTK12"/>
      <c r="CTL12"/>
      <c r="CTM12"/>
      <c r="CTN12"/>
      <c r="CTO12"/>
      <c r="CTP12"/>
      <c r="CTQ12"/>
      <c r="CTR12"/>
      <c r="CTS12"/>
      <c r="CTT12"/>
      <c r="CTU12"/>
      <c r="CTV12"/>
      <c r="CTW12"/>
      <c r="CTX12"/>
      <c r="CTY12"/>
      <c r="CTZ12"/>
      <c r="CUA12"/>
      <c r="CUB12"/>
      <c r="CUC12"/>
      <c r="CUD12"/>
      <c r="CUE12"/>
      <c r="CUF12"/>
      <c r="CUG12"/>
      <c r="CUH12"/>
      <c r="CUI12"/>
      <c r="CUJ12"/>
      <c r="CUK12"/>
      <c r="CUL12"/>
      <c r="CUM12"/>
      <c r="CUN12"/>
      <c r="CUO12"/>
      <c r="CUP12"/>
      <c r="CUQ12"/>
      <c r="CUR12"/>
      <c r="CUS12"/>
      <c r="CUT12"/>
      <c r="CUU12"/>
      <c r="CUV12"/>
      <c r="CUW12"/>
      <c r="CUX12"/>
      <c r="CUY12"/>
      <c r="CUZ12"/>
      <c r="CVA12"/>
      <c r="CVB12"/>
      <c r="CVC12"/>
      <c r="CVD12"/>
      <c r="CVE12"/>
      <c r="CVF12"/>
      <c r="CVG12"/>
      <c r="CVH12"/>
      <c r="CVI12"/>
      <c r="CVJ12"/>
      <c r="CVK12"/>
      <c r="CVL12"/>
      <c r="CVM12"/>
      <c r="CVN12"/>
      <c r="CVO12"/>
      <c r="CVP12"/>
      <c r="CVQ12"/>
      <c r="CVR12"/>
      <c r="CVS12"/>
      <c r="CVT12"/>
      <c r="CVU12"/>
      <c r="CVV12"/>
      <c r="CVW12"/>
      <c r="CVX12"/>
      <c r="CVY12"/>
      <c r="CVZ12"/>
      <c r="CWA12"/>
      <c r="CWB12"/>
      <c r="CWC12"/>
      <c r="CWD12"/>
      <c r="CWE12"/>
      <c r="CWF12"/>
      <c r="CWG12"/>
      <c r="CWH12"/>
      <c r="CWI12"/>
      <c r="CWJ12"/>
      <c r="CWK12"/>
      <c r="CWL12"/>
      <c r="CWM12"/>
      <c r="CWN12"/>
      <c r="CWO12"/>
      <c r="CWP12"/>
      <c r="CWQ12"/>
      <c r="CWR12"/>
      <c r="CWS12"/>
      <c r="CWT12"/>
      <c r="CWU12"/>
      <c r="CWV12"/>
      <c r="CWW12"/>
      <c r="CWX12"/>
      <c r="CWY12"/>
      <c r="CWZ12"/>
      <c r="CXA12"/>
      <c r="CXB12"/>
      <c r="CXC12"/>
      <c r="CXD12"/>
      <c r="CXE12"/>
      <c r="CXF12"/>
      <c r="CXG12"/>
      <c r="CXH12"/>
      <c r="CXI12"/>
      <c r="CXJ12"/>
      <c r="CXK12"/>
      <c r="CXL12"/>
      <c r="CXM12"/>
      <c r="CXN12"/>
      <c r="CXO12"/>
      <c r="CXP12"/>
      <c r="CXQ12"/>
      <c r="CXR12"/>
      <c r="CXS12"/>
      <c r="CXT12"/>
      <c r="CXU12"/>
      <c r="CXV12"/>
      <c r="CXW12"/>
      <c r="CXX12"/>
      <c r="CXY12"/>
      <c r="CXZ12"/>
      <c r="CYA12"/>
      <c r="CYB12"/>
      <c r="CYC12"/>
      <c r="CYD12"/>
      <c r="CYE12"/>
      <c r="CYF12"/>
      <c r="CYG12"/>
      <c r="CYH12"/>
      <c r="CYI12"/>
      <c r="CYJ12"/>
      <c r="CYK12"/>
      <c r="CYL12"/>
      <c r="CYM12"/>
      <c r="CYN12"/>
      <c r="CYO12"/>
      <c r="CYP12"/>
      <c r="CYQ12"/>
      <c r="CYR12"/>
      <c r="CYS12"/>
      <c r="CYT12"/>
      <c r="CYU12"/>
      <c r="CYV12"/>
      <c r="CYW12"/>
      <c r="CYX12"/>
      <c r="CYY12"/>
      <c r="CYZ12"/>
      <c r="CZA12"/>
      <c r="CZB12"/>
      <c r="CZC12"/>
      <c r="CZD12"/>
      <c r="CZE12"/>
      <c r="CZF12"/>
      <c r="CZG12"/>
      <c r="CZH12"/>
      <c r="CZI12"/>
      <c r="CZJ12"/>
      <c r="CZK12"/>
      <c r="CZL12"/>
      <c r="CZM12"/>
      <c r="CZN12"/>
      <c r="CZO12"/>
      <c r="CZP12"/>
      <c r="CZQ12"/>
      <c r="CZR12"/>
      <c r="CZS12"/>
      <c r="CZT12"/>
      <c r="CZU12"/>
      <c r="CZV12"/>
      <c r="CZW12"/>
      <c r="CZX12"/>
      <c r="CZY12"/>
      <c r="CZZ12"/>
      <c r="DAA12"/>
      <c r="DAB12"/>
      <c r="DAC12"/>
      <c r="DAD12"/>
      <c r="DAE12"/>
      <c r="DAF12"/>
      <c r="DAG12"/>
      <c r="DAH12"/>
      <c r="DAI12"/>
      <c r="DAJ12"/>
      <c r="DAK12"/>
      <c r="DAL12"/>
      <c r="DAM12"/>
      <c r="DAN12"/>
      <c r="DAO12"/>
      <c r="DAP12"/>
      <c r="DAQ12"/>
      <c r="DAR12"/>
      <c r="DAS12"/>
      <c r="DAT12"/>
      <c r="DAU12"/>
      <c r="DAV12"/>
      <c r="DAW12"/>
      <c r="DAX12"/>
      <c r="DAY12"/>
      <c r="DAZ12"/>
      <c r="DBA12"/>
      <c r="DBB12"/>
      <c r="DBC12"/>
      <c r="DBD12"/>
      <c r="DBE12"/>
      <c r="DBF12"/>
      <c r="DBG12"/>
      <c r="DBH12"/>
      <c r="DBI12"/>
      <c r="DBJ12"/>
      <c r="DBK12"/>
      <c r="DBL12"/>
      <c r="DBM12"/>
      <c r="DBN12"/>
      <c r="DBO12"/>
      <c r="DBP12"/>
      <c r="DBQ12"/>
      <c r="DBR12"/>
      <c r="DBS12"/>
      <c r="DBT12"/>
      <c r="DBU12"/>
      <c r="DBV12"/>
      <c r="DBW12"/>
      <c r="DBX12"/>
      <c r="DBY12"/>
      <c r="DBZ12"/>
      <c r="DCA12"/>
      <c r="DCB12"/>
      <c r="DCC12"/>
      <c r="DCD12"/>
      <c r="DCE12"/>
      <c r="DCF12"/>
      <c r="DCG12"/>
      <c r="DCH12"/>
      <c r="DCI12"/>
      <c r="DCJ12"/>
      <c r="DCK12"/>
      <c r="DCL12"/>
      <c r="DCM12"/>
      <c r="DCN12"/>
      <c r="DCO12"/>
      <c r="DCP12"/>
      <c r="DCQ12"/>
      <c r="DCR12"/>
      <c r="DCS12"/>
      <c r="DCT12"/>
      <c r="DCU12"/>
      <c r="DCV12"/>
      <c r="DCW12"/>
      <c r="DCX12"/>
      <c r="DCY12"/>
      <c r="DCZ12"/>
      <c r="DDA12"/>
      <c r="DDB12"/>
      <c r="DDC12"/>
      <c r="DDD12"/>
      <c r="DDE12"/>
      <c r="DDF12"/>
      <c r="DDG12"/>
      <c r="DDH12"/>
      <c r="DDI12"/>
      <c r="DDJ12"/>
      <c r="DDK12"/>
      <c r="DDL12"/>
      <c r="DDM12"/>
      <c r="DDN12"/>
      <c r="DDO12"/>
      <c r="DDP12"/>
      <c r="DDQ12"/>
      <c r="DDR12"/>
      <c r="DDS12"/>
      <c r="DDT12"/>
      <c r="DDU12"/>
      <c r="DDV12"/>
      <c r="DDW12"/>
      <c r="DDX12"/>
      <c r="DDY12"/>
      <c r="DDZ12"/>
      <c r="DEA12"/>
      <c r="DEB12"/>
      <c r="DEC12"/>
      <c r="DED12"/>
      <c r="DEE12"/>
      <c r="DEF12"/>
      <c r="DEG12"/>
      <c r="DEH12"/>
      <c r="DEI12"/>
      <c r="DEJ12"/>
      <c r="DEK12"/>
      <c r="DEL12"/>
      <c r="DEM12"/>
      <c r="DEN12"/>
      <c r="DEO12"/>
      <c r="DEP12"/>
      <c r="DEQ12"/>
      <c r="DER12"/>
      <c r="DES12"/>
      <c r="DET12"/>
      <c r="DEU12"/>
      <c r="DEV12"/>
      <c r="DEW12"/>
      <c r="DEX12"/>
      <c r="DEY12"/>
      <c r="DEZ12"/>
      <c r="DFA12"/>
      <c r="DFB12"/>
      <c r="DFC12"/>
      <c r="DFD12"/>
      <c r="DFE12"/>
      <c r="DFF12"/>
      <c r="DFG12"/>
      <c r="DFH12"/>
      <c r="DFI12"/>
      <c r="DFJ12"/>
      <c r="DFK12"/>
      <c r="DFL12"/>
      <c r="DFM12"/>
      <c r="DFN12"/>
      <c r="DFO12"/>
      <c r="DFP12"/>
      <c r="DFQ12"/>
      <c r="DFR12"/>
      <c r="DFS12"/>
      <c r="DFT12"/>
      <c r="DFU12"/>
      <c r="DFV12"/>
      <c r="DFW12"/>
      <c r="DFX12"/>
      <c r="DFY12"/>
      <c r="DFZ12"/>
      <c r="DGA12"/>
      <c r="DGB12"/>
      <c r="DGC12"/>
      <c r="DGD12"/>
      <c r="DGE12"/>
      <c r="DGF12"/>
      <c r="DGG12"/>
      <c r="DGH12"/>
      <c r="DGI12"/>
      <c r="DGJ12"/>
      <c r="DGK12"/>
      <c r="DGL12"/>
      <c r="DGM12"/>
      <c r="DGN12"/>
      <c r="DGO12"/>
      <c r="DGP12"/>
      <c r="DGQ12"/>
      <c r="DGR12"/>
      <c r="DGS12"/>
      <c r="DGT12"/>
      <c r="DGU12"/>
      <c r="DGV12"/>
      <c r="DGW12"/>
      <c r="DGX12"/>
      <c r="DGY12"/>
      <c r="DGZ12"/>
      <c r="DHA12"/>
      <c r="DHB12"/>
      <c r="DHC12"/>
      <c r="DHD12"/>
      <c r="DHE12"/>
      <c r="DHF12"/>
      <c r="DHG12"/>
      <c r="DHH12"/>
      <c r="DHI12"/>
      <c r="DHJ12"/>
      <c r="DHK12"/>
      <c r="DHL12"/>
      <c r="DHM12"/>
      <c r="DHN12"/>
      <c r="DHO12"/>
      <c r="DHP12"/>
      <c r="DHQ12"/>
      <c r="DHR12"/>
      <c r="DHS12"/>
      <c r="DHT12"/>
      <c r="DHU12"/>
      <c r="DHV12"/>
      <c r="DHW12"/>
      <c r="DHX12"/>
      <c r="DHY12"/>
      <c r="DHZ12"/>
      <c r="DIA12"/>
      <c r="DIB12"/>
      <c r="DIC12"/>
      <c r="DID12"/>
      <c r="DIE12"/>
      <c r="DIF12"/>
      <c r="DIG12"/>
      <c r="DIH12"/>
      <c r="DII12"/>
      <c r="DIJ12"/>
      <c r="DIK12"/>
      <c r="DIL12"/>
      <c r="DIM12"/>
      <c r="DIN12"/>
      <c r="DIO12"/>
      <c r="DIP12"/>
      <c r="DIQ12"/>
      <c r="DIR12"/>
      <c r="DIS12"/>
      <c r="DIT12"/>
      <c r="DIU12"/>
      <c r="DIV12"/>
      <c r="DIW12"/>
      <c r="DIX12"/>
      <c r="DIY12"/>
      <c r="DIZ12"/>
      <c r="DJA12"/>
      <c r="DJB12"/>
      <c r="DJC12"/>
      <c r="DJD12"/>
      <c r="DJE12"/>
      <c r="DJF12"/>
      <c r="DJG12"/>
      <c r="DJH12"/>
      <c r="DJI12"/>
      <c r="DJJ12"/>
      <c r="DJK12"/>
      <c r="DJL12"/>
      <c r="DJM12"/>
      <c r="DJN12"/>
      <c r="DJO12"/>
      <c r="DJP12"/>
      <c r="DJQ12"/>
      <c r="DJR12"/>
      <c r="DJS12"/>
      <c r="DJT12"/>
      <c r="DJU12"/>
      <c r="DJV12"/>
      <c r="DJW12"/>
      <c r="DJX12"/>
      <c r="DJY12"/>
      <c r="DJZ12"/>
      <c r="DKA12"/>
      <c r="DKB12"/>
      <c r="DKC12"/>
      <c r="DKD12"/>
      <c r="DKE12"/>
      <c r="DKF12"/>
      <c r="DKG12"/>
      <c r="DKH12"/>
      <c r="DKI12"/>
      <c r="DKJ12"/>
      <c r="DKK12"/>
      <c r="DKL12"/>
      <c r="DKM12"/>
      <c r="DKN12"/>
      <c r="DKO12"/>
      <c r="DKP12"/>
      <c r="DKQ12"/>
      <c r="DKR12"/>
      <c r="DKS12"/>
      <c r="DKT12"/>
      <c r="DKU12"/>
      <c r="DKV12"/>
      <c r="DKW12"/>
      <c r="DKX12"/>
      <c r="DKY12"/>
      <c r="DKZ12"/>
      <c r="DLA12"/>
      <c r="DLB12"/>
      <c r="DLC12"/>
      <c r="DLD12"/>
      <c r="DLE12"/>
      <c r="DLF12"/>
      <c r="DLG12"/>
      <c r="DLH12"/>
      <c r="DLI12"/>
      <c r="DLJ12"/>
      <c r="DLK12"/>
      <c r="DLL12"/>
      <c r="DLM12"/>
      <c r="DLN12"/>
      <c r="DLO12"/>
      <c r="DLP12"/>
      <c r="DLQ12"/>
      <c r="DLR12"/>
      <c r="DLS12"/>
      <c r="DLT12"/>
      <c r="DLU12"/>
      <c r="DLV12"/>
      <c r="DLW12"/>
      <c r="DLX12"/>
      <c r="DLY12"/>
      <c r="DLZ12"/>
      <c r="DMA12"/>
      <c r="DMB12"/>
      <c r="DMC12"/>
      <c r="DMD12"/>
      <c r="DME12"/>
      <c r="DMF12"/>
      <c r="DMG12"/>
      <c r="DMH12"/>
      <c r="DMI12"/>
      <c r="DMJ12"/>
      <c r="DMK12"/>
      <c r="DML12"/>
      <c r="DMM12"/>
      <c r="DMN12"/>
      <c r="DMO12"/>
      <c r="DMP12"/>
      <c r="DMQ12"/>
      <c r="DMR12"/>
      <c r="DMS12"/>
      <c r="DMT12"/>
      <c r="DMU12"/>
      <c r="DMV12"/>
      <c r="DMW12"/>
      <c r="DMX12"/>
      <c r="DMY12"/>
      <c r="DMZ12"/>
      <c r="DNA12"/>
      <c r="DNB12"/>
      <c r="DNC12"/>
      <c r="DND12"/>
      <c r="DNE12"/>
      <c r="DNF12"/>
      <c r="DNG12"/>
      <c r="DNH12"/>
      <c r="DNI12"/>
      <c r="DNJ12"/>
      <c r="DNK12"/>
      <c r="DNL12"/>
      <c r="DNM12"/>
      <c r="DNN12"/>
      <c r="DNO12"/>
      <c r="DNP12"/>
      <c r="DNQ12"/>
      <c r="DNR12"/>
      <c r="DNS12"/>
      <c r="DNT12"/>
      <c r="DNU12"/>
      <c r="DNV12"/>
      <c r="DNW12"/>
      <c r="DNX12"/>
      <c r="DNY12"/>
      <c r="DNZ12"/>
      <c r="DOA12"/>
      <c r="DOB12"/>
      <c r="DOC12"/>
      <c r="DOD12"/>
      <c r="DOE12"/>
      <c r="DOF12"/>
      <c r="DOG12"/>
      <c r="DOH12"/>
      <c r="DOI12"/>
      <c r="DOJ12"/>
      <c r="DOK12"/>
      <c r="DOL12"/>
      <c r="DOM12"/>
      <c r="DON12"/>
      <c r="DOO12"/>
      <c r="DOP12"/>
      <c r="DOQ12"/>
      <c r="DOR12"/>
      <c r="DOS12"/>
      <c r="DOT12"/>
      <c r="DOU12"/>
      <c r="DOV12"/>
      <c r="DOW12"/>
      <c r="DOX12"/>
      <c r="DOY12"/>
      <c r="DOZ12"/>
      <c r="DPA12"/>
      <c r="DPB12"/>
      <c r="DPC12"/>
      <c r="DPD12"/>
      <c r="DPE12"/>
      <c r="DPF12"/>
      <c r="DPG12"/>
      <c r="DPH12"/>
      <c r="DPI12"/>
      <c r="DPJ12"/>
      <c r="DPK12"/>
      <c r="DPL12"/>
      <c r="DPM12"/>
      <c r="DPN12"/>
      <c r="DPO12"/>
      <c r="DPP12"/>
      <c r="DPQ12"/>
      <c r="DPR12"/>
      <c r="DPS12"/>
      <c r="DPT12"/>
      <c r="DPU12"/>
      <c r="DPV12"/>
      <c r="DPW12"/>
      <c r="DPX12"/>
      <c r="DPY12"/>
      <c r="DPZ12"/>
      <c r="DQA12"/>
      <c r="DQB12"/>
      <c r="DQC12"/>
      <c r="DQD12"/>
      <c r="DQE12"/>
      <c r="DQF12"/>
      <c r="DQG12"/>
      <c r="DQH12"/>
      <c r="DQI12"/>
      <c r="DQJ12"/>
      <c r="DQK12"/>
      <c r="DQL12"/>
      <c r="DQM12"/>
      <c r="DQN12"/>
      <c r="DQO12"/>
      <c r="DQP12"/>
      <c r="DQQ12"/>
      <c r="DQR12"/>
      <c r="DQS12"/>
      <c r="DQT12"/>
      <c r="DQU12"/>
      <c r="DQV12"/>
      <c r="DQW12"/>
      <c r="DQX12"/>
      <c r="DQY12"/>
      <c r="DQZ12"/>
      <c r="DRA12"/>
      <c r="DRB12"/>
      <c r="DRC12"/>
      <c r="DRD12"/>
      <c r="DRE12"/>
      <c r="DRF12"/>
      <c r="DRG12"/>
      <c r="DRH12"/>
      <c r="DRI12"/>
      <c r="DRJ12"/>
      <c r="DRK12"/>
      <c r="DRL12"/>
      <c r="DRM12"/>
      <c r="DRN12"/>
      <c r="DRO12"/>
      <c r="DRP12"/>
      <c r="DRQ12"/>
      <c r="DRR12"/>
      <c r="DRS12"/>
      <c r="DRT12"/>
      <c r="DRU12"/>
      <c r="DRV12"/>
      <c r="DRW12"/>
      <c r="DRX12"/>
      <c r="DRY12"/>
      <c r="DRZ12"/>
      <c r="DSA12"/>
      <c r="DSB12"/>
      <c r="DSC12"/>
      <c r="DSD12"/>
      <c r="DSE12"/>
      <c r="DSF12"/>
      <c r="DSG12"/>
      <c r="DSH12"/>
      <c r="DSI12"/>
      <c r="DSJ12"/>
      <c r="DSK12"/>
      <c r="DSL12"/>
      <c r="DSM12"/>
      <c r="DSN12"/>
      <c r="DSO12"/>
      <c r="DSP12"/>
      <c r="DSQ12"/>
      <c r="DSR12"/>
      <c r="DSS12"/>
      <c r="DST12"/>
      <c r="DSU12"/>
      <c r="DSV12"/>
      <c r="DSW12"/>
      <c r="DSX12"/>
      <c r="DSY12"/>
      <c r="DSZ12"/>
      <c r="DTA12"/>
      <c r="DTB12"/>
      <c r="DTC12"/>
      <c r="DTD12"/>
      <c r="DTE12"/>
      <c r="DTF12"/>
      <c r="DTG12"/>
      <c r="DTH12"/>
      <c r="DTI12"/>
      <c r="DTJ12"/>
      <c r="DTK12"/>
      <c r="DTL12"/>
      <c r="DTM12"/>
      <c r="DTN12"/>
      <c r="DTO12"/>
      <c r="DTP12"/>
      <c r="DTQ12"/>
      <c r="DTR12"/>
      <c r="DTS12"/>
      <c r="DTT12"/>
      <c r="DTU12"/>
      <c r="DTV12"/>
      <c r="DTW12"/>
      <c r="DTX12"/>
      <c r="DTY12"/>
      <c r="DTZ12"/>
      <c r="DUA12"/>
      <c r="DUB12"/>
      <c r="DUC12"/>
      <c r="DUD12"/>
      <c r="DUE12"/>
      <c r="DUF12"/>
      <c r="DUG12"/>
      <c r="DUH12"/>
      <c r="DUI12"/>
      <c r="DUJ12"/>
      <c r="DUK12"/>
      <c r="DUL12"/>
      <c r="DUM12"/>
      <c r="DUN12"/>
      <c r="DUO12"/>
      <c r="DUP12"/>
      <c r="DUQ12"/>
      <c r="DUR12"/>
      <c r="DUS12"/>
      <c r="DUT12"/>
      <c r="DUU12"/>
      <c r="DUV12"/>
      <c r="DUW12"/>
      <c r="DUX12"/>
      <c r="DUY12"/>
      <c r="DUZ12"/>
      <c r="DVA12"/>
      <c r="DVB12"/>
      <c r="DVC12"/>
      <c r="DVD12"/>
      <c r="DVE12"/>
      <c r="DVF12"/>
      <c r="DVG12"/>
      <c r="DVH12"/>
      <c r="DVI12"/>
      <c r="DVJ12"/>
      <c r="DVK12"/>
      <c r="DVL12"/>
      <c r="DVM12"/>
      <c r="DVN12"/>
      <c r="DVO12"/>
      <c r="DVP12"/>
      <c r="DVQ12"/>
      <c r="DVR12"/>
      <c r="DVS12"/>
      <c r="DVT12"/>
      <c r="DVU12"/>
      <c r="DVV12"/>
      <c r="DVW12"/>
      <c r="DVX12"/>
      <c r="DVY12"/>
      <c r="DVZ12"/>
      <c r="DWA12"/>
      <c r="DWB12"/>
      <c r="DWC12"/>
      <c r="DWD12"/>
      <c r="DWE12"/>
      <c r="DWF12"/>
      <c r="DWG12"/>
      <c r="DWH12"/>
      <c r="DWI12"/>
      <c r="DWJ12"/>
      <c r="DWK12"/>
      <c r="DWL12"/>
      <c r="DWM12"/>
      <c r="DWN12"/>
      <c r="DWO12"/>
      <c r="DWP12"/>
      <c r="DWQ12"/>
      <c r="DWR12"/>
      <c r="DWS12"/>
      <c r="DWT12"/>
      <c r="DWU12"/>
      <c r="DWV12"/>
      <c r="DWW12"/>
      <c r="DWX12"/>
      <c r="DWY12"/>
      <c r="DWZ12"/>
      <c r="DXA12"/>
      <c r="DXB12"/>
      <c r="DXC12"/>
      <c r="DXD12"/>
      <c r="DXE12"/>
      <c r="DXF12"/>
      <c r="DXG12"/>
      <c r="DXH12"/>
      <c r="DXI12"/>
      <c r="DXJ12"/>
      <c r="DXK12"/>
      <c r="DXL12"/>
      <c r="DXM12"/>
      <c r="DXN12"/>
      <c r="DXO12"/>
      <c r="DXP12"/>
      <c r="DXQ12"/>
      <c r="DXR12"/>
      <c r="DXS12"/>
      <c r="DXT12"/>
      <c r="DXU12"/>
      <c r="DXV12"/>
      <c r="DXW12"/>
      <c r="DXX12"/>
      <c r="DXY12"/>
      <c r="DXZ12"/>
      <c r="DYA12"/>
      <c r="DYB12"/>
      <c r="DYC12"/>
      <c r="DYD12"/>
      <c r="DYE12"/>
      <c r="DYF12"/>
      <c r="DYG12"/>
      <c r="DYH12"/>
      <c r="DYI12"/>
      <c r="DYJ12"/>
      <c r="DYK12"/>
      <c r="DYL12"/>
      <c r="DYM12"/>
      <c r="DYN12"/>
      <c r="DYO12"/>
      <c r="DYP12"/>
      <c r="DYQ12"/>
      <c r="DYR12"/>
      <c r="DYS12"/>
      <c r="DYT12"/>
      <c r="DYU12"/>
      <c r="DYV12"/>
      <c r="DYW12"/>
      <c r="DYX12"/>
      <c r="DYY12"/>
      <c r="DYZ12"/>
      <c r="DZA12"/>
      <c r="DZB12"/>
      <c r="DZC12"/>
      <c r="DZD12"/>
      <c r="DZE12"/>
      <c r="DZF12"/>
      <c r="DZG12"/>
      <c r="DZH12"/>
      <c r="DZI12"/>
      <c r="DZJ12"/>
      <c r="DZK12"/>
      <c r="DZL12"/>
      <c r="DZM12"/>
      <c r="DZN12"/>
      <c r="DZO12"/>
      <c r="DZP12"/>
      <c r="DZQ12"/>
      <c r="DZR12"/>
      <c r="DZS12"/>
      <c r="DZT12"/>
      <c r="DZU12"/>
      <c r="DZV12"/>
      <c r="DZW12"/>
      <c r="DZX12"/>
      <c r="DZY12"/>
      <c r="DZZ12"/>
      <c r="EAA12"/>
      <c r="EAB12"/>
      <c r="EAC12"/>
      <c r="EAD12"/>
      <c r="EAE12"/>
      <c r="EAF12"/>
      <c r="EAG12"/>
      <c r="EAH12"/>
      <c r="EAI12"/>
      <c r="EAJ12"/>
      <c r="EAK12"/>
      <c r="EAL12"/>
      <c r="EAM12"/>
      <c r="EAN12"/>
      <c r="EAO12"/>
      <c r="EAP12"/>
      <c r="EAQ12"/>
      <c r="EAR12"/>
      <c r="EAS12"/>
      <c r="EAT12"/>
      <c r="EAU12"/>
      <c r="EAV12"/>
      <c r="EAW12"/>
      <c r="EAX12"/>
      <c r="EAY12"/>
      <c r="EAZ12"/>
      <c r="EBA12"/>
      <c r="EBB12"/>
      <c r="EBC12"/>
      <c r="EBD12"/>
      <c r="EBE12"/>
      <c r="EBF12"/>
      <c r="EBG12"/>
      <c r="EBH12"/>
      <c r="EBI12"/>
      <c r="EBJ12"/>
      <c r="EBK12"/>
      <c r="EBL12"/>
      <c r="EBM12"/>
      <c r="EBN12"/>
      <c r="EBO12"/>
      <c r="EBP12"/>
      <c r="EBQ12"/>
      <c r="EBR12"/>
      <c r="EBS12"/>
      <c r="EBT12"/>
      <c r="EBU12"/>
      <c r="EBV12"/>
      <c r="EBW12"/>
      <c r="EBX12"/>
      <c r="EBY12"/>
      <c r="EBZ12"/>
      <c r="ECA12"/>
      <c r="ECB12"/>
      <c r="ECC12"/>
      <c r="ECD12"/>
      <c r="ECE12"/>
      <c r="ECF12"/>
      <c r="ECG12"/>
      <c r="ECH12"/>
      <c r="ECI12"/>
      <c r="ECJ12"/>
      <c r="ECK12"/>
      <c r="ECL12"/>
      <c r="ECM12"/>
      <c r="ECN12"/>
      <c r="ECO12"/>
      <c r="ECP12"/>
      <c r="ECQ12"/>
      <c r="ECR12"/>
      <c r="ECS12"/>
      <c r="ECT12"/>
      <c r="ECU12"/>
      <c r="ECV12"/>
      <c r="ECW12"/>
      <c r="ECX12"/>
      <c r="ECY12"/>
      <c r="ECZ12"/>
      <c r="EDA12"/>
      <c r="EDB12"/>
      <c r="EDC12"/>
      <c r="EDD12"/>
      <c r="EDE12"/>
      <c r="EDF12"/>
      <c r="EDG12"/>
      <c r="EDH12"/>
      <c r="EDI12"/>
      <c r="EDJ12"/>
      <c r="EDK12"/>
      <c r="EDL12"/>
      <c r="EDM12"/>
      <c r="EDN12"/>
      <c r="EDO12"/>
      <c r="EDP12"/>
      <c r="EDQ12"/>
      <c r="EDR12"/>
      <c r="EDS12"/>
      <c r="EDT12"/>
      <c r="EDU12"/>
      <c r="EDV12"/>
      <c r="EDW12"/>
      <c r="EDX12"/>
      <c r="EDY12"/>
      <c r="EDZ12"/>
      <c r="EEA12"/>
      <c r="EEB12"/>
      <c r="EEC12"/>
      <c r="EED12"/>
      <c r="EEE12"/>
      <c r="EEF12"/>
      <c r="EEG12"/>
      <c r="EEH12"/>
      <c r="EEI12"/>
      <c r="EEJ12"/>
      <c r="EEK12"/>
      <c r="EEL12"/>
      <c r="EEM12"/>
      <c r="EEN12"/>
      <c r="EEO12"/>
      <c r="EEP12"/>
      <c r="EEQ12"/>
      <c r="EER12"/>
      <c r="EES12"/>
      <c r="EET12"/>
      <c r="EEU12"/>
      <c r="EEV12"/>
      <c r="EEW12"/>
      <c r="EEX12"/>
      <c r="EEY12"/>
      <c r="EEZ12"/>
      <c r="EFA12"/>
      <c r="EFB12"/>
      <c r="EFC12"/>
      <c r="EFD12"/>
      <c r="EFE12"/>
      <c r="EFF12"/>
      <c r="EFG12"/>
      <c r="EFH12"/>
      <c r="EFI12"/>
      <c r="EFJ12"/>
      <c r="EFK12"/>
      <c r="EFL12"/>
      <c r="EFM12"/>
      <c r="EFN12"/>
      <c r="EFO12"/>
      <c r="EFP12"/>
      <c r="EFQ12"/>
      <c r="EFR12"/>
      <c r="EFS12"/>
      <c r="EFT12"/>
      <c r="EFU12"/>
      <c r="EFV12"/>
      <c r="EFW12"/>
      <c r="EFX12"/>
      <c r="EFY12"/>
      <c r="EFZ12"/>
      <c r="EGA12"/>
      <c r="EGB12"/>
      <c r="EGC12"/>
      <c r="EGD12"/>
      <c r="EGE12"/>
      <c r="EGF12"/>
      <c r="EGG12"/>
      <c r="EGH12"/>
      <c r="EGI12"/>
      <c r="EGJ12"/>
      <c r="EGK12"/>
      <c r="EGL12"/>
      <c r="EGM12"/>
      <c r="EGN12"/>
      <c r="EGO12"/>
      <c r="EGP12"/>
      <c r="EGQ12"/>
      <c r="EGR12"/>
      <c r="EGS12"/>
      <c r="EGT12"/>
      <c r="EGU12"/>
      <c r="EGV12"/>
      <c r="EGW12"/>
      <c r="EGX12"/>
      <c r="EGY12"/>
      <c r="EGZ12"/>
      <c r="EHA12"/>
      <c r="EHB12"/>
      <c r="EHC12"/>
      <c r="EHD12"/>
      <c r="EHE12"/>
      <c r="EHF12"/>
      <c r="EHG12"/>
      <c r="EHH12"/>
      <c r="EHI12"/>
      <c r="EHJ12"/>
      <c r="EHK12"/>
      <c r="EHL12"/>
      <c r="EHM12"/>
      <c r="EHN12"/>
      <c r="EHO12"/>
      <c r="EHP12"/>
      <c r="EHQ12"/>
      <c r="EHR12"/>
      <c r="EHS12"/>
      <c r="EHT12"/>
      <c r="EHU12"/>
      <c r="EHV12"/>
      <c r="EHW12"/>
      <c r="EHX12"/>
      <c r="EHY12"/>
      <c r="EHZ12"/>
      <c r="EIA12"/>
      <c r="EIB12"/>
      <c r="EIC12"/>
      <c r="EID12"/>
      <c r="EIE12"/>
      <c r="EIF12"/>
      <c r="EIG12"/>
      <c r="EIH12"/>
      <c r="EII12"/>
      <c r="EIJ12"/>
      <c r="EIK12"/>
      <c r="EIL12"/>
      <c r="EIM12"/>
      <c r="EIN12"/>
      <c r="EIO12"/>
      <c r="EIP12"/>
      <c r="EIQ12"/>
      <c r="EIR12"/>
      <c r="EIS12"/>
      <c r="EIT12"/>
      <c r="EIU12"/>
      <c r="EIV12"/>
      <c r="EIW12"/>
      <c r="EIX12"/>
      <c r="EIY12"/>
      <c r="EIZ12"/>
      <c r="EJA12"/>
      <c r="EJB12"/>
      <c r="EJC12"/>
      <c r="EJD12"/>
      <c r="EJE12"/>
      <c r="EJF12"/>
      <c r="EJG12"/>
      <c r="EJH12"/>
      <c r="EJI12"/>
      <c r="EJJ12"/>
      <c r="EJK12"/>
      <c r="EJL12"/>
      <c r="EJM12"/>
      <c r="EJN12"/>
      <c r="EJO12"/>
      <c r="EJP12"/>
      <c r="EJQ12"/>
      <c r="EJR12"/>
      <c r="EJS12"/>
      <c r="EJT12"/>
      <c r="EJU12"/>
      <c r="EJV12"/>
      <c r="EJW12"/>
      <c r="EJX12"/>
      <c r="EJY12"/>
      <c r="EJZ12"/>
      <c r="EKA12"/>
      <c r="EKB12"/>
      <c r="EKC12"/>
      <c r="EKD12"/>
      <c r="EKE12"/>
      <c r="EKF12"/>
      <c r="EKG12"/>
      <c r="EKH12"/>
      <c r="EKI12"/>
      <c r="EKJ12"/>
      <c r="EKK12"/>
      <c r="EKL12"/>
      <c r="EKM12"/>
      <c r="EKN12"/>
      <c r="EKO12"/>
      <c r="EKP12"/>
      <c r="EKQ12"/>
      <c r="EKR12"/>
      <c r="EKS12"/>
      <c r="EKT12"/>
      <c r="EKU12"/>
      <c r="EKV12"/>
      <c r="EKW12"/>
      <c r="EKX12"/>
      <c r="EKY12"/>
      <c r="EKZ12"/>
      <c r="ELA12"/>
      <c r="ELB12"/>
      <c r="ELC12"/>
      <c r="ELD12"/>
      <c r="ELE12"/>
      <c r="ELF12"/>
      <c r="ELG12"/>
      <c r="ELH12"/>
      <c r="ELI12"/>
      <c r="ELJ12"/>
      <c r="ELK12"/>
      <c r="ELL12"/>
      <c r="ELM12"/>
      <c r="ELN12"/>
      <c r="ELO12"/>
      <c r="ELP12"/>
      <c r="ELQ12"/>
      <c r="ELR12"/>
      <c r="ELS12"/>
      <c r="ELT12"/>
      <c r="ELU12"/>
      <c r="ELV12"/>
      <c r="ELW12"/>
      <c r="ELX12"/>
      <c r="ELY12"/>
      <c r="ELZ12"/>
      <c r="EMA12"/>
      <c r="EMB12"/>
      <c r="EMC12"/>
      <c r="EMD12"/>
      <c r="EME12"/>
      <c r="EMF12"/>
      <c r="EMG12"/>
      <c r="EMH12"/>
      <c r="EMI12"/>
      <c r="EMJ12"/>
      <c r="EMK12"/>
      <c r="EML12"/>
      <c r="EMM12"/>
      <c r="EMN12"/>
      <c r="EMO12"/>
      <c r="EMP12"/>
      <c r="EMQ12"/>
      <c r="EMR12"/>
      <c r="EMS12"/>
      <c r="EMT12"/>
      <c r="EMU12"/>
      <c r="EMV12"/>
      <c r="EMW12"/>
      <c r="EMX12"/>
      <c r="EMY12"/>
      <c r="EMZ12"/>
      <c r="ENA12"/>
      <c r="ENB12"/>
      <c r="ENC12"/>
      <c r="END12"/>
      <c r="ENE12"/>
      <c r="ENF12"/>
      <c r="ENG12"/>
      <c r="ENH12"/>
      <c r="ENI12"/>
      <c r="ENJ12"/>
      <c r="ENK12"/>
      <c r="ENL12"/>
      <c r="ENM12"/>
      <c r="ENN12"/>
      <c r="ENO12"/>
      <c r="ENP12"/>
      <c r="ENQ12"/>
      <c r="ENR12"/>
      <c r="ENS12"/>
      <c r="ENT12"/>
      <c r="ENU12"/>
      <c r="ENV12"/>
      <c r="ENW12"/>
      <c r="ENX12"/>
      <c r="ENY12"/>
      <c r="ENZ12"/>
      <c r="EOA12"/>
      <c r="EOB12"/>
      <c r="EOC12"/>
      <c r="EOD12"/>
      <c r="EOE12"/>
      <c r="EOF12"/>
      <c r="EOG12"/>
      <c r="EOH12"/>
      <c r="EOI12"/>
      <c r="EOJ12"/>
      <c r="EOK12"/>
      <c r="EOL12"/>
      <c r="EOM12"/>
      <c r="EON12"/>
      <c r="EOO12"/>
      <c r="EOP12"/>
      <c r="EOQ12"/>
      <c r="EOR12"/>
      <c r="EOS12"/>
      <c r="EOT12"/>
      <c r="EOU12"/>
      <c r="EOV12"/>
      <c r="EOW12"/>
      <c r="EOX12"/>
      <c r="EOY12"/>
      <c r="EOZ12"/>
      <c r="EPA12"/>
      <c r="EPB12"/>
      <c r="EPC12"/>
      <c r="EPD12"/>
      <c r="EPE12"/>
      <c r="EPF12"/>
      <c r="EPG12"/>
      <c r="EPH12"/>
      <c r="EPI12"/>
      <c r="EPJ12"/>
      <c r="EPK12"/>
      <c r="EPL12"/>
      <c r="EPM12"/>
      <c r="EPN12"/>
      <c r="EPO12"/>
      <c r="EPP12"/>
      <c r="EPQ12"/>
      <c r="EPR12"/>
      <c r="EPS12"/>
      <c r="EPT12"/>
      <c r="EPU12"/>
      <c r="EPV12"/>
      <c r="EPW12"/>
      <c r="EPX12"/>
      <c r="EPY12"/>
      <c r="EPZ12"/>
      <c r="EQA12"/>
      <c r="EQB12"/>
      <c r="EQC12"/>
      <c r="EQD12"/>
      <c r="EQE12"/>
      <c r="EQF12"/>
      <c r="EQG12"/>
      <c r="EQH12"/>
      <c r="EQI12"/>
      <c r="EQJ12"/>
      <c r="EQK12"/>
      <c r="EQL12"/>
      <c r="EQM12"/>
      <c r="EQN12"/>
      <c r="EQO12"/>
      <c r="EQP12"/>
      <c r="EQQ12"/>
      <c r="EQR12"/>
      <c r="EQS12"/>
      <c r="EQT12"/>
      <c r="EQU12"/>
      <c r="EQV12"/>
      <c r="EQW12"/>
      <c r="EQX12"/>
      <c r="EQY12"/>
      <c r="EQZ12"/>
      <c r="ERA12"/>
      <c r="ERB12"/>
      <c r="ERC12"/>
      <c r="ERD12"/>
      <c r="ERE12"/>
      <c r="ERF12"/>
      <c r="ERG12"/>
      <c r="ERH12"/>
      <c r="ERI12"/>
      <c r="ERJ12"/>
      <c r="ERK12"/>
      <c r="ERL12"/>
      <c r="ERM12"/>
      <c r="ERN12"/>
      <c r="ERO12"/>
      <c r="ERP12"/>
      <c r="ERQ12"/>
      <c r="ERR12"/>
      <c r="ERS12"/>
      <c r="ERT12"/>
      <c r="ERU12"/>
      <c r="ERV12"/>
      <c r="ERW12"/>
      <c r="ERX12"/>
      <c r="ERY12"/>
      <c r="ERZ12"/>
      <c r="ESA12"/>
      <c r="ESB12"/>
      <c r="ESC12"/>
      <c r="ESD12"/>
      <c r="ESE12"/>
      <c r="ESF12"/>
      <c r="ESG12"/>
      <c r="ESH12"/>
      <c r="ESI12"/>
      <c r="ESJ12"/>
      <c r="ESK12"/>
      <c r="ESL12"/>
      <c r="ESM12"/>
      <c r="ESN12"/>
      <c r="ESO12"/>
      <c r="ESP12"/>
      <c r="ESQ12"/>
      <c r="ESR12"/>
      <c r="ESS12"/>
      <c r="EST12"/>
      <c r="ESU12"/>
      <c r="ESV12"/>
      <c r="ESW12"/>
      <c r="ESX12"/>
      <c r="ESY12"/>
      <c r="ESZ12"/>
      <c r="ETA12"/>
      <c r="ETB12"/>
      <c r="ETC12"/>
      <c r="ETD12"/>
      <c r="ETE12"/>
      <c r="ETF12"/>
      <c r="ETG12"/>
      <c r="ETH12"/>
      <c r="ETI12"/>
      <c r="ETJ12"/>
      <c r="ETK12"/>
      <c r="ETL12"/>
      <c r="ETM12"/>
      <c r="ETN12"/>
      <c r="ETO12"/>
      <c r="ETP12"/>
      <c r="ETQ12"/>
      <c r="ETR12"/>
      <c r="ETS12"/>
      <c r="ETT12"/>
      <c r="ETU12"/>
      <c r="ETV12"/>
      <c r="ETW12"/>
      <c r="ETX12"/>
      <c r="ETY12"/>
      <c r="ETZ12"/>
      <c r="EUA12"/>
      <c r="EUB12"/>
      <c r="EUC12"/>
      <c r="EUD12"/>
      <c r="EUE12"/>
      <c r="EUF12"/>
      <c r="EUG12"/>
      <c r="EUH12"/>
      <c r="EUI12"/>
      <c r="EUJ12"/>
      <c r="EUK12"/>
      <c r="EUL12"/>
      <c r="EUM12"/>
      <c r="EUN12"/>
      <c r="EUO12"/>
      <c r="EUP12"/>
      <c r="EUQ12"/>
      <c r="EUR12"/>
      <c r="EUS12"/>
      <c r="EUT12"/>
      <c r="EUU12"/>
      <c r="EUV12"/>
      <c r="EUW12"/>
      <c r="EUX12"/>
      <c r="EUY12"/>
      <c r="EUZ12"/>
      <c r="EVA12"/>
      <c r="EVB12"/>
      <c r="EVC12"/>
      <c r="EVD12"/>
      <c r="EVE12"/>
      <c r="EVF12"/>
      <c r="EVG12"/>
      <c r="EVH12"/>
      <c r="EVI12"/>
      <c r="EVJ12"/>
      <c r="EVK12"/>
      <c r="EVL12"/>
      <c r="EVM12"/>
      <c r="EVN12"/>
      <c r="EVO12"/>
      <c r="EVP12"/>
      <c r="EVQ12"/>
      <c r="EVR12"/>
      <c r="EVS12"/>
      <c r="EVT12"/>
      <c r="EVU12"/>
      <c r="EVV12"/>
      <c r="EVW12"/>
      <c r="EVX12"/>
      <c r="EVY12"/>
      <c r="EVZ12"/>
      <c r="EWA12"/>
      <c r="EWB12"/>
      <c r="EWC12"/>
      <c r="EWD12"/>
      <c r="EWE12"/>
      <c r="EWF12"/>
      <c r="EWG12"/>
      <c r="EWH12"/>
      <c r="EWI12"/>
      <c r="EWJ12"/>
      <c r="EWK12"/>
      <c r="EWL12"/>
      <c r="EWM12"/>
      <c r="EWN12"/>
      <c r="EWO12"/>
      <c r="EWP12"/>
      <c r="EWQ12"/>
      <c r="EWR12"/>
      <c r="EWS12"/>
      <c r="EWT12"/>
      <c r="EWU12"/>
      <c r="EWV12"/>
      <c r="EWW12"/>
      <c r="EWX12"/>
      <c r="EWY12"/>
      <c r="EWZ12"/>
      <c r="EXA12"/>
      <c r="EXB12"/>
      <c r="EXC12"/>
      <c r="EXD12"/>
      <c r="EXE12"/>
      <c r="EXF12"/>
      <c r="EXG12"/>
      <c r="EXH12"/>
      <c r="EXI12"/>
      <c r="EXJ12"/>
      <c r="EXK12"/>
      <c r="EXL12"/>
      <c r="EXM12"/>
      <c r="EXN12"/>
      <c r="EXO12"/>
      <c r="EXP12"/>
      <c r="EXQ12"/>
      <c r="EXR12"/>
      <c r="EXS12"/>
      <c r="EXT12"/>
      <c r="EXU12"/>
      <c r="EXV12"/>
      <c r="EXW12"/>
      <c r="EXX12"/>
      <c r="EXY12"/>
      <c r="EXZ12"/>
      <c r="EYA12"/>
      <c r="EYB12"/>
      <c r="EYC12"/>
      <c r="EYD12"/>
      <c r="EYE12"/>
      <c r="EYF12"/>
      <c r="EYG12"/>
      <c r="EYH12"/>
      <c r="EYI12"/>
      <c r="EYJ12"/>
      <c r="EYK12"/>
      <c r="EYL12"/>
      <c r="EYM12"/>
      <c r="EYN12"/>
      <c r="EYO12"/>
      <c r="EYP12"/>
      <c r="EYQ12"/>
      <c r="EYR12"/>
      <c r="EYS12"/>
      <c r="EYT12"/>
      <c r="EYU12"/>
      <c r="EYV12"/>
      <c r="EYW12"/>
      <c r="EYX12"/>
      <c r="EYY12"/>
      <c r="EYZ12"/>
      <c r="EZA12"/>
      <c r="EZB12"/>
      <c r="EZC12"/>
      <c r="EZD12"/>
      <c r="EZE12"/>
      <c r="EZF12"/>
      <c r="EZG12"/>
      <c r="EZH12"/>
      <c r="EZI12"/>
      <c r="EZJ12"/>
      <c r="EZK12"/>
      <c r="EZL12"/>
      <c r="EZM12"/>
      <c r="EZN12"/>
      <c r="EZO12"/>
      <c r="EZP12"/>
      <c r="EZQ12"/>
      <c r="EZR12"/>
      <c r="EZS12"/>
      <c r="EZT12"/>
      <c r="EZU12"/>
      <c r="EZV12"/>
      <c r="EZW12"/>
      <c r="EZX12"/>
      <c r="EZY12"/>
      <c r="EZZ12"/>
      <c r="FAA12"/>
      <c r="FAB12"/>
      <c r="FAC12"/>
      <c r="FAD12"/>
      <c r="FAE12"/>
      <c r="FAF12"/>
      <c r="FAG12"/>
      <c r="FAH12"/>
      <c r="FAI12"/>
      <c r="FAJ12"/>
      <c r="FAK12"/>
      <c r="FAL12"/>
      <c r="FAM12"/>
      <c r="FAN12"/>
      <c r="FAO12"/>
      <c r="FAP12"/>
      <c r="FAQ12"/>
      <c r="FAR12"/>
      <c r="FAS12"/>
      <c r="FAT12"/>
      <c r="FAU12"/>
      <c r="FAV12"/>
      <c r="FAW12"/>
      <c r="FAX12"/>
      <c r="FAY12"/>
      <c r="FAZ12"/>
      <c r="FBA12"/>
      <c r="FBB12"/>
      <c r="FBC12"/>
      <c r="FBD12"/>
      <c r="FBE12"/>
      <c r="FBF12"/>
      <c r="FBG12"/>
      <c r="FBH12"/>
      <c r="FBI12"/>
      <c r="FBJ12"/>
      <c r="FBK12"/>
      <c r="FBL12"/>
      <c r="FBM12"/>
      <c r="FBN12"/>
      <c r="FBO12"/>
      <c r="FBP12"/>
      <c r="FBQ12"/>
      <c r="FBR12"/>
      <c r="FBS12"/>
      <c r="FBT12"/>
      <c r="FBU12"/>
      <c r="FBV12"/>
      <c r="FBW12"/>
      <c r="FBX12"/>
      <c r="FBY12"/>
      <c r="FBZ12"/>
      <c r="FCA12"/>
      <c r="FCB12"/>
      <c r="FCC12"/>
      <c r="FCD12"/>
      <c r="FCE12"/>
      <c r="FCF12"/>
      <c r="FCG12"/>
      <c r="FCH12"/>
      <c r="FCI12"/>
      <c r="FCJ12"/>
      <c r="FCK12"/>
      <c r="FCL12"/>
      <c r="FCM12"/>
      <c r="FCN12"/>
      <c r="FCO12"/>
      <c r="FCP12"/>
      <c r="FCQ12"/>
      <c r="FCR12"/>
      <c r="FCS12"/>
      <c r="FCT12"/>
      <c r="FCU12"/>
      <c r="FCV12"/>
      <c r="FCW12"/>
      <c r="FCX12"/>
      <c r="FCY12"/>
      <c r="FCZ12"/>
      <c r="FDA12"/>
      <c r="FDB12"/>
      <c r="FDC12"/>
      <c r="FDD12"/>
      <c r="FDE12"/>
      <c r="FDF12"/>
      <c r="FDG12"/>
      <c r="FDH12"/>
      <c r="FDI12"/>
      <c r="FDJ12"/>
      <c r="FDK12"/>
      <c r="FDL12"/>
      <c r="FDM12"/>
      <c r="FDN12"/>
      <c r="FDO12"/>
      <c r="FDP12"/>
      <c r="FDQ12"/>
      <c r="FDR12"/>
      <c r="FDS12"/>
      <c r="FDT12"/>
      <c r="FDU12"/>
      <c r="FDV12"/>
      <c r="FDW12"/>
      <c r="FDX12"/>
      <c r="FDY12"/>
      <c r="FDZ12"/>
      <c r="FEA12"/>
      <c r="FEB12"/>
      <c r="FEC12"/>
      <c r="FED12"/>
      <c r="FEE12"/>
      <c r="FEF12"/>
      <c r="FEG12"/>
      <c r="FEH12"/>
      <c r="FEI12"/>
      <c r="FEJ12"/>
      <c r="FEK12"/>
      <c r="FEL12"/>
      <c r="FEM12"/>
      <c r="FEN12"/>
      <c r="FEO12"/>
      <c r="FEP12"/>
      <c r="FEQ12"/>
      <c r="FER12"/>
      <c r="FES12"/>
      <c r="FET12"/>
      <c r="FEU12"/>
      <c r="FEV12"/>
      <c r="FEW12"/>
      <c r="FEX12"/>
      <c r="FEY12"/>
      <c r="FEZ12"/>
      <c r="FFA12"/>
      <c r="FFB12"/>
      <c r="FFC12"/>
      <c r="FFD12"/>
      <c r="FFE12"/>
      <c r="FFF12"/>
      <c r="FFG12"/>
      <c r="FFH12"/>
      <c r="FFI12"/>
      <c r="FFJ12"/>
      <c r="FFK12"/>
      <c r="FFL12"/>
      <c r="FFM12"/>
      <c r="FFN12"/>
      <c r="FFO12"/>
      <c r="FFP12"/>
      <c r="FFQ12"/>
      <c r="FFR12"/>
      <c r="FFS12"/>
      <c r="FFT12"/>
      <c r="FFU12"/>
      <c r="FFV12"/>
      <c r="FFW12"/>
      <c r="FFX12"/>
      <c r="FFY12"/>
      <c r="FFZ12"/>
      <c r="FGA12"/>
      <c r="FGB12"/>
      <c r="FGC12"/>
      <c r="FGD12"/>
      <c r="FGE12"/>
      <c r="FGF12"/>
      <c r="FGG12"/>
      <c r="FGH12"/>
      <c r="FGI12"/>
      <c r="FGJ12"/>
      <c r="FGK12"/>
      <c r="FGL12"/>
      <c r="FGM12"/>
      <c r="FGN12"/>
      <c r="FGO12"/>
      <c r="FGP12"/>
      <c r="FGQ12"/>
      <c r="FGR12"/>
      <c r="FGS12"/>
      <c r="FGT12"/>
      <c r="FGU12"/>
      <c r="FGV12"/>
      <c r="FGW12"/>
      <c r="FGX12"/>
      <c r="FGY12"/>
      <c r="FGZ12"/>
      <c r="FHA12"/>
      <c r="FHB12"/>
      <c r="FHC12"/>
      <c r="FHD12"/>
      <c r="FHE12"/>
      <c r="FHF12"/>
      <c r="FHG12"/>
      <c r="FHH12"/>
      <c r="FHI12"/>
      <c r="FHJ12"/>
      <c r="FHK12"/>
      <c r="FHL12"/>
      <c r="FHM12"/>
      <c r="FHN12"/>
      <c r="FHO12"/>
      <c r="FHP12"/>
      <c r="FHQ12"/>
      <c r="FHR12"/>
      <c r="FHS12"/>
      <c r="FHT12"/>
      <c r="FHU12"/>
      <c r="FHV12"/>
      <c r="FHW12"/>
      <c r="FHX12"/>
      <c r="FHY12"/>
      <c r="FHZ12"/>
      <c r="FIA12"/>
      <c r="FIB12"/>
      <c r="FIC12"/>
      <c r="FID12"/>
      <c r="FIE12"/>
      <c r="FIF12"/>
      <c r="FIG12"/>
      <c r="FIH12"/>
      <c r="FII12"/>
      <c r="FIJ12"/>
      <c r="FIK12"/>
      <c r="FIL12"/>
      <c r="FIM12"/>
      <c r="FIN12"/>
      <c r="FIO12"/>
      <c r="FIP12"/>
      <c r="FIQ12"/>
      <c r="FIR12"/>
      <c r="FIS12"/>
      <c r="FIT12"/>
      <c r="FIU12"/>
      <c r="FIV12"/>
      <c r="FIW12"/>
      <c r="FIX12"/>
      <c r="FIY12"/>
      <c r="FIZ12"/>
      <c r="FJA12"/>
      <c r="FJB12"/>
      <c r="FJC12"/>
      <c r="FJD12"/>
      <c r="FJE12"/>
      <c r="FJF12"/>
      <c r="FJG12"/>
      <c r="FJH12"/>
      <c r="FJI12"/>
      <c r="FJJ12"/>
      <c r="FJK12"/>
      <c r="FJL12"/>
      <c r="FJM12"/>
      <c r="FJN12"/>
      <c r="FJO12"/>
      <c r="FJP12"/>
      <c r="FJQ12"/>
      <c r="FJR12"/>
      <c r="FJS12"/>
      <c r="FJT12"/>
      <c r="FJU12"/>
      <c r="FJV12"/>
      <c r="FJW12"/>
      <c r="FJX12"/>
      <c r="FJY12"/>
      <c r="FJZ12"/>
      <c r="FKA12"/>
      <c r="FKB12"/>
      <c r="FKC12"/>
      <c r="FKD12"/>
      <c r="FKE12"/>
      <c r="FKF12"/>
      <c r="FKG12"/>
      <c r="FKH12"/>
      <c r="FKI12"/>
      <c r="FKJ12"/>
      <c r="FKK12"/>
      <c r="FKL12"/>
      <c r="FKM12"/>
      <c r="FKN12"/>
      <c r="FKO12"/>
      <c r="FKP12"/>
      <c r="FKQ12"/>
      <c r="FKR12"/>
      <c r="FKS12"/>
      <c r="FKT12"/>
      <c r="FKU12"/>
      <c r="FKV12"/>
      <c r="FKW12"/>
      <c r="FKX12"/>
      <c r="FKY12"/>
      <c r="FKZ12"/>
      <c r="FLA12"/>
      <c r="FLB12"/>
      <c r="FLC12"/>
      <c r="FLD12"/>
      <c r="FLE12"/>
      <c r="FLF12"/>
      <c r="FLG12"/>
      <c r="FLH12"/>
      <c r="FLI12"/>
      <c r="FLJ12"/>
      <c r="FLK12"/>
      <c r="FLL12"/>
      <c r="FLM12"/>
      <c r="FLN12"/>
      <c r="FLO12"/>
      <c r="FLP12"/>
      <c r="FLQ12"/>
      <c r="FLR12"/>
      <c r="FLS12"/>
      <c r="FLT12"/>
      <c r="FLU12"/>
      <c r="FLV12"/>
      <c r="FLW12"/>
      <c r="FLX12"/>
      <c r="FLY12"/>
      <c r="FLZ12"/>
      <c r="FMA12"/>
      <c r="FMB12"/>
      <c r="FMC12"/>
      <c r="FMD12"/>
      <c r="FME12"/>
      <c r="FMF12"/>
      <c r="FMG12"/>
      <c r="FMH12"/>
      <c r="FMI12"/>
      <c r="FMJ12"/>
      <c r="FMK12"/>
      <c r="FML12"/>
      <c r="FMM12"/>
      <c r="FMN12"/>
      <c r="FMO12"/>
      <c r="FMP12"/>
      <c r="FMQ12"/>
      <c r="FMR12"/>
      <c r="FMS12"/>
      <c r="FMT12"/>
      <c r="FMU12"/>
      <c r="FMV12"/>
      <c r="FMW12"/>
      <c r="FMX12"/>
      <c r="FMY12"/>
      <c r="FMZ12"/>
      <c r="FNA12"/>
      <c r="FNB12"/>
      <c r="FNC12"/>
      <c r="FND12"/>
      <c r="FNE12"/>
      <c r="FNF12"/>
      <c r="FNG12"/>
      <c r="FNH12"/>
      <c r="FNI12"/>
      <c r="FNJ12"/>
      <c r="FNK12"/>
      <c r="FNL12"/>
      <c r="FNM12"/>
      <c r="FNN12"/>
      <c r="FNO12"/>
      <c r="FNP12"/>
      <c r="FNQ12"/>
      <c r="FNR12"/>
      <c r="FNS12"/>
      <c r="FNT12"/>
      <c r="FNU12"/>
      <c r="FNV12"/>
      <c r="FNW12"/>
      <c r="FNX12"/>
      <c r="FNY12"/>
      <c r="FNZ12"/>
      <c r="FOA12"/>
      <c r="FOB12"/>
      <c r="FOC12"/>
      <c r="FOD12"/>
      <c r="FOE12"/>
      <c r="FOF12"/>
      <c r="FOG12"/>
      <c r="FOH12"/>
      <c r="FOI12"/>
      <c r="FOJ12"/>
      <c r="FOK12"/>
      <c r="FOL12"/>
      <c r="FOM12"/>
      <c r="FON12"/>
      <c r="FOO12"/>
      <c r="FOP12"/>
      <c r="FOQ12"/>
      <c r="FOR12"/>
      <c r="FOS12"/>
      <c r="FOT12"/>
      <c r="FOU12"/>
      <c r="FOV12"/>
      <c r="FOW12"/>
      <c r="FOX12"/>
      <c r="FOY12"/>
      <c r="FOZ12"/>
      <c r="FPA12"/>
      <c r="FPB12"/>
      <c r="FPC12"/>
      <c r="FPD12"/>
      <c r="FPE12"/>
      <c r="FPF12"/>
      <c r="FPG12"/>
      <c r="FPH12"/>
      <c r="FPI12"/>
      <c r="FPJ12"/>
      <c r="FPK12"/>
      <c r="FPL12"/>
      <c r="FPM12"/>
      <c r="FPN12"/>
      <c r="FPO12"/>
      <c r="FPP12"/>
      <c r="FPQ12"/>
      <c r="FPR12"/>
      <c r="FPS12"/>
      <c r="FPT12"/>
      <c r="FPU12"/>
      <c r="FPV12"/>
      <c r="FPW12"/>
      <c r="FPX12"/>
      <c r="FPY12"/>
      <c r="FPZ12"/>
      <c r="FQA12"/>
      <c r="FQB12"/>
      <c r="FQC12"/>
      <c r="FQD12"/>
      <c r="FQE12"/>
      <c r="FQF12"/>
      <c r="FQG12"/>
      <c r="FQH12"/>
      <c r="FQI12"/>
      <c r="FQJ12"/>
      <c r="FQK12"/>
      <c r="FQL12"/>
      <c r="FQM12"/>
      <c r="FQN12"/>
      <c r="FQO12"/>
      <c r="FQP12"/>
      <c r="FQQ12"/>
      <c r="FQR12"/>
      <c r="FQS12"/>
      <c r="FQT12"/>
      <c r="FQU12"/>
      <c r="FQV12"/>
      <c r="FQW12"/>
      <c r="FQX12"/>
      <c r="FQY12"/>
      <c r="FQZ12"/>
      <c r="FRA12"/>
      <c r="FRB12"/>
      <c r="FRC12"/>
      <c r="FRD12"/>
      <c r="FRE12"/>
      <c r="FRF12"/>
      <c r="FRG12"/>
      <c r="FRH12"/>
      <c r="FRI12"/>
      <c r="FRJ12"/>
      <c r="FRK12"/>
      <c r="FRL12"/>
      <c r="FRM12"/>
      <c r="FRN12"/>
      <c r="FRO12"/>
      <c r="FRP12"/>
      <c r="FRQ12"/>
      <c r="FRR12"/>
      <c r="FRS12"/>
      <c r="FRT12"/>
      <c r="FRU12"/>
      <c r="FRV12"/>
      <c r="FRW12"/>
      <c r="FRX12"/>
      <c r="FRY12"/>
      <c r="FRZ12"/>
      <c r="FSA12"/>
      <c r="FSB12"/>
      <c r="FSC12"/>
      <c r="FSD12"/>
      <c r="FSE12"/>
      <c r="FSF12"/>
      <c r="FSG12"/>
      <c r="FSH12"/>
      <c r="FSI12"/>
      <c r="FSJ12"/>
      <c r="FSK12"/>
      <c r="FSL12"/>
      <c r="FSM12"/>
      <c r="FSN12"/>
      <c r="FSO12"/>
      <c r="FSP12"/>
      <c r="FSQ12"/>
      <c r="FSR12"/>
      <c r="FSS12"/>
      <c r="FST12"/>
      <c r="FSU12"/>
      <c r="FSV12"/>
      <c r="FSW12"/>
      <c r="FSX12"/>
      <c r="FSY12"/>
      <c r="FSZ12"/>
      <c r="FTA12"/>
      <c r="FTB12"/>
      <c r="FTC12"/>
      <c r="FTD12"/>
      <c r="FTE12"/>
      <c r="FTF12"/>
      <c r="FTG12"/>
      <c r="FTH12"/>
      <c r="FTI12"/>
      <c r="FTJ12"/>
      <c r="FTK12"/>
      <c r="FTL12"/>
      <c r="FTM12"/>
      <c r="FTN12"/>
      <c r="FTO12"/>
      <c r="FTP12"/>
      <c r="FTQ12"/>
      <c r="FTR12"/>
      <c r="FTS12"/>
      <c r="FTT12"/>
      <c r="FTU12"/>
      <c r="FTV12"/>
      <c r="FTW12"/>
      <c r="FTX12"/>
      <c r="FTY12"/>
      <c r="FTZ12"/>
      <c r="FUA12"/>
      <c r="FUB12"/>
      <c r="FUC12"/>
      <c r="FUD12"/>
      <c r="FUE12"/>
      <c r="FUF12"/>
      <c r="FUG12"/>
      <c r="FUH12"/>
      <c r="FUI12"/>
      <c r="FUJ12"/>
      <c r="FUK12"/>
      <c r="FUL12"/>
      <c r="FUM12"/>
      <c r="FUN12"/>
      <c r="FUO12"/>
      <c r="FUP12"/>
      <c r="FUQ12"/>
      <c r="FUR12"/>
      <c r="FUS12"/>
      <c r="FUT12"/>
      <c r="FUU12"/>
      <c r="FUV12"/>
      <c r="FUW12"/>
      <c r="FUX12"/>
      <c r="FUY12"/>
      <c r="FUZ12"/>
      <c r="FVA12"/>
      <c r="FVB12"/>
      <c r="FVC12"/>
      <c r="FVD12"/>
      <c r="FVE12"/>
      <c r="FVF12"/>
      <c r="FVG12"/>
      <c r="FVH12"/>
      <c r="FVI12"/>
      <c r="FVJ12"/>
      <c r="FVK12"/>
      <c r="FVL12"/>
      <c r="FVM12"/>
      <c r="FVN12"/>
      <c r="FVO12"/>
      <c r="FVP12"/>
      <c r="FVQ12"/>
      <c r="FVR12"/>
      <c r="FVS12"/>
      <c r="FVT12"/>
      <c r="FVU12"/>
      <c r="FVV12"/>
      <c r="FVW12"/>
      <c r="FVX12"/>
      <c r="FVY12"/>
      <c r="FVZ12"/>
      <c r="FWA12"/>
      <c r="FWB12"/>
      <c r="FWC12"/>
      <c r="FWD12"/>
      <c r="FWE12"/>
      <c r="FWF12"/>
      <c r="FWG12"/>
      <c r="FWH12"/>
      <c r="FWI12"/>
      <c r="FWJ12"/>
      <c r="FWK12"/>
      <c r="FWL12"/>
      <c r="FWM12"/>
      <c r="FWN12"/>
      <c r="FWO12"/>
      <c r="FWP12"/>
      <c r="FWQ12"/>
      <c r="FWR12"/>
      <c r="FWS12"/>
      <c r="FWT12"/>
      <c r="FWU12"/>
      <c r="FWV12"/>
      <c r="FWW12"/>
      <c r="FWX12"/>
      <c r="FWY12"/>
      <c r="FWZ12"/>
      <c r="FXA12"/>
      <c r="FXB12"/>
      <c r="FXC12"/>
      <c r="FXD12"/>
      <c r="FXE12"/>
      <c r="FXF12"/>
      <c r="FXG12"/>
      <c r="FXH12"/>
      <c r="FXI12"/>
      <c r="FXJ12"/>
      <c r="FXK12"/>
      <c r="FXL12"/>
      <c r="FXM12"/>
      <c r="FXN12"/>
      <c r="FXO12"/>
      <c r="FXP12"/>
      <c r="FXQ12"/>
      <c r="FXR12"/>
      <c r="FXS12"/>
      <c r="FXT12"/>
      <c r="FXU12"/>
      <c r="FXV12"/>
      <c r="FXW12"/>
      <c r="FXX12"/>
      <c r="FXY12"/>
      <c r="FXZ12"/>
      <c r="FYA12"/>
      <c r="FYB12"/>
      <c r="FYC12"/>
      <c r="FYD12"/>
      <c r="FYE12"/>
      <c r="FYF12"/>
      <c r="FYG12"/>
      <c r="FYH12"/>
      <c r="FYI12"/>
      <c r="FYJ12"/>
      <c r="FYK12"/>
      <c r="FYL12"/>
      <c r="FYM12"/>
      <c r="FYN12"/>
      <c r="FYO12"/>
      <c r="FYP12"/>
      <c r="FYQ12"/>
      <c r="FYR12"/>
      <c r="FYS12"/>
      <c r="FYT12"/>
      <c r="FYU12"/>
      <c r="FYV12"/>
      <c r="FYW12"/>
      <c r="FYX12"/>
      <c r="FYY12"/>
      <c r="FYZ12"/>
      <c r="FZA12"/>
      <c r="FZB12"/>
      <c r="FZC12"/>
      <c r="FZD12"/>
      <c r="FZE12"/>
      <c r="FZF12"/>
      <c r="FZG12"/>
      <c r="FZH12"/>
      <c r="FZI12"/>
      <c r="FZJ12"/>
      <c r="FZK12"/>
      <c r="FZL12"/>
      <c r="FZM12"/>
      <c r="FZN12"/>
      <c r="FZO12"/>
      <c r="FZP12"/>
      <c r="FZQ12"/>
      <c r="FZR12"/>
      <c r="FZS12"/>
      <c r="FZT12"/>
      <c r="FZU12"/>
      <c r="FZV12"/>
      <c r="FZW12"/>
      <c r="FZX12"/>
      <c r="FZY12"/>
      <c r="FZZ12"/>
      <c r="GAA12"/>
      <c r="GAB12"/>
      <c r="GAC12"/>
      <c r="GAD12"/>
      <c r="GAE12"/>
      <c r="GAF12"/>
      <c r="GAG12"/>
      <c r="GAH12"/>
      <c r="GAI12"/>
      <c r="GAJ12"/>
      <c r="GAK12"/>
      <c r="GAL12"/>
      <c r="GAM12"/>
      <c r="GAN12"/>
      <c r="GAO12"/>
      <c r="GAP12"/>
      <c r="GAQ12"/>
      <c r="GAR12"/>
      <c r="GAS12"/>
      <c r="GAT12"/>
      <c r="GAU12"/>
      <c r="GAV12"/>
      <c r="GAW12"/>
      <c r="GAX12"/>
      <c r="GAY12"/>
      <c r="GAZ12"/>
      <c r="GBA12"/>
      <c r="GBB12"/>
      <c r="GBC12"/>
      <c r="GBD12"/>
      <c r="GBE12"/>
      <c r="GBF12"/>
      <c r="GBG12"/>
      <c r="GBH12"/>
      <c r="GBI12"/>
      <c r="GBJ12"/>
      <c r="GBK12"/>
      <c r="GBL12"/>
      <c r="GBM12"/>
      <c r="GBN12"/>
      <c r="GBO12"/>
      <c r="GBP12"/>
      <c r="GBQ12"/>
      <c r="GBR12"/>
      <c r="GBS12"/>
      <c r="GBT12"/>
      <c r="GBU12"/>
      <c r="GBV12"/>
      <c r="GBW12"/>
      <c r="GBX12"/>
      <c r="GBY12"/>
      <c r="GBZ12"/>
      <c r="GCA12"/>
      <c r="GCB12"/>
      <c r="GCC12"/>
      <c r="GCD12"/>
      <c r="GCE12"/>
      <c r="GCF12"/>
      <c r="GCG12"/>
      <c r="GCH12"/>
      <c r="GCI12"/>
      <c r="GCJ12"/>
      <c r="GCK12"/>
      <c r="GCL12"/>
      <c r="GCM12"/>
      <c r="GCN12"/>
      <c r="GCO12"/>
      <c r="GCP12"/>
      <c r="GCQ12"/>
      <c r="GCR12"/>
      <c r="GCS12"/>
      <c r="GCT12"/>
      <c r="GCU12"/>
      <c r="GCV12"/>
      <c r="GCW12"/>
      <c r="GCX12"/>
      <c r="GCY12"/>
      <c r="GCZ12"/>
      <c r="GDA12"/>
      <c r="GDB12"/>
      <c r="GDC12"/>
      <c r="GDD12"/>
      <c r="GDE12"/>
      <c r="GDF12"/>
      <c r="GDG12"/>
      <c r="GDH12"/>
      <c r="GDI12"/>
      <c r="GDJ12"/>
      <c r="GDK12"/>
      <c r="GDL12"/>
      <c r="GDM12"/>
      <c r="GDN12"/>
      <c r="GDO12"/>
      <c r="GDP12"/>
      <c r="GDQ12"/>
      <c r="GDR12"/>
      <c r="GDS12"/>
      <c r="GDT12"/>
      <c r="GDU12"/>
      <c r="GDV12"/>
      <c r="GDW12"/>
      <c r="GDX12"/>
      <c r="GDY12"/>
      <c r="GDZ12"/>
      <c r="GEA12"/>
      <c r="GEB12"/>
      <c r="GEC12"/>
      <c r="GED12"/>
      <c r="GEE12"/>
      <c r="GEF12"/>
      <c r="GEG12"/>
      <c r="GEH12"/>
      <c r="GEI12"/>
      <c r="GEJ12"/>
      <c r="GEK12"/>
      <c r="GEL12"/>
      <c r="GEM12"/>
      <c r="GEN12"/>
      <c r="GEO12"/>
      <c r="GEP12"/>
      <c r="GEQ12"/>
      <c r="GER12"/>
      <c r="GES12"/>
      <c r="GET12"/>
      <c r="GEU12"/>
      <c r="GEV12"/>
      <c r="GEW12"/>
      <c r="GEX12"/>
      <c r="GEY12"/>
      <c r="GEZ12"/>
      <c r="GFA12"/>
      <c r="GFB12"/>
      <c r="GFC12"/>
      <c r="GFD12"/>
      <c r="GFE12"/>
      <c r="GFF12"/>
      <c r="GFG12"/>
      <c r="GFH12"/>
      <c r="GFI12"/>
      <c r="GFJ12"/>
      <c r="GFK12"/>
      <c r="GFL12"/>
      <c r="GFM12"/>
      <c r="GFN12"/>
      <c r="GFO12"/>
      <c r="GFP12"/>
      <c r="GFQ12"/>
      <c r="GFR12"/>
      <c r="GFS12"/>
      <c r="GFT12"/>
      <c r="GFU12"/>
      <c r="GFV12"/>
      <c r="GFW12"/>
      <c r="GFX12"/>
      <c r="GFY12"/>
      <c r="GFZ12"/>
      <c r="GGA12"/>
      <c r="GGB12"/>
      <c r="GGC12"/>
      <c r="GGD12"/>
      <c r="GGE12"/>
      <c r="GGF12"/>
      <c r="GGG12"/>
      <c r="GGH12"/>
      <c r="GGI12"/>
      <c r="GGJ12"/>
      <c r="GGK12"/>
      <c r="GGL12"/>
      <c r="GGM12"/>
      <c r="GGN12"/>
      <c r="GGO12"/>
      <c r="GGP12"/>
      <c r="GGQ12"/>
      <c r="GGR12"/>
      <c r="GGS12"/>
      <c r="GGT12"/>
      <c r="GGU12"/>
      <c r="GGV12"/>
      <c r="GGW12"/>
      <c r="GGX12"/>
      <c r="GGY12"/>
      <c r="GGZ12"/>
      <c r="GHA12"/>
      <c r="GHB12"/>
      <c r="GHC12"/>
      <c r="GHD12"/>
      <c r="GHE12"/>
      <c r="GHF12"/>
      <c r="GHG12"/>
      <c r="GHH12"/>
      <c r="GHI12"/>
      <c r="GHJ12"/>
      <c r="GHK12"/>
      <c r="GHL12"/>
      <c r="GHM12"/>
      <c r="GHN12"/>
      <c r="GHO12"/>
      <c r="GHP12"/>
      <c r="GHQ12"/>
      <c r="GHR12"/>
      <c r="GHS12"/>
      <c r="GHT12"/>
      <c r="GHU12"/>
      <c r="GHV12"/>
      <c r="GHW12"/>
      <c r="GHX12"/>
      <c r="GHY12"/>
      <c r="GHZ12"/>
      <c r="GIA12"/>
      <c r="GIB12"/>
      <c r="GIC12"/>
      <c r="GID12"/>
      <c r="GIE12"/>
      <c r="GIF12"/>
      <c r="GIG12"/>
      <c r="GIH12"/>
      <c r="GII12"/>
      <c r="GIJ12"/>
      <c r="GIK12"/>
      <c r="GIL12"/>
      <c r="GIM12"/>
      <c r="GIN12"/>
      <c r="GIO12"/>
      <c r="GIP12"/>
      <c r="GIQ12"/>
      <c r="GIR12"/>
      <c r="GIS12"/>
      <c r="GIT12"/>
      <c r="GIU12"/>
      <c r="GIV12"/>
      <c r="GIW12"/>
      <c r="GIX12"/>
      <c r="GIY12"/>
      <c r="GIZ12"/>
      <c r="GJA12"/>
      <c r="GJB12"/>
      <c r="GJC12"/>
      <c r="GJD12"/>
      <c r="GJE12"/>
      <c r="GJF12"/>
      <c r="GJG12"/>
      <c r="GJH12"/>
      <c r="GJI12"/>
      <c r="GJJ12"/>
      <c r="GJK12"/>
      <c r="GJL12"/>
      <c r="GJM12"/>
      <c r="GJN12"/>
      <c r="GJO12"/>
      <c r="GJP12"/>
      <c r="GJQ12"/>
      <c r="GJR12"/>
      <c r="GJS12"/>
      <c r="GJT12"/>
      <c r="GJU12"/>
      <c r="GJV12"/>
      <c r="GJW12"/>
      <c r="GJX12"/>
      <c r="GJY12"/>
      <c r="GJZ12"/>
      <c r="GKA12"/>
      <c r="GKB12"/>
      <c r="GKC12"/>
      <c r="GKD12"/>
      <c r="GKE12"/>
      <c r="GKF12"/>
      <c r="GKG12"/>
      <c r="GKH12"/>
      <c r="GKI12"/>
      <c r="GKJ12"/>
      <c r="GKK12"/>
      <c r="GKL12"/>
      <c r="GKM12"/>
      <c r="GKN12"/>
      <c r="GKO12"/>
      <c r="GKP12"/>
      <c r="GKQ12"/>
      <c r="GKR12"/>
      <c r="GKS12"/>
      <c r="GKT12"/>
      <c r="GKU12"/>
      <c r="GKV12"/>
      <c r="GKW12"/>
      <c r="GKX12"/>
      <c r="GKY12"/>
      <c r="GKZ12"/>
      <c r="GLA12"/>
      <c r="GLB12"/>
      <c r="GLC12"/>
      <c r="GLD12"/>
      <c r="GLE12"/>
      <c r="GLF12"/>
      <c r="GLG12"/>
      <c r="GLH12"/>
      <c r="GLI12"/>
      <c r="GLJ12"/>
      <c r="GLK12"/>
      <c r="GLL12"/>
      <c r="GLM12"/>
      <c r="GLN12"/>
      <c r="GLO12"/>
      <c r="GLP12"/>
      <c r="GLQ12"/>
      <c r="GLR12"/>
      <c r="GLS12"/>
      <c r="GLT12"/>
      <c r="GLU12"/>
      <c r="GLV12"/>
      <c r="GLW12"/>
      <c r="GLX12"/>
      <c r="GLY12"/>
      <c r="GLZ12"/>
      <c r="GMA12"/>
      <c r="GMB12"/>
      <c r="GMC12"/>
      <c r="GMD12"/>
      <c r="GME12"/>
      <c r="GMF12"/>
      <c r="GMG12"/>
      <c r="GMH12"/>
      <c r="GMI12"/>
      <c r="GMJ12"/>
      <c r="GMK12"/>
      <c r="GML12"/>
      <c r="GMM12"/>
      <c r="GMN12"/>
      <c r="GMO12"/>
      <c r="GMP12"/>
      <c r="GMQ12"/>
      <c r="GMR12"/>
      <c r="GMS12"/>
      <c r="GMT12"/>
      <c r="GMU12"/>
      <c r="GMV12"/>
      <c r="GMW12"/>
      <c r="GMX12"/>
      <c r="GMY12"/>
      <c r="GMZ12"/>
      <c r="GNA12"/>
      <c r="GNB12"/>
      <c r="GNC12"/>
      <c r="GND12"/>
      <c r="GNE12"/>
      <c r="GNF12"/>
      <c r="GNG12"/>
      <c r="GNH12"/>
      <c r="GNI12"/>
      <c r="GNJ12"/>
      <c r="GNK12"/>
      <c r="GNL12"/>
      <c r="GNM12"/>
      <c r="GNN12"/>
      <c r="GNO12"/>
      <c r="GNP12"/>
      <c r="GNQ12"/>
      <c r="GNR12"/>
      <c r="GNS12"/>
      <c r="GNT12"/>
      <c r="GNU12"/>
      <c r="GNV12"/>
      <c r="GNW12"/>
      <c r="GNX12"/>
      <c r="GNY12"/>
      <c r="GNZ12"/>
      <c r="GOA12"/>
      <c r="GOB12"/>
      <c r="GOC12"/>
      <c r="GOD12"/>
      <c r="GOE12"/>
      <c r="GOF12"/>
      <c r="GOG12"/>
      <c r="GOH12"/>
      <c r="GOI12"/>
      <c r="GOJ12"/>
      <c r="GOK12"/>
      <c r="GOL12"/>
      <c r="GOM12"/>
      <c r="GON12"/>
      <c r="GOO12"/>
      <c r="GOP12"/>
      <c r="GOQ12"/>
      <c r="GOR12"/>
      <c r="GOS12"/>
      <c r="GOT12"/>
      <c r="GOU12"/>
      <c r="GOV12"/>
      <c r="GOW12"/>
      <c r="GOX12"/>
      <c r="GOY12"/>
      <c r="GOZ12"/>
      <c r="GPA12"/>
      <c r="GPB12"/>
      <c r="GPC12"/>
      <c r="GPD12"/>
      <c r="GPE12"/>
      <c r="GPF12"/>
      <c r="GPG12"/>
      <c r="GPH12"/>
      <c r="GPI12"/>
      <c r="GPJ12"/>
      <c r="GPK12"/>
      <c r="GPL12"/>
      <c r="GPM12"/>
      <c r="GPN12"/>
      <c r="GPO12"/>
      <c r="GPP12"/>
      <c r="GPQ12"/>
      <c r="GPR12"/>
      <c r="GPS12"/>
      <c r="GPT12"/>
      <c r="GPU12"/>
      <c r="GPV12"/>
      <c r="GPW12"/>
      <c r="GPX12"/>
      <c r="GPY12"/>
      <c r="GPZ12"/>
      <c r="GQA12"/>
      <c r="GQB12"/>
      <c r="GQC12"/>
      <c r="GQD12"/>
      <c r="GQE12"/>
      <c r="GQF12"/>
      <c r="GQG12"/>
      <c r="GQH12"/>
      <c r="GQI12"/>
      <c r="GQJ12"/>
      <c r="GQK12"/>
      <c r="GQL12"/>
      <c r="GQM12"/>
      <c r="GQN12"/>
      <c r="GQO12"/>
      <c r="GQP12"/>
      <c r="GQQ12"/>
      <c r="GQR12"/>
      <c r="GQS12"/>
      <c r="GQT12"/>
      <c r="GQU12"/>
      <c r="GQV12"/>
      <c r="GQW12"/>
      <c r="GQX12"/>
      <c r="GQY12"/>
      <c r="GQZ12"/>
      <c r="GRA12"/>
      <c r="GRB12"/>
      <c r="GRC12"/>
      <c r="GRD12"/>
      <c r="GRE12"/>
      <c r="GRF12"/>
      <c r="GRG12"/>
      <c r="GRH12"/>
      <c r="GRI12"/>
      <c r="GRJ12"/>
      <c r="GRK12"/>
      <c r="GRL12"/>
      <c r="GRM12"/>
      <c r="GRN12"/>
      <c r="GRO12"/>
      <c r="GRP12"/>
      <c r="GRQ12"/>
      <c r="GRR12"/>
      <c r="GRS12"/>
      <c r="GRT12"/>
      <c r="GRU12"/>
      <c r="GRV12"/>
      <c r="GRW12"/>
      <c r="GRX12"/>
      <c r="GRY12"/>
      <c r="GRZ12"/>
      <c r="GSA12"/>
      <c r="GSB12"/>
      <c r="GSC12"/>
      <c r="GSD12"/>
      <c r="GSE12"/>
      <c r="GSF12"/>
      <c r="GSG12"/>
      <c r="GSH12"/>
      <c r="GSI12"/>
      <c r="GSJ12"/>
      <c r="GSK12"/>
      <c r="GSL12"/>
      <c r="GSM12"/>
      <c r="GSN12"/>
      <c r="GSO12"/>
      <c r="GSP12"/>
      <c r="GSQ12"/>
      <c r="GSR12"/>
      <c r="GSS12"/>
      <c r="GST12"/>
      <c r="GSU12"/>
      <c r="GSV12"/>
      <c r="GSW12"/>
      <c r="GSX12"/>
      <c r="GSY12"/>
      <c r="GSZ12"/>
      <c r="GTA12"/>
      <c r="GTB12"/>
      <c r="GTC12"/>
      <c r="GTD12"/>
      <c r="GTE12"/>
      <c r="GTF12"/>
      <c r="GTG12"/>
      <c r="GTH12"/>
      <c r="GTI12"/>
      <c r="GTJ12"/>
      <c r="GTK12"/>
      <c r="GTL12"/>
      <c r="GTM12"/>
      <c r="GTN12"/>
      <c r="GTO12"/>
      <c r="GTP12"/>
      <c r="GTQ12"/>
      <c r="GTR12"/>
      <c r="GTS12"/>
      <c r="GTT12"/>
      <c r="GTU12"/>
      <c r="GTV12"/>
      <c r="GTW12"/>
      <c r="GTX12"/>
      <c r="GTY12"/>
      <c r="GTZ12"/>
      <c r="GUA12"/>
      <c r="GUB12"/>
      <c r="GUC12"/>
      <c r="GUD12"/>
      <c r="GUE12"/>
      <c r="GUF12"/>
      <c r="GUG12"/>
      <c r="GUH12"/>
      <c r="GUI12"/>
      <c r="GUJ12"/>
      <c r="GUK12"/>
      <c r="GUL12"/>
      <c r="GUM12"/>
      <c r="GUN12"/>
      <c r="GUO12"/>
      <c r="GUP12"/>
      <c r="GUQ12"/>
      <c r="GUR12"/>
      <c r="GUS12"/>
      <c r="GUT12"/>
      <c r="GUU12"/>
      <c r="GUV12"/>
      <c r="GUW12"/>
      <c r="GUX12"/>
      <c r="GUY12"/>
      <c r="GUZ12"/>
      <c r="GVA12"/>
      <c r="GVB12"/>
      <c r="GVC12"/>
      <c r="GVD12"/>
      <c r="GVE12"/>
      <c r="GVF12"/>
      <c r="GVG12"/>
      <c r="GVH12"/>
      <c r="GVI12"/>
      <c r="GVJ12"/>
      <c r="GVK12"/>
      <c r="GVL12"/>
      <c r="GVM12"/>
      <c r="GVN12"/>
      <c r="GVO12"/>
      <c r="GVP12"/>
      <c r="GVQ12"/>
      <c r="GVR12"/>
      <c r="GVS12"/>
      <c r="GVT12"/>
      <c r="GVU12"/>
      <c r="GVV12"/>
      <c r="GVW12"/>
      <c r="GVX12"/>
      <c r="GVY12"/>
      <c r="GVZ12"/>
      <c r="GWA12"/>
      <c r="GWB12"/>
      <c r="GWC12"/>
      <c r="GWD12"/>
      <c r="GWE12"/>
      <c r="GWF12"/>
      <c r="GWG12"/>
      <c r="GWH12"/>
      <c r="GWI12"/>
      <c r="GWJ12"/>
      <c r="GWK12"/>
      <c r="GWL12"/>
      <c r="GWM12"/>
      <c r="GWN12"/>
      <c r="GWO12"/>
      <c r="GWP12"/>
      <c r="GWQ12"/>
      <c r="GWR12"/>
      <c r="GWS12"/>
      <c r="GWT12"/>
      <c r="GWU12"/>
      <c r="GWV12"/>
      <c r="GWW12"/>
      <c r="GWX12"/>
      <c r="GWY12"/>
      <c r="GWZ12"/>
      <c r="GXA12"/>
      <c r="GXB12"/>
      <c r="GXC12"/>
      <c r="GXD12"/>
      <c r="GXE12"/>
      <c r="GXF12"/>
      <c r="GXG12"/>
      <c r="GXH12"/>
      <c r="GXI12"/>
      <c r="GXJ12"/>
      <c r="GXK12"/>
      <c r="GXL12"/>
      <c r="GXM12"/>
      <c r="GXN12"/>
      <c r="GXO12"/>
      <c r="GXP12"/>
      <c r="GXQ12"/>
      <c r="GXR12"/>
      <c r="GXS12"/>
      <c r="GXT12"/>
      <c r="GXU12"/>
      <c r="GXV12"/>
      <c r="GXW12"/>
      <c r="GXX12"/>
      <c r="GXY12"/>
      <c r="GXZ12"/>
      <c r="GYA12"/>
      <c r="GYB12"/>
      <c r="GYC12"/>
      <c r="GYD12"/>
      <c r="GYE12"/>
      <c r="GYF12"/>
      <c r="GYG12"/>
      <c r="GYH12"/>
      <c r="GYI12"/>
      <c r="GYJ12"/>
      <c r="GYK12"/>
      <c r="GYL12"/>
      <c r="GYM12"/>
      <c r="GYN12"/>
      <c r="GYO12"/>
      <c r="GYP12"/>
      <c r="GYQ12"/>
      <c r="GYR12"/>
      <c r="GYS12"/>
      <c r="GYT12"/>
      <c r="GYU12"/>
      <c r="GYV12"/>
      <c r="GYW12"/>
      <c r="GYX12"/>
      <c r="GYY12"/>
      <c r="GYZ12"/>
      <c r="GZA12"/>
      <c r="GZB12"/>
      <c r="GZC12"/>
      <c r="GZD12"/>
      <c r="GZE12"/>
      <c r="GZF12"/>
      <c r="GZG12"/>
      <c r="GZH12"/>
      <c r="GZI12"/>
      <c r="GZJ12"/>
      <c r="GZK12"/>
      <c r="GZL12"/>
      <c r="GZM12"/>
      <c r="GZN12"/>
      <c r="GZO12"/>
      <c r="GZP12"/>
      <c r="GZQ12"/>
      <c r="GZR12"/>
      <c r="GZS12"/>
      <c r="GZT12"/>
      <c r="GZU12"/>
      <c r="GZV12"/>
      <c r="GZW12"/>
      <c r="GZX12"/>
      <c r="GZY12"/>
      <c r="GZZ12"/>
      <c r="HAA12"/>
      <c r="HAB12"/>
      <c r="HAC12"/>
      <c r="HAD12"/>
      <c r="HAE12"/>
      <c r="HAF12"/>
      <c r="HAG12"/>
      <c r="HAH12"/>
      <c r="HAI12"/>
      <c r="HAJ12"/>
      <c r="HAK12"/>
      <c r="HAL12"/>
      <c r="HAM12"/>
      <c r="HAN12"/>
      <c r="HAO12"/>
      <c r="HAP12"/>
      <c r="HAQ12"/>
      <c r="HAR12"/>
      <c r="HAS12"/>
      <c r="HAT12"/>
      <c r="HAU12"/>
      <c r="HAV12"/>
      <c r="HAW12"/>
      <c r="HAX12"/>
      <c r="HAY12"/>
      <c r="HAZ12"/>
      <c r="HBA12"/>
      <c r="HBB12"/>
      <c r="HBC12"/>
      <c r="HBD12"/>
      <c r="HBE12"/>
      <c r="HBF12"/>
      <c r="HBG12"/>
      <c r="HBH12"/>
      <c r="HBI12"/>
      <c r="HBJ12"/>
      <c r="HBK12"/>
      <c r="HBL12"/>
      <c r="HBM12"/>
      <c r="HBN12"/>
      <c r="HBO12"/>
      <c r="HBP12"/>
      <c r="HBQ12"/>
      <c r="HBR12"/>
      <c r="HBS12"/>
      <c r="HBT12"/>
      <c r="HBU12"/>
      <c r="HBV12"/>
      <c r="HBW12"/>
      <c r="HBX12"/>
      <c r="HBY12"/>
      <c r="HBZ12"/>
      <c r="HCA12"/>
      <c r="HCB12"/>
      <c r="HCC12"/>
      <c r="HCD12"/>
      <c r="HCE12"/>
      <c r="HCF12"/>
      <c r="HCG12"/>
      <c r="HCH12"/>
      <c r="HCI12"/>
      <c r="HCJ12"/>
      <c r="HCK12"/>
      <c r="HCL12"/>
      <c r="HCM12"/>
      <c r="HCN12"/>
      <c r="HCO12"/>
      <c r="HCP12"/>
      <c r="HCQ12"/>
      <c r="HCR12"/>
      <c r="HCS12"/>
      <c r="HCT12"/>
      <c r="HCU12"/>
      <c r="HCV12"/>
      <c r="HCW12"/>
      <c r="HCX12"/>
      <c r="HCY12"/>
      <c r="HCZ12"/>
      <c r="HDA12"/>
      <c r="HDB12"/>
      <c r="HDC12"/>
      <c r="HDD12"/>
      <c r="HDE12"/>
      <c r="HDF12"/>
      <c r="HDG12"/>
      <c r="HDH12"/>
      <c r="HDI12"/>
      <c r="HDJ12"/>
      <c r="HDK12"/>
      <c r="HDL12"/>
      <c r="HDM12"/>
      <c r="HDN12"/>
      <c r="HDO12"/>
      <c r="HDP12"/>
      <c r="HDQ12"/>
      <c r="HDR12"/>
      <c r="HDS12"/>
      <c r="HDT12"/>
      <c r="HDU12"/>
      <c r="HDV12"/>
      <c r="HDW12"/>
      <c r="HDX12"/>
      <c r="HDY12"/>
      <c r="HDZ12"/>
      <c r="HEA12"/>
      <c r="HEB12"/>
      <c r="HEC12"/>
      <c r="HED12"/>
      <c r="HEE12"/>
      <c r="HEF12"/>
      <c r="HEG12"/>
      <c r="HEH12"/>
      <c r="HEI12"/>
      <c r="HEJ12"/>
      <c r="HEK12"/>
      <c r="HEL12"/>
      <c r="HEM12"/>
      <c r="HEN12"/>
      <c r="HEO12"/>
      <c r="HEP12"/>
      <c r="HEQ12"/>
      <c r="HER12"/>
      <c r="HES12"/>
      <c r="HET12"/>
      <c r="HEU12"/>
      <c r="HEV12"/>
      <c r="HEW12"/>
      <c r="HEX12"/>
      <c r="HEY12"/>
      <c r="HEZ12"/>
      <c r="HFA12"/>
      <c r="HFB12"/>
      <c r="HFC12"/>
      <c r="HFD12"/>
      <c r="HFE12"/>
      <c r="HFF12"/>
      <c r="HFG12"/>
      <c r="HFH12"/>
      <c r="HFI12"/>
      <c r="HFJ12"/>
      <c r="HFK12"/>
      <c r="HFL12"/>
      <c r="HFM12"/>
      <c r="HFN12"/>
      <c r="HFO12"/>
      <c r="HFP12"/>
      <c r="HFQ12"/>
      <c r="HFR12"/>
      <c r="HFS12"/>
      <c r="HFT12"/>
      <c r="HFU12"/>
      <c r="HFV12"/>
      <c r="HFW12"/>
      <c r="HFX12"/>
      <c r="HFY12"/>
      <c r="HFZ12"/>
      <c r="HGA12"/>
      <c r="HGB12"/>
      <c r="HGC12"/>
      <c r="HGD12"/>
      <c r="HGE12"/>
      <c r="HGF12"/>
      <c r="HGG12"/>
      <c r="HGH12"/>
      <c r="HGI12"/>
      <c r="HGJ12"/>
      <c r="HGK12"/>
      <c r="HGL12"/>
      <c r="HGM12"/>
      <c r="HGN12"/>
      <c r="HGO12"/>
      <c r="HGP12"/>
      <c r="HGQ12"/>
      <c r="HGR12"/>
      <c r="HGS12"/>
      <c r="HGT12"/>
      <c r="HGU12"/>
      <c r="HGV12"/>
      <c r="HGW12"/>
      <c r="HGX12"/>
      <c r="HGY12"/>
      <c r="HGZ12"/>
      <c r="HHA12"/>
      <c r="HHB12"/>
      <c r="HHC12"/>
      <c r="HHD12"/>
      <c r="HHE12"/>
      <c r="HHF12"/>
      <c r="HHG12"/>
      <c r="HHH12"/>
      <c r="HHI12"/>
      <c r="HHJ12"/>
      <c r="HHK12"/>
      <c r="HHL12"/>
      <c r="HHM12"/>
      <c r="HHN12"/>
      <c r="HHO12"/>
      <c r="HHP12"/>
      <c r="HHQ12"/>
      <c r="HHR12"/>
      <c r="HHS12"/>
      <c r="HHT12"/>
      <c r="HHU12"/>
      <c r="HHV12"/>
      <c r="HHW12"/>
      <c r="HHX12"/>
      <c r="HHY12"/>
      <c r="HHZ12"/>
      <c r="HIA12"/>
      <c r="HIB12"/>
      <c r="HIC12"/>
      <c r="HID12"/>
      <c r="HIE12"/>
      <c r="HIF12"/>
      <c r="HIG12"/>
      <c r="HIH12"/>
      <c r="HII12"/>
      <c r="HIJ12"/>
      <c r="HIK12"/>
      <c r="HIL12"/>
      <c r="HIM12"/>
      <c r="HIN12"/>
      <c r="HIO12"/>
      <c r="HIP12"/>
      <c r="HIQ12"/>
      <c r="HIR12"/>
      <c r="HIS12"/>
      <c r="HIT12"/>
      <c r="HIU12"/>
      <c r="HIV12"/>
      <c r="HIW12"/>
      <c r="HIX12"/>
      <c r="HIY12"/>
      <c r="HIZ12"/>
      <c r="HJA12"/>
      <c r="HJB12"/>
      <c r="HJC12"/>
      <c r="HJD12"/>
      <c r="HJE12"/>
      <c r="HJF12"/>
      <c r="HJG12"/>
      <c r="HJH12"/>
      <c r="HJI12"/>
      <c r="HJJ12"/>
      <c r="HJK12"/>
      <c r="HJL12"/>
      <c r="HJM12"/>
      <c r="HJN12"/>
      <c r="HJO12"/>
      <c r="HJP12"/>
      <c r="HJQ12"/>
      <c r="HJR12"/>
      <c r="HJS12"/>
      <c r="HJT12"/>
      <c r="HJU12"/>
      <c r="HJV12"/>
      <c r="HJW12"/>
      <c r="HJX12"/>
      <c r="HJY12"/>
      <c r="HJZ12"/>
      <c r="HKA12"/>
      <c r="HKB12"/>
      <c r="HKC12"/>
      <c r="HKD12"/>
      <c r="HKE12"/>
      <c r="HKF12"/>
      <c r="HKG12"/>
      <c r="HKH12"/>
      <c r="HKI12"/>
      <c r="HKJ12"/>
      <c r="HKK12"/>
      <c r="HKL12"/>
      <c r="HKM12"/>
      <c r="HKN12"/>
      <c r="HKO12"/>
      <c r="HKP12"/>
      <c r="HKQ12"/>
      <c r="HKR12"/>
      <c r="HKS12"/>
      <c r="HKT12"/>
      <c r="HKU12"/>
      <c r="HKV12"/>
      <c r="HKW12"/>
      <c r="HKX12"/>
      <c r="HKY12"/>
      <c r="HKZ12"/>
      <c r="HLA12"/>
      <c r="HLB12"/>
      <c r="HLC12"/>
      <c r="HLD12"/>
      <c r="HLE12"/>
      <c r="HLF12"/>
      <c r="HLG12"/>
      <c r="HLH12"/>
      <c r="HLI12"/>
      <c r="HLJ12"/>
      <c r="HLK12"/>
      <c r="HLL12"/>
      <c r="HLM12"/>
      <c r="HLN12"/>
      <c r="HLO12"/>
      <c r="HLP12"/>
      <c r="HLQ12"/>
      <c r="HLR12"/>
      <c r="HLS12"/>
      <c r="HLT12"/>
      <c r="HLU12"/>
      <c r="HLV12"/>
      <c r="HLW12"/>
      <c r="HLX12"/>
      <c r="HLY12"/>
      <c r="HLZ12"/>
      <c r="HMA12"/>
      <c r="HMB12"/>
      <c r="HMC12"/>
      <c r="HMD12"/>
      <c r="HME12"/>
      <c r="HMF12"/>
      <c r="HMG12"/>
      <c r="HMH12"/>
      <c r="HMI12"/>
      <c r="HMJ12"/>
      <c r="HMK12"/>
      <c r="HML12"/>
      <c r="HMM12"/>
      <c r="HMN12"/>
      <c r="HMO12"/>
      <c r="HMP12"/>
      <c r="HMQ12"/>
      <c r="HMR12"/>
      <c r="HMS12"/>
      <c r="HMT12"/>
      <c r="HMU12"/>
      <c r="HMV12"/>
      <c r="HMW12"/>
      <c r="HMX12"/>
      <c r="HMY12"/>
      <c r="HMZ12"/>
      <c r="HNA12"/>
      <c r="HNB12"/>
      <c r="HNC12"/>
      <c r="HND12"/>
      <c r="HNE12"/>
      <c r="HNF12"/>
      <c r="HNG12"/>
      <c r="HNH12"/>
      <c r="HNI12"/>
      <c r="HNJ12"/>
      <c r="HNK12"/>
      <c r="HNL12"/>
      <c r="HNM12"/>
      <c r="HNN12"/>
      <c r="HNO12"/>
      <c r="HNP12"/>
      <c r="HNQ12"/>
      <c r="HNR12"/>
      <c r="HNS12"/>
      <c r="HNT12"/>
      <c r="HNU12"/>
      <c r="HNV12"/>
      <c r="HNW12"/>
      <c r="HNX12"/>
      <c r="HNY12"/>
      <c r="HNZ12"/>
      <c r="HOA12"/>
      <c r="HOB12"/>
      <c r="HOC12"/>
      <c r="HOD12"/>
      <c r="HOE12"/>
      <c r="HOF12"/>
      <c r="HOG12"/>
      <c r="HOH12"/>
      <c r="HOI12"/>
      <c r="HOJ12"/>
      <c r="HOK12"/>
      <c r="HOL12"/>
      <c r="HOM12"/>
      <c r="HON12"/>
      <c r="HOO12"/>
      <c r="HOP12"/>
      <c r="HOQ12"/>
      <c r="HOR12"/>
      <c r="HOS12"/>
      <c r="HOT12"/>
      <c r="HOU12"/>
      <c r="HOV12"/>
      <c r="HOW12"/>
      <c r="HOX12"/>
      <c r="HOY12"/>
      <c r="HOZ12"/>
      <c r="HPA12"/>
      <c r="HPB12"/>
      <c r="HPC12"/>
      <c r="HPD12"/>
      <c r="HPE12"/>
      <c r="HPF12"/>
      <c r="HPG12"/>
      <c r="HPH12"/>
      <c r="HPI12"/>
      <c r="HPJ12"/>
      <c r="HPK12"/>
      <c r="HPL12"/>
      <c r="HPM12"/>
      <c r="HPN12"/>
      <c r="HPO12"/>
      <c r="HPP12"/>
      <c r="HPQ12"/>
      <c r="HPR12"/>
      <c r="HPS12"/>
      <c r="HPT12"/>
      <c r="HPU12"/>
      <c r="HPV12"/>
      <c r="HPW12"/>
      <c r="HPX12"/>
      <c r="HPY12"/>
      <c r="HPZ12"/>
      <c r="HQA12"/>
      <c r="HQB12"/>
      <c r="HQC12"/>
      <c r="HQD12"/>
      <c r="HQE12"/>
      <c r="HQF12"/>
      <c r="HQG12"/>
      <c r="HQH12"/>
      <c r="HQI12"/>
      <c r="HQJ12"/>
      <c r="HQK12"/>
      <c r="HQL12"/>
      <c r="HQM12"/>
      <c r="HQN12"/>
      <c r="HQO12"/>
      <c r="HQP12"/>
      <c r="HQQ12"/>
      <c r="HQR12"/>
      <c r="HQS12"/>
      <c r="HQT12"/>
      <c r="HQU12"/>
      <c r="HQV12"/>
      <c r="HQW12"/>
      <c r="HQX12"/>
      <c r="HQY12"/>
      <c r="HQZ12"/>
      <c r="HRA12"/>
      <c r="HRB12"/>
      <c r="HRC12"/>
      <c r="HRD12"/>
      <c r="HRE12"/>
      <c r="HRF12"/>
      <c r="HRG12"/>
      <c r="HRH12"/>
      <c r="HRI12"/>
      <c r="HRJ12"/>
      <c r="HRK12"/>
      <c r="HRL12"/>
      <c r="HRM12"/>
      <c r="HRN12"/>
      <c r="HRO12"/>
      <c r="HRP12"/>
      <c r="HRQ12"/>
      <c r="HRR12"/>
      <c r="HRS12"/>
      <c r="HRT12"/>
      <c r="HRU12"/>
      <c r="HRV12"/>
      <c r="HRW12"/>
      <c r="HRX12"/>
      <c r="HRY12"/>
      <c r="HRZ12"/>
      <c r="HSA12"/>
      <c r="HSB12"/>
      <c r="HSC12"/>
      <c r="HSD12"/>
      <c r="HSE12"/>
      <c r="HSF12"/>
      <c r="HSG12"/>
      <c r="HSH12"/>
      <c r="HSI12"/>
      <c r="HSJ12"/>
      <c r="HSK12"/>
      <c r="HSL12"/>
      <c r="HSM12"/>
      <c r="HSN12"/>
      <c r="HSO12"/>
      <c r="HSP12"/>
      <c r="HSQ12"/>
      <c r="HSR12"/>
      <c r="HSS12"/>
      <c r="HST12"/>
      <c r="HSU12"/>
      <c r="HSV12"/>
      <c r="HSW12"/>
      <c r="HSX12"/>
      <c r="HSY12"/>
      <c r="HSZ12"/>
      <c r="HTA12"/>
      <c r="HTB12"/>
      <c r="HTC12"/>
      <c r="HTD12"/>
      <c r="HTE12"/>
      <c r="HTF12"/>
      <c r="HTG12"/>
      <c r="HTH12"/>
      <c r="HTI12"/>
      <c r="HTJ12"/>
      <c r="HTK12"/>
      <c r="HTL12"/>
      <c r="HTM12"/>
      <c r="HTN12"/>
      <c r="HTO12"/>
      <c r="HTP12"/>
      <c r="HTQ12"/>
      <c r="HTR12"/>
      <c r="HTS12"/>
      <c r="HTT12"/>
      <c r="HTU12"/>
      <c r="HTV12"/>
      <c r="HTW12"/>
      <c r="HTX12"/>
      <c r="HTY12"/>
      <c r="HTZ12"/>
      <c r="HUA12"/>
      <c r="HUB12"/>
      <c r="HUC12"/>
      <c r="HUD12"/>
      <c r="HUE12"/>
      <c r="HUF12"/>
      <c r="HUG12"/>
      <c r="HUH12"/>
      <c r="HUI12"/>
      <c r="HUJ12"/>
      <c r="HUK12"/>
      <c r="HUL12"/>
      <c r="HUM12"/>
      <c r="HUN12"/>
      <c r="HUO12"/>
      <c r="HUP12"/>
      <c r="HUQ12"/>
      <c r="HUR12"/>
      <c r="HUS12"/>
      <c r="HUT12"/>
      <c r="HUU12"/>
      <c r="HUV12"/>
      <c r="HUW12"/>
      <c r="HUX12"/>
      <c r="HUY12"/>
      <c r="HUZ12"/>
      <c r="HVA12"/>
      <c r="HVB12"/>
      <c r="HVC12"/>
      <c r="HVD12"/>
      <c r="HVE12"/>
      <c r="HVF12"/>
      <c r="HVG12"/>
      <c r="HVH12"/>
      <c r="HVI12"/>
      <c r="HVJ12"/>
      <c r="HVK12"/>
      <c r="HVL12"/>
      <c r="HVM12"/>
      <c r="HVN12"/>
      <c r="HVO12"/>
      <c r="HVP12"/>
      <c r="HVQ12"/>
      <c r="HVR12"/>
      <c r="HVS12"/>
      <c r="HVT12"/>
      <c r="HVU12"/>
      <c r="HVV12"/>
      <c r="HVW12"/>
      <c r="HVX12"/>
      <c r="HVY12"/>
      <c r="HVZ12"/>
      <c r="HWA12"/>
      <c r="HWB12"/>
      <c r="HWC12"/>
      <c r="HWD12"/>
      <c r="HWE12"/>
      <c r="HWF12"/>
      <c r="HWG12"/>
      <c r="HWH12"/>
      <c r="HWI12"/>
      <c r="HWJ12"/>
      <c r="HWK12"/>
      <c r="HWL12"/>
      <c r="HWM12"/>
      <c r="HWN12"/>
      <c r="HWO12"/>
      <c r="HWP12"/>
      <c r="HWQ12"/>
      <c r="HWR12"/>
      <c r="HWS12"/>
      <c r="HWT12"/>
      <c r="HWU12"/>
      <c r="HWV12"/>
      <c r="HWW12"/>
      <c r="HWX12"/>
      <c r="HWY12"/>
      <c r="HWZ12"/>
      <c r="HXA12"/>
      <c r="HXB12"/>
      <c r="HXC12"/>
      <c r="HXD12"/>
      <c r="HXE12"/>
      <c r="HXF12"/>
      <c r="HXG12"/>
      <c r="HXH12"/>
      <c r="HXI12"/>
      <c r="HXJ12"/>
      <c r="HXK12"/>
      <c r="HXL12"/>
      <c r="HXM12"/>
      <c r="HXN12"/>
      <c r="HXO12"/>
      <c r="HXP12"/>
      <c r="HXQ12"/>
      <c r="HXR12"/>
      <c r="HXS12"/>
      <c r="HXT12"/>
      <c r="HXU12"/>
      <c r="HXV12"/>
      <c r="HXW12"/>
      <c r="HXX12"/>
      <c r="HXY12"/>
      <c r="HXZ12"/>
      <c r="HYA12"/>
      <c r="HYB12"/>
      <c r="HYC12"/>
      <c r="HYD12"/>
      <c r="HYE12"/>
      <c r="HYF12"/>
      <c r="HYG12"/>
      <c r="HYH12"/>
      <c r="HYI12"/>
      <c r="HYJ12"/>
      <c r="HYK12"/>
      <c r="HYL12"/>
      <c r="HYM12"/>
      <c r="HYN12"/>
      <c r="HYO12"/>
      <c r="HYP12"/>
      <c r="HYQ12"/>
      <c r="HYR12"/>
      <c r="HYS12"/>
      <c r="HYT12"/>
      <c r="HYU12"/>
      <c r="HYV12"/>
      <c r="HYW12"/>
      <c r="HYX12"/>
      <c r="HYY12"/>
      <c r="HYZ12"/>
      <c r="HZA12"/>
      <c r="HZB12"/>
      <c r="HZC12"/>
      <c r="HZD12"/>
      <c r="HZE12"/>
      <c r="HZF12"/>
      <c r="HZG12"/>
      <c r="HZH12"/>
      <c r="HZI12"/>
      <c r="HZJ12"/>
      <c r="HZK12"/>
      <c r="HZL12"/>
      <c r="HZM12"/>
      <c r="HZN12"/>
      <c r="HZO12"/>
      <c r="HZP12"/>
      <c r="HZQ12"/>
      <c r="HZR12"/>
      <c r="HZS12"/>
      <c r="HZT12"/>
      <c r="HZU12"/>
      <c r="HZV12"/>
      <c r="HZW12"/>
      <c r="HZX12"/>
      <c r="HZY12"/>
      <c r="HZZ12"/>
      <c r="IAA12"/>
      <c r="IAB12"/>
      <c r="IAC12"/>
      <c r="IAD12"/>
      <c r="IAE12"/>
      <c r="IAF12"/>
      <c r="IAG12"/>
      <c r="IAH12"/>
      <c r="IAI12"/>
      <c r="IAJ12"/>
      <c r="IAK12"/>
      <c r="IAL12"/>
      <c r="IAM12"/>
      <c r="IAN12"/>
      <c r="IAO12"/>
      <c r="IAP12"/>
      <c r="IAQ12"/>
      <c r="IAR12"/>
      <c r="IAS12"/>
      <c r="IAT12"/>
      <c r="IAU12"/>
      <c r="IAV12"/>
      <c r="IAW12"/>
      <c r="IAX12"/>
      <c r="IAY12"/>
      <c r="IAZ12"/>
      <c r="IBA12"/>
      <c r="IBB12"/>
      <c r="IBC12"/>
      <c r="IBD12"/>
      <c r="IBE12"/>
      <c r="IBF12"/>
      <c r="IBG12"/>
      <c r="IBH12"/>
      <c r="IBI12"/>
      <c r="IBJ12"/>
      <c r="IBK12"/>
      <c r="IBL12"/>
      <c r="IBM12"/>
      <c r="IBN12"/>
      <c r="IBO12"/>
      <c r="IBP12"/>
      <c r="IBQ12"/>
      <c r="IBR12"/>
      <c r="IBS12"/>
      <c r="IBT12"/>
      <c r="IBU12"/>
      <c r="IBV12"/>
      <c r="IBW12"/>
      <c r="IBX12"/>
      <c r="IBY12"/>
      <c r="IBZ12"/>
      <c r="ICA12"/>
      <c r="ICB12"/>
      <c r="ICC12"/>
      <c r="ICD12"/>
      <c r="ICE12"/>
      <c r="ICF12"/>
      <c r="ICG12"/>
      <c r="ICH12"/>
      <c r="ICI12"/>
      <c r="ICJ12"/>
      <c r="ICK12"/>
      <c r="ICL12"/>
      <c r="ICM12"/>
      <c r="ICN12"/>
      <c r="ICO12"/>
      <c r="ICP12"/>
      <c r="ICQ12"/>
      <c r="ICR12"/>
      <c r="ICS12"/>
      <c r="ICT12"/>
      <c r="ICU12"/>
      <c r="ICV12"/>
      <c r="ICW12"/>
      <c r="ICX12"/>
      <c r="ICY12"/>
      <c r="ICZ12"/>
      <c r="IDA12"/>
      <c r="IDB12"/>
      <c r="IDC12"/>
      <c r="IDD12"/>
      <c r="IDE12"/>
      <c r="IDF12"/>
      <c r="IDG12"/>
      <c r="IDH12"/>
      <c r="IDI12"/>
      <c r="IDJ12"/>
      <c r="IDK12"/>
      <c r="IDL12"/>
      <c r="IDM12"/>
      <c r="IDN12"/>
      <c r="IDO12"/>
      <c r="IDP12"/>
      <c r="IDQ12"/>
      <c r="IDR12"/>
      <c r="IDS12"/>
      <c r="IDT12"/>
      <c r="IDU12"/>
      <c r="IDV12"/>
      <c r="IDW12"/>
      <c r="IDX12"/>
      <c r="IDY12"/>
      <c r="IDZ12"/>
      <c r="IEA12"/>
      <c r="IEB12"/>
      <c r="IEC12"/>
      <c r="IED12"/>
      <c r="IEE12"/>
      <c r="IEF12"/>
      <c r="IEG12"/>
      <c r="IEH12"/>
      <c r="IEI12"/>
      <c r="IEJ12"/>
      <c r="IEK12"/>
      <c r="IEL12"/>
      <c r="IEM12"/>
      <c r="IEN12"/>
      <c r="IEO12"/>
      <c r="IEP12"/>
      <c r="IEQ12"/>
      <c r="IER12"/>
      <c r="IES12"/>
      <c r="IET12"/>
      <c r="IEU12"/>
      <c r="IEV12"/>
      <c r="IEW12"/>
      <c r="IEX12"/>
      <c r="IEY12"/>
      <c r="IEZ12"/>
      <c r="IFA12"/>
      <c r="IFB12"/>
      <c r="IFC12"/>
      <c r="IFD12"/>
      <c r="IFE12"/>
      <c r="IFF12"/>
      <c r="IFG12"/>
      <c r="IFH12"/>
      <c r="IFI12"/>
      <c r="IFJ12"/>
      <c r="IFK12"/>
      <c r="IFL12"/>
      <c r="IFM12"/>
      <c r="IFN12"/>
      <c r="IFO12"/>
      <c r="IFP12"/>
      <c r="IFQ12"/>
      <c r="IFR12"/>
      <c r="IFS12"/>
      <c r="IFT12"/>
      <c r="IFU12"/>
      <c r="IFV12"/>
      <c r="IFW12"/>
      <c r="IFX12"/>
      <c r="IFY12"/>
      <c r="IFZ12"/>
      <c r="IGA12"/>
      <c r="IGB12"/>
      <c r="IGC12"/>
      <c r="IGD12"/>
      <c r="IGE12"/>
      <c r="IGF12"/>
      <c r="IGG12"/>
      <c r="IGH12"/>
      <c r="IGI12"/>
      <c r="IGJ12"/>
      <c r="IGK12"/>
      <c r="IGL12"/>
      <c r="IGM12"/>
      <c r="IGN12"/>
      <c r="IGO12"/>
      <c r="IGP12"/>
      <c r="IGQ12"/>
      <c r="IGR12"/>
      <c r="IGS12"/>
      <c r="IGT12"/>
      <c r="IGU12"/>
      <c r="IGV12"/>
      <c r="IGW12"/>
      <c r="IGX12"/>
      <c r="IGY12"/>
      <c r="IGZ12"/>
      <c r="IHA12"/>
      <c r="IHB12"/>
      <c r="IHC12"/>
      <c r="IHD12"/>
      <c r="IHE12"/>
      <c r="IHF12"/>
      <c r="IHG12"/>
      <c r="IHH12"/>
      <c r="IHI12"/>
      <c r="IHJ12"/>
      <c r="IHK12"/>
      <c r="IHL12"/>
      <c r="IHM12"/>
      <c r="IHN12"/>
      <c r="IHO12"/>
      <c r="IHP12"/>
      <c r="IHQ12"/>
      <c r="IHR12"/>
      <c r="IHS12"/>
      <c r="IHT12"/>
      <c r="IHU12"/>
      <c r="IHV12"/>
      <c r="IHW12"/>
      <c r="IHX12"/>
      <c r="IHY12"/>
      <c r="IHZ12"/>
      <c r="IIA12"/>
      <c r="IIB12"/>
      <c r="IIC12"/>
      <c r="IID12"/>
      <c r="IIE12"/>
      <c r="IIF12"/>
      <c r="IIG12"/>
      <c r="IIH12"/>
      <c r="III12"/>
      <c r="IIJ12"/>
      <c r="IIK12"/>
      <c r="IIL12"/>
      <c r="IIM12"/>
      <c r="IIN12"/>
      <c r="IIO12"/>
      <c r="IIP12"/>
      <c r="IIQ12"/>
      <c r="IIR12"/>
      <c r="IIS12"/>
      <c r="IIT12"/>
      <c r="IIU12"/>
      <c r="IIV12"/>
      <c r="IIW12"/>
      <c r="IIX12"/>
      <c r="IIY12"/>
      <c r="IIZ12"/>
      <c r="IJA12"/>
      <c r="IJB12"/>
      <c r="IJC12"/>
      <c r="IJD12"/>
      <c r="IJE12"/>
      <c r="IJF12"/>
      <c r="IJG12"/>
      <c r="IJH12"/>
      <c r="IJI12"/>
      <c r="IJJ12"/>
      <c r="IJK12"/>
      <c r="IJL12"/>
      <c r="IJM12"/>
      <c r="IJN12"/>
      <c r="IJO12"/>
      <c r="IJP12"/>
      <c r="IJQ12"/>
      <c r="IJR12"/>
      <c r="IJS12"/>
      <c r="IJT12"/>
      <c r="IJU12"/>
      <c r="IJV12"/>
      <c r="IJW12"/>
      <c r="IJX12"/>
      <c r="IJY12"/>
      <c r="IJZ12"/>
      <c r="IKA12"/>
      <c r="IKB12"/>
      <c r="IKC12"/>
      <c r="IKD12"/>
      <c r="IKE12"/>
      <c r="IKF12"/>
      <c r="IKG12"/>
      <c r="IKH12"/>
      <c r="IKI12"/>
      <c r="IKJ12"/>
      <c r="IKK12"/>
      <c r="IKL12"/>
      <c r="IKM12"/>
      <c r="IKN12"/>
      <c r="IKO12"/>
      <c r="IKP12"/>
      <c r="IKQ12"/>
      <c r="IKR12"/>
      <c r="IKS12"/>
      <c r="IKT12"/>
      <c r="IKU12"/>
      <c r="IKV12"/>
      <c r="IKW12"/>
      <c r="IKX12"/>
      <c r="IKY12"/>
      <c r="IKZ12"/>
      <c r="ILA12"/>
      <c r="ILB12"/>
      <c r="ILC12"/>
      <c r="ILD12"/>
      <c r="ILE12"/>
      <c r="ILF12"/>
      <c r="ILG12"/>
      <c r="ILH12"/>
      <c r="ILI12"/>
      <c r="ILJ12"/>
      <c r="ILK12"/>
      <c r="ILL12"/>
      <c r="ILM12"/>
      <c r="ILN12"/>
      <c r="ILO12"/>
      <c r="ILP12"/>
      <c r="ILQ12"/>
      <c r="ILR12"/>
      <c r="ILS12"/>
      <c r="ILT12"/>
      <c r="ILU12"/>
      <c r="ILV12"/>
      <c r="ILW12"/>
      <c r="ILX12"/>
      <c r="ILY12"/>
      <c r="ILZ12"/>
      <c r="IMA12"/>
      <c r="IMB12"/>
      <c r="IMC12"/>
      <c r="IMD12"/>
      <c r="IME12"/>
      <c r="IMF12"/>
      <c r="IMG12"/>
      <c r="IMH12"/>
      <c r="IMI12"/>
      <c r="IMJ12"/>
      <c r="IMK12"/>
      <c r="IML12"/>
      <c r="IMM12"/>
      <c r="IMN12"/>
      <c r="IMO12"/>
      <c r="IMP12"/>
      <c r="IMQ12"/>
      <c r="IMR12"/>
      <c r="IMS12"/>
      <c r="IMT12"/>
      <c r="IMU12"/>
      <c r="IMV12"/>
      <c r="IMW12"/>
      <c r="IMX12"/>
      <c r="IMY12"/>
      <c r="IMZ12"/>
      <c r="INA12"/>
      <c r="INB12"/>
      <c r="INC12"/>
      <c r="IND12"/>
      <c r="INE12"/>
      <c r="INF12"/>
      <c r="ING12"/>
      <c r="INH12"/>
      <c r="INI12"/>
      <c r="INJ12"/>
      <c r="INK12"/>
      <c r="INL12"/>
      <c r="INM12"/>
      <c r="INN12"/>
      <c r="INO12"/>
      <c r="INP12"/>
      <c r="INQ12"/>
      <c r="INR12"/>
      <c r="INS12"/>
      <c r="INT12"/>
      <c r="INU12"/>
      <c r="INV12"/>
      <c r="INW12"/>
      <c r="INX12"/>
      <c r="INY12"/>
      <c r="INZ12"/>
      <c r="IOA12"/>
      <c r="IOB12"/>
      <c r="IOC12"/>
      <c r="IOD12"/>
      <c r="IOE12"/>
      <c r="IOF12"/>
      <c r="IOG12"/>
      <c r="IOH12"/>
      <c r="IOI12"/>
      <c r="IOJ12"/>
      <c r="IOK12"/>
      <c r="IOL12"/>
      <c r="IOM12"/>
      <c r="ION12"/>
      <c r="IOO12"/>
      <c r="IOP12"/>
      <c r="IOQ12"/>
      <c r="IOR12"/>
      <c r="IOS12"/>
      <c r="IOT12"/>
      <c r="IOU12"/>
      <c r="IOV12"/>
      <c r="IOW12"/>
      <c r="IOX12"/>
      <c r="IOY12"/>
      <c r="IOZ12"/>
      <c r="IPA12"/>
      <c r="IPB12"/>
      <c r="IPC12"/>
      <c r="IPD12"/>
      <c r="IPE12"/>
      <c r="IPF12"/>
      <c r="IPG12"/>
      <c r="IPH12"/>
      <c r="IPI12"/>
      <c r="IPJ12"/>
      <c r="IPK12"/>
      <c r="IPL12"/>
      <c r="IPM12"/>
      <c r="IPN12"/>
      <c r="IPO12"/>
      <c r="IPP12"/>
      <c r="IPQ12"/>
      <c r="IPR12"/>
      <c r="IPS12"/>
      <c r="IPT12"/>
      <c r="IPU12"/>
      <c r="IPV12"/>
      <c r="IPW12"/>
      <c r="IPX12"/>
      <c r="IPY12"/>
      <c r="IPZ12"/>
      <c r="IQA12"/>
      <c r="IQB12"/>
      <c r="IQC12"/>
      <c r="IQD12"/>
      <c r="IQE12"/>
      <c r="IQF12"/>
      <c r="IQG12"/>
      <c r="IQH12"/>
      <c r="IQI12"/>
      <c r="IQJ12"/>
      <c r="IQK12"/>
      <c r="IQL12"/>
      <c r="IQM12"/>
      <c r="IQN12"/>
      <c r="IQO12"/>
      <c r="IQP12"/>
      <c r="IQQ12"/>
      <c r="IQR12"/>
      <c r="IQS12"/>
      <c r="IQT12"/>
      <c r="IQU12"/>
      <c r="IQV12"/>
      <c r="IQW12"/>
      <c r="IQX12"/>
      <c r="IQY12"/>
      <c r="IQZ12"/>
      <c r="IRA12"/>
      <c r="IRB12"/>
      <c r="IRC12"/>
      <c r="IRD12"/>
      <c r="IRE12"/>
      <c r="IRF12"/>
      <c r="IRG12"/>
      <c r="IRH12"/>
      <c r="IRI12"/>
      <c r="IRJ12"/>
      <c r="IRK12"/>
      <c r="IRL12"/>
      <c r="IRM12"/>
      <c r="IRN12"/>
      <c r="IRO12"/>
      <c r="IRP12"/>
      <c r="IRQ12"/>
      <c r="IRR12"/>
      <c r="IRS12"/>
      <c r="IRT12"/>
      <c r="IRU12"/>
      <c r="IRV12"/>
      <c r="IRW12"/>
      <c r="IRX12"/>
      <c r="IRY12"/>
      <c r="IRZ12"/>
      <c r="ISA12"/>
      <c r="ISB12"/>
      <c r="ISC12"/>
      <c r="ISD12"/>
      <c r="ISE12"/>
      <c r="ISF12"/>
      <c r="ISG12"/>
      <c r="ISH12"/>
      <c r="ISI12"/>
      <c r="ISJ12"/>
      <c r="ISK12"/>
      <c r="ISL12"/>
      <c r="ISM12"/>
      <c r="ISN12"/>
      <c r="ISO12"/>
      <c r="ISP12"/>
      <c r="ISQ12"/>
      <c r="ISR12"/>
      <c r="ISS12"/>
      <c r="IST12"/>
      <c r="ISU12"/>
      <c r="ISV12"/>
      <c r="ISW12"/>
      <c r="ISX12"/>
      <c r="ISY12"/>
      <c r="ISZ12"/>
      <c r="ITA12"/>
      <c r="ITB12"/>
      <c r="ITC12"/>
      <c r="ITD12"/>
      <c r="ITE12"/>
      <c r="ITF12"/>
      <c r="ITG12"/>
      <c r="ITH12"/>
      <c r="ITI12"/>
      <c r="ITJ12"/>
      <c r="ITK12"/>
      <c r="ITL12"/>
      <c r="ITM12"/>
      <c r="ITN12"/>
      <c r="ITO12"/>
      <c r="ITP12"/>
      <c r="ITQ12"/>
      <c r="ITR12"/>
      <c r="ITS12"/>
      <c r="ITT12"/>
      <c r="ITU12"/>
      <c r="ITV12"/>
      <c r="ITW12"/>
      <c r="ITX12"/>
      <c r="ITY12"/>
      <c r="ITZ12"/>
      <c r="IUA12"/>
      <c r="IUB12"/>
      <c r="IUC12"/>
      <c r="IUD12"/>
      <c r="IUE12"/>
      <c r="IUF12"/>
      <c r="IUG12"/>
      <c r="IUH12"/>
      <c r="IUI12"/>
      <c r="IUJ12"/>
      <c r="IUK12"/>
      <c r="IUL12"/>
      <c r="IUM12"/>
      <c r="IUN12"/>
      <c r="IUO12"/>
      <c r="IUP12"/>
      <c r="IUQ12"/>
      <c r="IUR12"/>
      <c r="IUS12"/>
      <c r="IUT12"/>
      <c r="IUU12"/>
      <c r="IUV12"/>
      <c r="IUW12"/>
      <c r="IUX12"/>
      <c r="IUY12"/>
      <c r="IUZ12"/>
      <c r="IVA12"/>
      <c r="IVB12"/>
      <c r="IVC12"/>
      <c r="IVD12"/>
      <c r="IVE12"/>
      <c r="IVF12"/>
      <c r="IVG12"/>
      <c r="IVH12"/>
      <c r="IVI12"/>
      <c r="IVJ12"/>
      <c r="IVK12"/>
      <c r="IVL12"/>
      <c r="IVM12"/>
      <c r="IVN12"/>
      <c r="IVO12"/>
      <c r="IVP12"/>
      <c r="IVQ12"/>
      <c r="IVR12"/>
      <c r="IVS12"/>
      <c r="IVT12"/>
      <c r="IVU12"/>
      <c r="IVV12"/>
      <c r="IVW12"/>
      <c r="IVX12"/>
      <c r="IVY12"/>
      <c r="IVZ12"/>
      <c r="IWA12"/>
      <c r="IWB12"/>
      <c r="IWC12"/>
      <c r="IWD12"/>
      <c r="IWE12"/>
      <c r="IWF12"/>
      <c r="IWG12"/>
      <c r="IWH12"/>
      <c r="IWI12"/>
      <c r="IWJ12"/>
      <c r="IWK12"/>
      <c r="IWL12"/>
      <c r="IWM12"/>
      <c r="IWN12"/>
      <c r="IWO12"/>
      <c r="IWP12"/>
      <c r="IWQ12"/>
      <c r="IWR12"/>
      <c r="IWS12"/>
      <c r="IWT12"/>
      <c r="IWU12"/>
      <c r="IWV12"/>
      <c r="IWW12"/>
      <c r="IWX12"/>
      <c r="IWY12"/>
      <c r="IWZ12"/>
      <c r="IXA12"/>
      <c r="IXB12"/>
      <c r="IXC12"/>
      <c r="IXD12"/>
      <c r="IXE12"/>
      <c r="IXF12"/>
      <c r="IXG12"/>
      <c r="IXH12"/>
      <c r="IXI12"/>
      <c r="IXJ12"/>
      <c r="IXK12"/>
      <c r="IXL12"/>
      <c r="IXM12"/>
      <c r="IXN12"/>
      <c r="IXO12"/>
      <c r="IXP12"/>
      <c r="IXQ12"/>
      <c r="IXR12"/>
      <c r="IXS12"/>
      <c r="IXT12"/>
      <c r="IXU12"/>
      <c r="IXV12"/>
      <c r="IXW12"/>
      <c r="IXX12"/>
      <c r="IXY12"/>
      <c r="IXZ12"/>
      <c r="IYA12"/>
      <c r="IYB12"/>
      <c r="IYC12"/>
      <c r="IYD12"/>
      <c r="IYE12"/>
      <c r="IYF12"/>
      <c r="IYG12"/>
      <c r="IYH12"/>
      <c r="IYI12"/>
      <c r="IYJ12"/>
      <c r="IYK12"/>
      <c r="IYL12"/>
      <c r="IYM12"/>
      <c r="IYN12"/>
      <c r="IYO12"/>
      <c r="IYP12"/>
      <c r="IYQ12"/>
      <c r="IYR12"/>
      <c r="IYS12"/>
      <c r="IYT12"/>
      <c r="IYU12"/>
      <c r="IYV12"/>
      <c r="IYW12"/>
      <c r="IYX12"/>
      <c r="IYY12"/>
      <c r="IYZ12"/>
      <c r="IZA12"/>
      <c r="IZB12"/>
      <c r="IZC12"/>
      <c r="IZD12"/>
      <c r="IZE12"/>
      <c r="IZF12"/>
      <c r="IZG12"/>
      <c r="IZH12"/>
      <c r="IZI12"/>
      <c r="IZJ12"/>
      <c r="IZK12"/>
      <c r="IZL12"/>
      <c r="IZM12"/>
      <c r="IZN12"/>
      <c r="IZO12"/>
      <c r="IZP12"/>
      <c r="IZQ12"/>
      <c r="IZR12"/>
      <c r="IZS12"/>
      <c r="IZT12"/>
      <c r="IZU12"/>
      <c r="IZV12"/>
      <c r="IZW12"/>
      <c r="IZX12"/>
      <c r="IZY12"/>
      <c r="IZZ12"/>
      <c r="JAA12"/>
      <c r="JAB12"/>
      <c r="JAC12"/>
      <c r="JAD12"/>
      <c r="JAE12"/>
      <c r="JAF12"/>
      <c r="JAG12"/>
      <c r="JAH12"/>
      <c r="JAI12"/>
      <c r="JAJ12"/>
      <c r="JAK12"/>
      <c r="JAL12"/>
      <c r="JAM12"/>
      <c r="JAN12"/>
      <c r="JAO12"/>
      <c r="JAP12"/>
      <c r="JAQ12"/>
      <c r="JAR12"/>
      <c r="JAS12"/>
      <c r="JAT12"/>
      <c r="JAU12"/>
      <c r="JAV12"/>
      <c r="JAW12"/>
      <c r="JAX12"/>
      <c r="JAY12"/>
      <c r="JAZ12"/>
      <c r="JBA12"/>
      <c r="JBB12"/>
      <c r="JBC12"/>
      <c r="JBD12"/>
      <c r="JBE12"/>
      <c r="JBF12"/>
      <c r="JBG12"/>
      <c r="JBH12"/>
      <c r="JBI12"/>
      <c r="JBJ12"/>
      <c r="JBK12"/>
      <c r="JBL12"/>
      <c r="JBM12"/>
      <c r="JBN12"/>
      <c r="JBO12"/>
      <c r="JBP12"/>
      <c r="JBQ12"/>
      <c r="JBR12"/>
      <c r="JBS12"/>
      <c r="JBT12"/>
      <c r="JBU12"/>
      <c r="JBV12"/>
      <c r="JBW12"/>
      <c r="JBX12"/>
      <c r="JBY12"/>
      <c r="JBZ12"/>
      <c r="JCA12"/>
      <c r="JCB12"/>
      <c r="JCC12"/>
      <c r="JCD12"/>
      <c r="JCE12"/>
      <c r="JCF12"/>
      <c r="JCG12"/>
      <c r="JCH12"/>
      <c r="JCI12"/>
      <c r="JCJ12"/>
      <c r="JCK12"/>
      <c r="JCL12"/>
      <c r="JCM12"/>
      <c r="JCN12"/>
      <c r="JCO12"/>
      <c r="JCP12"/>
      <c r="JCQ12"/>
      <c r="JCR12"/>
      <c r="JCS12"/>
      <c r="JCT12"/>
      <c r="JCU12"/>
      <c r="JCV12"/>
      <c r="JCW12"/>
      <c r="JCX12"/>
      <c r="JCY12"/>
      <c r="JCZ12"/>
      <c r="JDA12"/>
      <c r="JDB12"/>
      <c r="JDC12"/>
      <c r="JDD12"/>
      <c r="JDE12"/>
      <c r="JDF12"/>
      <c r="JDG12"/>
      <c r="JDH12"/>
      <c r="JDI12"/>
      <c r="JDJ12"/>
      <c r="JDK12"/>
      <c r="JDL12"/>
      <c r="JDM12"/>
      <c r="JDN12"/>
      <c r="JDO12"/>
      <c r="JDP12"/>
      <c r="JDQ12"/>
      <c r="JDR12"/>
      <c r="JDS12"/>
      <c r="JDT12"/>
      <c r="JDU12"/>
      <c r="JDV12"/>
      <c r="JDW12"/>
      <c r="JDX12"/>
      <c r="JDY12"/>
      <c r="JDZ12"/>
      <c r="JEA12"/>
      <c r="JEB12"/>
      <c r="JEC12"/>
      <c r="JED12"/>
      <c r="JEE12"/>
      <c r="JEF12"/>
      <c r="JEG12"/>
      <c r="JEH12"/>
      <c r="JEI12"/>
      <c r="JEJ12"/>
      <c r="JEK12"/>
      <c r="JEL12"/>
      <c r="JEM12"/>
      <c r="JEN12"/>
      <c r="JEO12"/>
      <c r="JEP12"/>
      <c r="JEQ12"/>
      <c r="JER12"/>
      <c r="JES12"/>
      <c r="JET12"/>
      <c r="JEU12"/>
      <c r="JEV12"/>
      <c r="JEW12"/>
      <c r="JEX12"/>
      <c r="JEY12"/>
      <c r="JEZ12"/>
      <c r="JFA12"/>
      <c r="JFB12"/>
      <c r="JFC12"/>
      <c r="JFD12"/>
      <c r="JFE12"/>
      <c r="JFF12"/>
      <c r="JFG12"/>
      <c r="JFH12"/>
      <c r="JFI12"/>
      <c r="JFJ12"/>
      <c r="JFK12"/>
      <c r="JFL12"/>
      <c r="JFM12"/>
      <c r="JFN12"/>
      <c r="JFO12"/>
      <c r="JFP12"/>
      <c r="JFQ12"/>
      <c r="JFR12"/>
      <c r="JFS12"/>
      <c r="JFT12"/>
      <c r="JFU12"/>
      <c r="JFV12"/>
      <c r="JFW12"/>
      <c r="JFX12"/>
      <c r="JFY12"/>
      <c r="JFZ12"/>
      <c r="JGA12"/>
      <c r="JGB12"/>
      <c r="JGC12"/>
      <c r="JGD12"/>
      <c r="JGE12"/>
      <c r="JGF12"/>
      <c r="JGG12"/>
      <c r="JGH12"/>
      <c r="JGI12"/>
      <c r="JGJ12"/>
      <c r="JGK12"/>
      <c r="JGL12"/>
      <c r="JGM12"/>
      <c r="JGN12"/>
      <c r="JGO12"/>
      <c r="JGP12"/>
      <c r="JGQ12"/>
      <c r="JGR12"/>
      <c r="JGS12"/>
      <c r="JGT12"/>
      <c r="JGU12"/>
      <c r="JGV12"/>
      <c r="JGW12"/>
      <c r="JGX12"/>
      <c r="JGY12"/>
      <c r="JGZ12"/>
      <c r="JHA12"/>
      <c r="JHB12"/>
      <c r="JHC12"/>
      <c r="JHD12"/>
      <c r="JHE12"/>
      <c r="JHF12"/>
      <c r="JHG12"/>
      <c r="JHH12"/>
      <c r="JHI12"/>
      <c r="JHJ12"/>
      <c r="JHK12"/>
      <c r="JHL12"/>
      <c r="JHM12"/>
      <c r="JHN12"/>
      <c r="JHO12"/>
      <c r="JHP12"/>
      <c r="JHQ12"/>
      <c r="JHR12"/>
      <c r="JHS12"/>
      <c r="JHT12"/>
      <c r="JHU12"/>
      <c r="JHV12"/>
      <c r="JHW12"/>
      <c r="JHX12"/>
      <c r="JHY12"/>
      <c r="JHZ12"/>
      <c r="JIA12"/>
      <c r="JIB12"/>
      <c r="JIC12"/>
      <c r="JID12"/>
      <c r="JIE12"/>
      <c r="JIF12"/>
      <c r="JIG12"/>
      <c r="JIH12"/>
      <c r="JII12"/>
      <c r="JIJ12"/>
      <c r="JIK12"/>
      <c r="JIL12"/>
      <c r="JIM12"/>
      <c r="JIN12"/>
      <c r="JIO12"/>
      <c r="JIP12"/>
      <c r="JIQ12"/>
      <c r="JIR12"/>
      <c r="JIS12"/>
      <c r="JIT12"/>
      <c r="JIU12"/>
      <c r="JIV12"/>
      <c r="JIW12"/>
      <c r="JIX12"/>
      <c r="JIY12"/>
      <c r="JIZ12"/>
      <c r="JJA12"/>
      <c r="JJB12"/>
      <c r="JJC12"/>
      <c r="JJD12"/>
      <c r="JJE12"/>
      <c r="JJF12"/>
      <c r="JJG12"/>
      <c r="JJH12"/>
      <c r="JJI12"/>
      <c r="JJJ12"/>
      <c r="JJK12"/>
      <c r="JJL12"/>
      <c r="JJM12"/>
      <c r="JJN12"/>
      <c r="JJO12"/>
      <c r="JJP12"/>
      <c r="JJQ12"/>
      <c r="JJR12"/>
      <c r="JJS12"/>
      <c r="JJT12"/>
      <c r="JJU12"/>
      <c r="JJV12"/>
      <c r="JJW12"/>
      <c r="JJX12"/>
      <c r="JJY12"/>
      <c r="JJZ12"/>
      <c r="JKA12"/>
      <c r="JKB12"/>
      <c r="JKC12"/>
      <c r="JKD12"/>
      <c r="JKE12"/>
      <c r="JKF12"/>
      <c r="JKG12"/>
      <c r="JKH12"/>
      <c r="JKI12"/>
      <c r="JKJ12"/>
      <c r="JKK12"/>
      <c r="JKL12"/>
      <c r="JKM12"/>
      <c r="JKN12"/>
      <c r="JKO12"/>
      <c r="JKP12"/>
      <c r="JKQ12"/>
      <c r="JKR12"/>
      <c r="JKS12"/>
      <c r="JKT12"/>
      <c r="JKU12"/>
      <c r="JKV12"/>
      <c r="JKW12"/>
      <c r="JKX12"/>
      <c r="JKY12"/>
      <c r="JKZ12"/>
      <c r="JLA12"/>
      <c r="JLB12"/>
      <c r="JLC12"/>
      <c r="JLD12"/>
      <c r="JLE12"/>
      <c r="JLF12"/>
      <c r="JLG12"/>
      <c r="JLH12"/>
      <c r="JLI12"/>
      <c r="JLJ12"/>
      <c r="JLK12"/>
      <c r="JLL12"/>
      <c r="JLM12"/>
      <c r="JLN12"/>
      <c r="JLO12"/>
      <c r="JLP12"/>
      <c r="JLQ12"/>
      <c r="JLR12"/>
      <c r="JLS12"/>
      <c r="JLT12"/>
      <c r="JLU12"/>
      <c r="JLV12"/>
      <c r="JLW12"/>
      <c r="JLX12"/>
      <c r="JLY12"/>
      <c r="JLZ12"/>
      <c r="JMA12"/>
      <c r="JMB12"/>
      <c r="JMC12"/>
      <c r="JMD12"/>
      <c r="JME12"/>
      <c r="JMF12"/>
      <c r="JMG12"/>
      <c r="JMH12"/>
      <c r="JMI12"/>
      <c r="JMJ12"/>
      <c r="JMK12"/>
      <c r="JML12"/>
      <c r="JMM12"/>
      <c r="JMN12"/>
      <c r="JMO12"/>
      <c r="JMP12"/>
      <c r="JMQ12"/>
      <c r="JMR12"/>
      <c r="JMS12"/>
      <c r="JMT12"/>
      <c r="JMU12"/>
      <c r="JMV12"/>
      <c r="JMW12"/>
      <c r="JMX12"/>
      <c r="JMY12"/>
      <c r="JMZ12"/>
      <c r="JNA12"/>
      <c r="JNB12"/>
      <c r="JNC12"/>
      <c r="JND12"/>
      <c r="JNE12"/>
      <c r="JNF12"/>
      <c r="JNG12"/>
      <c r="JNH12"/>
      <c r="JNI12"/>
      <c r="JNJ12"/>
      <c r="JNK12"/>
      <c r="JNL12"/>
      <c r="JNM12"/>
      <c r="JNN12"/>
      <c r="JNO12"/>
      <c r="JNP12"/>
      <c r="JNQ12"/>
      <c r="JNR12"/>
      <c r="JNS12"/>
      <c r="JNT12"/>
      <c r="JNU12"/>
      <c r="JNV12"/>
      <c r="JNW12"/>
      <c r="JNX12"/>
      <c r="JNY12"/>
      <c r="JNZ12"/>
      <c r="JOA12"/>
      <c r="JOB12"/>
      <c r="JOC12"/>
      <c r="JOD12"/>
      <c r="JOE12"/>
      <c r="JOF12"/>
      <c r="JOG12"/>
      <c r="JOH12"/>
      <c r="JOI12"/>
      <c r="JOJ12"/>
      <c r="JOK12"/>
      <c r="JOL12"/>
      <c r="JOM12"/>
      <c r="JON12"/>
      <c r="JOO12"/>
      <c r="JOP12"/>
      <c r="JOQ12"/>
      <c r="JOR12"/>
      <c r="JOS12"/>
      <c r="JOT12"/>
      <c r="JOU12"/>
      <c r="JOV12"/>
      <c r="JOW12"/>
      <c r="JOX12"/>
      <c r="JOY12"/>
      <c r="JOZ12"/>
      <c r="JPA12"/>
      <c r="JPB12"/>
      <c r="JPC12"/>
      <c r="JPD12"/>
      <c r="JPE12"/>
      <c r="JPF12"/>
      <c r="JPG12"/>
      <c r="JPH12"/>
      <c r="JPI12"/>
      <c r="JPJ12"/>
      <c r="JPK12"/>
      <c r="JPL12"/>
      <c r="JPM12"/>
      <c r="JPN12"/>
      <c r="JPO12"/>
      <c r="JPP12"/>
      <c r="JPQ12"/>
      <c r="JPR12"/>
      <c r="JPS12"/>
      <c r="JPT12"/>
      <c r="JPU12"/>
      <c r="JPV12"/>
      <c r="JPW12"/>
      <c r="JPX12"/>
      <c r="JPY12"/>
      <c r="JPZ12"/>
      <c r="JQA12"/>
      <c r="JQB12"/>
      <c r="JQC12"/>
      <c r="JQD12"/>
      <c r="JQE12"/>
      <c r="JQF12"/>
      <c r="JQG12"/>
      <c r="JQH12"/>
      <c r="JQI12"/>
      <c r="JQJ12"/>
      <c r="JQK12"/>
      <c r="JQL12"/>
      <c r="JQM12"/>
      <c r="JQN12"/>
      <c r="JQO12"/>
      <c r="JQP12"/>
      <c r="JQQ12"/>
      <c r="JQR12"/>
      <c r="JQS12"/>
      <c r="JQT12"/>
      <c r="JQU12"/>
      <c r="JQV12"/>
      <c r="JQW12"/>
      <c r="JQX12"/>
      <c r="JQY12"/>
      <c r="JQZ12"/>
      <c r="JRA12"/>
      <c r="JRB12"/>
      <c r="JRC12"/>
      <c r="JRD12"/>
      <c r="JRE12"/>
      <c r="JRF12"/>
      <c r="JRG12"/>
      <c r="JRH12"/>
      <c r="JRI12"/>
      <c r="JRJ12"/>
      <c r="JRK12"/>
      <c r="JRL12"/>
      <c r="JRM12"/>
      <c r="JRN12"/>
      <c r="JRO12"/>
      <c r="JRP12"/>
      <c r="JRQ12"/>
      <c r="JRR12"/>
      <c r="JRS12"/>
      <c r="JRT12"/>
      <c r="JRU12"/>
      <c r="JRV12"/>
      <c r="JRW12"/>
      <c r="JRX12"/>
      <c r="JRY12"/>
      <c r="JRZ12"/>
      <c r="JSA12"/>
      <c r="JSB12"/>
      <c r="JSC12"/>
      <c r="JSD12"/>
      <c r="JSE12"/>
      <c r="JSF12"/>
      <c r="JSG12"/>
      <c r="JSH12"/>
      <c r="JSI12"/>
      <c r="JSJ12"/>
      <c r="JSK12"/>
      <c r="JSL12"/>
      <c r="JSM12"/>
      <c r="JSN12"/>
      <c r="JSO12"/>
      <c r="JSP12"/>
      <c r="JSQ12"/>
      <c r="JSR12"/>
      <c r="JSS12"/>
      <c r="JST12"/>
      <c r="JSU12"/>
      <c r="JSV12"/>
      <c r="JSW12"/>
      <c r="JSX12"/>
      <c r="JSY12"/>
      <c r="JSZ12"/>
      <c r="JTA12"/>
      <c r="JTB12"/>
      <c r="JTC12"/>
      <c r="JTD12"/>
      <c r="JTE12"/>
      <c r="JTF12"/>
      <c r="JTG12"/>
      <c r="JTH12"/>
      <c r="JTI12"/>
      <c r="JTJ12"/>
      <c r="JTK12"/>
      <c r="JTL12"/>
      <c r="JTM12"/>
      <c r="JTN12"/>
      <c r="JTO12"/>
      <c r="JTP12"/>
      <c r="JTQ12"/>
      <c r="JTR12"/>
      <c r="JTS12"/>
      <c r="JTT12"/>
      <c r="JTU12"/>
      <c r="JTV12"/>
      <c r="JTW12"/>
      <c r="JTX12"/>
      <c r="JTY12"/>
      <c r="JTZ12"/>
      <c r="JUA12"/>
      <c r="JUB12"/>
      <c r="JUC12"/>
      <c r="JUD12"/>
      <c r="JUE12"/>
      <c r="JUF12"/>
      <c r="JUG12"/>
      <c r="JUH12"/>
      <c r="JUI12"/>
      <c r="JUJ12"/>
      <c r="JUK12"/>
      <c r="JUL12"/>
      <c r="JUM12"/>
      <c r="JUN12"/>
      <c r="JUO12"/>
      <c r="JUP12"/>
      <c r="JUQ12"/>
      <c r="JUR12"/>
      <c r="JUS12"/>
      <c r="JUT12"/>
      <c r="JUU12"/>
      <c r="JUV12"/>
      <c r="JUW12"/>
      <c r="JUX12"/>
      <c r="JUY12"/>
      <c r="JUZ12"/>
      <c r="JVA12"/>
      <c r="JVB12"/>
      <c r="JVC12"/>
      <c r="JVD12"/>
      <c r="JVE12"/>
      <c r="JVF12"/>
      <c r="JVG12"/>
      <c r="JVH12"/>
      <c r="JVI12"/>
      <c r="JVJ12"/>
      <c r="JVK12"/>
      <c r="JVL12"/>
      <c r="JVM12"/>
      <c r="JVN12"/>
      <c r="JVO12"/>
      <c r="JVP12"/>
      <c r="JVQ12"/>
      <c r="JVR12"/>
      <c r="JVS12"/>
      <c r="JVT12"/>
      <c r="JVU12"/>
      <c r="JVV12"/>
      <c r="JVW12"/>
      <c r="JVX12"/>
      <c r="JVY12"/>
      <c r="JVZ12"/>
      <c r="JWA12"/>
      <c r="JWB12"/>
      <c r="JWC12"/>
      <c r="JWD12"/>
      <c r="JWE12"/>
      <c r="JWF12"/>
      <c r="JWG12"/>
      <c r="JWH12"/>
      <c r="JWI12"/>
      <c r="JWJ12"/>
      <c r="JWK12"/>
      <c r="JWL12"/>
      <c r="JWM12"/>
      <c r="JWN12"/>
      <c r="JWO12"/>
      <c r="JWP12"/>
      <c r="JWQ12"/>
      <c r="JWR12"/>
      <c r="JWS12"/>
      <c r="JWT12"/>
      <c r="JWU12"/>
      <c r="JWV12"/>
      <c r="JWW12"/>
      <c r="JWX12"/>
      <c r="JWY12"/>
      <c r="JWZ12"/>
      <c r="JXA12"/>
      <c r="JXB12"/>
      <c r="JXC12"/>
      <c r="JXD12"/>
      <c r="JXE12"/>
      <c r="JXF12"/>
      <c r="JXG12"/>
      <c r="JXH12"/>
      <c r="JXI12"/>
      <c r="JXJ12"/>
      <c r="JXK12"/>
      <c r="JXL12"/>
      <c r="JXM12"/>
      <c r="JXN12"/>
      <c r="JXO12"/>
      <c r="JXP12"/>
      <c r="JXQ12"/>
      <c r="JXR12"/>
      <c r="JXS12"/>
      <c r="JXT12"/>
      <c r="JXU12"/>
      <c r="JXV12"/>
      <c r="JXW12"/>
      <c r="JXX12"/>
      <c r="JXY12"/>
      <c r="JXZ12"/>
      <c r="JYA12"/>
      <c r="JYB12"/>
      <c r="JYC12"/>
      <c r="JYD12"/>
      <c r="JYE12"/>
      <c r="JYF12"/>
      <c r="JYG12"/>
      <c r="JYH12"/>
      <c r="JYI12"/>
      <c r="JYJ12"/>
      <c r="JYK12"/>
      <c r="JYL12"/>
      <c r="JYM12"/>
      <c r="JYN12"/>
      <c r="JYO12"/>
      <c r="JYP12"/>
      <c r="JYQ12"/>
      <c r="JYR12"/>
      <c r="JYS12"/>
      <c r="JYT12"/>
      <c r="JYU12"/>
      <c r="JYV12"/>
      <c r="JYW12"/>
      <c r="JYX12"/>
      <c r="JYY12"/>
      <c r="JYZ12"/>
      <c r="JZA12"/>
      <c r="JZB12"/>
      <c r="JZC12"/>
      <c r="JZD12"/>
      <c r="JZE12"/>
      <c r="JZF12"/>
      <c r="JZG12"/>
      <c r="JZH12"/>
      <c r="JZI12"/>
      <c r="JZJ12"/>
      <c r="JZK12"/>
      <c r="JZL12"/>
      <c r="JZM12"/>
      <c r="JZN12"/>
      <c r="JZO12"/>
      <c r="JZP12"/>
      <c r="JZQ12"/>
      <c r="JZR12"/>
      <c r="JZS12"/>
      <c r="JZT12"/>
      <c r="JZU12"/>
      <c r="JZV12"/>
      <c r="JZW12"/>
      <c r="JZX12"/>
      <c r="JZY12"/>
      <c r="JZZ12"/>
      <c r="KAA12"/>
      <c r="KAB12"/>
      <c r="KAC12"/>
      <c r="KAD12"/>
      <c r="KAE12"/>
      <c r="KAF12"/>
      <c r="KAG12"/>
      <c r="KAH12"/>
      <c r="KAI12"/>
      <c r="KAJ12"/>
      <c r="KAK12"/>
      <c r="KAL12"/>
      <c r="KAM12"/>
      <c r="KAN12"/>
      <c r="KAO12"/>
      <c r="KAP12"/>
      <c r="KAQ12"/>
      <c r="KAR12"/>
      <c r="KAS12"/>
      <c r="KAT12"/>
      <c r="KAU12"/>
      <c r="KAV12"/>
      <c r="KAW12"/>
      <c r="KAX12"/>
      <c r="KAY12"/>
      <c r="KAZ12"/>
      <c r="KBA12"/>
      <c r="KBB12"/>
      <c r="KBC12"/>
      <c r="KBD12"/>
      <c r="KBE12"/>
      <c r="KBF12"/>
      <c r="KBG12"/>
      <c r="KBH12"/>
      <c r="KBI12"/>
      <c r="KBJ12"/>
      <c r="KBK12"/>
      <c r="KBL12"/>
      <c r="KBM12"/>
      <c r="KBN12"/>
      <c r="KBO12"/>
      <c r="KBP12"/>
      <c r="KBQ12"/>
      <c r="KBR12"/>
      <c r="KBS12"/>
      <c r="KBT12"/>
      <c r="KBU12"/>
      <c r="KBV12"/>
      <c r="KBW12"/>
      <c r="KBX12"/>
      <c r="KBY12"/>
      <c r="KBZ12"/>
      <c r="KCA12"/>
      <c r="KCB12"/>
      <c r="KCC12"/>
      <c r="KCD12"/>
      <c r="KCE12"/>
      <c r="KCF12"/>
      <c r="KCG12"/>
      <c r="KCH12"/>
      <c r="KCI12"/>
      <c r="KCJ12"/>
      <c r="KCK12"/>
      <c r="KCL12"/>
      <c r="KCM12"/>
      <c r="KCN12"/>
      <c r="KCO12"/>
      <c r="KCP12"/>
      <c r="KCQ12"/>
      <c r="KCR12"/>
      <c r="KCS12"/>
      <c r="KCT12"/>
      <c r="KCU12"/>
      <c r="KCV12"/>
      <c r="KCW12"/>
      <c r="KCX12"/>
      <c r="KCY12"/>
      <c r="KCZ12"/>
      <c r="KDA12"/>
      <c r="KDB12"/>
      <c r="KDC12"/>
      <c r="KDD12"/>
      <c r="KDE12"/>
      <c r="KDF12"/>
      <c r="KDG12"/>
      <c r="KDH12"/>
      <c r="KDI12"/>
      <c r="KDJ12"/>
      <c r="KDK12"/>
      <c r="KDL12"/>
      <c r="KDM12"/>
      <c r="KDN12"/>
      <c r="KDO12"/>
      <c r="KDP12"/>
      <c r="KDQ12"/>
      <c r="KDR12"/>
      <c r="KDS12"/>
      <c r="KDT12"/>
      <c r="KDU12"/>
      <c r="KDV12"/>
      <c r="KDW12"/>
      <c r="KDX12"/>
      <c r="KDY12"/>
      <c r="KDZ12"/>
      <c r="KEA12"/>
      <c r="KEB12"/>
      <c r="KEC12"/>
      <c r="KED12"/>
      <c r="KEE12"/>
      <c r="KEF12"/>
      <c r="KEG12"/>
      <c r="KEH12"/>
      <c r="KEI12"/>
      <c r="KEJ12"/>
      <c r="KEK12"/>
      <c r="KEL12"/>
      <c r="KEM12"/>
      <c r="KEN12"/>
      <c r="KEO12"/>
      <c r="KEP12"/>
      <c r="KEQ12"/>
      <c r="KER12"/>
      <c r="KES12"/>
      <c r="KET12"/>
      <c r="KEU12"/>
      <c r="KEV12"/>
      <c r="KEW12"/>
      <c r="KEX12"/>
      <c r="KEY12"/>
      <c r="KEZ12"/>
      <c r="KFA12"/>
      <c r="KFB12"/>
      <c r="KFC12"/>
      <c r="KFD12"/>
      <c r="KFE12"/>
      <c r="KFF12"/>
      <c r="KFG12"/>
      <c r="KFH12"/>
      <c r="KFI12"/>
      <c r="KFJ12"/>
      <c r="KFK12"/>
      <c r="KFL12"/>
      <c r="KFM12"/>
      <c r="KFN12"/>
      <c r="KFO12"/>
      <c r="KFP12"/>
      <c r="KFQ12"/>
      <c r="KFR12"/>
      <c r="KFS12"/>
      <c r="KFT12"/>
      <c r="KFU12"/>
      <c r="KFV12"/>
      <c r="KFW12"/>
      <c r="KFX12"/>
      <c r="KFY12"/>
      <c r="KFZ12"/>
      <c r="KGA12"/>
      <c r="KGB12"/>
      <c r="KGC12"/>
      <c r="KGD12"/>
      <c r="KGE12"/>
      <c r="KGF12"/>
      <c r="KGG12"/>
      <c r="KGH12"/>
      <c r="KGI12"/>
      <c r="KGJ12"/>
      <c r="KGK12"/>
      <c r="KGL12"/>
      <c r="KGM12"/>
      <c r="KGN12"/>
      <c r="KGO12"/>
      <c r="KGP12"/>
      <c r="KGQ12"/>
      <c r="KGR12"/>
      <c r="KGS12"/>
      <c r="KGT12"/>
      <c r="KGU12"/>
      <c r="KGV12"/>
      <c r="KGW12"/>
      <c r="KGX12"/>
      <c r="KGY12"/>
      <c r="KGZ12"/>
      <c r="KHA12"/>
      <c r="KHB12"/>
      <c r="KHC12"/>
      <c r="KHD12"/>
      <c r="KHE12"/>
      <c r="KHF12"/>
      <c r="KHG12"/>
      <c r="KHH12"/>
      <c r="KHI12"/>
      <c r="KHJ12"/>
      <c r="KHK12"/>
      <c r="KHL12"/>
      <c r="KHM12"/>
      <c r="KHN12"/>
      <c r="KHO12"/>
      <c r="KHP12"/>
      <c r="KHQ12"/>
      <c r="KHR12"/>
      <c r="KHS12"/>
      <c r="KHT12"/>
      <c r="KHU12"/>
      <c r="KHV12"/>
      <c r="KHW12"/>
      <c r="KHX12"/>
      <c r="KHY12"/>
      <c r="KHZ12"/>
      <c r="KIA12"/>
      <c r="KIB12"/>
      <c r="KIC12"/>
      <c r="KID12"/>
      <c r="KIE12"/>
      <c r="KIF12"/>
      <c r="KIG12"/>
      <c r="KIH12"/>
      <c r="KII12"/>
      <c r="KIJ12"/>
      <c r="KIK12"/>
      <c r="KIL12"/>
      <c r="KIM12"/>
      <c r="KIN12"/>
      <c r="KIO12"/>
      <c r="KIP12"/>
      <c r="KIQ12"/>
      <c r="KIR12"/>
      <c r="KIS12"/>
      <c r="KIT12"/>
      <c r="KIU12"/>
      <c r="KIV12"/>
      <c r="KIW12"/>
      <c r="KIX12"/>
      <c r="KIY12"/>
      <c r="KIZ12"/>
      <c r="KJA12"/>
      <c r="KJB12"/>
      <c r="KJC12"/>
      <c r="KJD12"/>
      <c r="KJE12"/>
      <c r="KJF12"/>
      <c r="KJG12"/>
      <c r="KJH12"/>
      <c r="KJI12"/>
      <c r="KJJ12"/>
      <c r="KJK12"/>
      <c r="KJL12"/>
      <c r="KJM12"/>
      <c r="KJN12"/>
      <c r="KJO12"/>
      <c r="KJP12"/>
      <c r="KJQ12"/>
      <c r="KJR12"/>
      <c r="KJS12"/>
      <c r="KJT12"/>
      <c r="KJU12"/>
      <c r="KJV12"/>
      <c r="KJW12"/>
      <c r="KJX12"/>
      <c r="KJY12"/>
      <c r="KJZ12"/>
      <c r="KKA12"/>
      <c r="KKB12"/>
      <c r="KKC12"/>
      <c r="KKD12"/>
      <c r="KKE12"/>
      <c r="KKF12"/>
      <c r="KKG12"/>
      <c r="KKH12"/>
      <c r="KKI12"/>
      <c r="KKJ12"/>
      <c r="KKK12"/>
      <c r="KKL12"/>
      <c r="KKM12"/>
      <c r="KKN12"/>
      <c r="KKO12"/>
      <c r="KKP12"/>
      <c r="KKQ12"/>
      <c r="KKR12"/>
      <c r="KKS12"/>
      <c r="KKT12"/>
      <c r="KKU12"/>
      <c r="KKV12"/>
      <c r="KKW12"/>
      <c r="KKX12"/>
      <c r="KKY12"/>
      <c r="KKZ12"/>
      <c r="KLA12"/>
      <c r="KLB12"/>
      <c r="KLC12"/>
      <c r="KLD12"/>
      <c r="KLE12"/>
      <c r="KLF12"/>
      <c r="KLG12"/>
      <c r="KLH12"/>
      <c r="KLI12"/>
      <c r="KLJ12"/>
      <c r="KLK12"/>
      <c r="KLL12"/>
      <c r="KLM12"/>
      <c r="KLN12"/>
      <c r="KLO12"/>
      <c r="KLP12"/>
      <c r="KLQ12"/>
      <c r="KLR12"/>
      <c r="KLS12"/>
      <c r="KLT12"/>
      <c r="KLU12"/>
      <c r="KLV12"/>
      <c r="KLW12"/>
      <c r="KLX12"/>
      <c r="KLY12"/>
      <c r="KLZ12"/>
      <c r="KMA12"/>
      <c r="KMB12"/>
      <c r="KMC12"/>
      <c r="KMD12"/>
      <c r="KME12"/>
      <c r="KMF12"/>
      <c r="KMG12"/>
      <c r="KMH12"/>
      <c r="KMI12"/>
      <c r="KMJ12"/>
      <c r="KMK12"/>
      <c r="KML12"/>
      <c r="KMM12"/>
      <c r="KMN12"/>
      <c r="KMO12"/>
      <c r="KMP12"/>
      <c r="KMQ12"/>
      <c r="KMR12"/>
      <c r="KMS12"/>
      <c r="KMT12"/>
      <c r="KMU12"/>
      <c r="KMV12"/>
      <c r="KMW12"/>
      <c r="KMX12"/>
      <c r="KMY12"/>
      <c r="KMZ12"/>
      <c r="KNA12"/>
      <c r="KNB12"/>
      <c r="KNC12"/>
      <c r="KND12"/>
      <c r="KNE12"/>
      <c r="KNF12"/>
      <c r="KNG12"/>
      <c r="KNH12"/>
      <c r="KNI12"/>
      <c r="KNJ12"/>
      <c r="KNK12"/>
      <c r="KNL12"/>
      <c r="KNM12"/>
      <c r="KNN12"/>
      <c r="KNO12"/>
      <c r="KNP12"/>
      <c r="KNQ12"/>
      <c r="KNR12"/>
      <c r="KNS12"/>
      <c r="KNT12"/>
      <c r="KNU12"/>
      <c r="KNV12"/>
      <c r="KNW12"/>
      <c r="KNX12"/>
      <c r="KNY12"/>
      <c r="KNZ12"/>
      <c r="KOA12"/>
      <c r="KOB12"/>
      <c r="KOC12"/>
      <c r="KOD12"/>
      <c r="KOE12"/>
      <c r="KOF12"/>
      <c r="KOG12"/>
      <c r="KOH12"/>
      <c r="KOI12"/>
      <c r="KOJ12"/>
      <c r="KOK12"/>
      <c r="KOL12"/>
      <c r="KOM12"/>
      <c r="KON12"/>
      <c r="KOO12"/>
      <c r="KOP12"/>
      <c r="KOQ12"/>
      <c r="KOR12"/>
      <c r="KOS12"/>
      <c r="KOT12"/>
      <c r="KOU12"/>
      <c r="KOV12"/>
      <c r="KOW12"/>
      <c r="KOX12"/>
      <c r="KOY12"/>
      <c r="KOZ12"/>
      <c r="KPA12"/>
      <c r="KPB12"/>
      <c r="KPC12"/>
      <c r="KPD12"/>
      <c r="KPE12"/>
      <c r="KPF12"/>
      <c r="KPG12"/>
      <c r="KPH12"/>
      <c r="KPI12"/>
      <c r="KPJ12"/>
      <c r="KPK12"/>
      <c r="KPL12"/>
      <c r="KPM12"/>
      <c r="KPN12"/>
      <c r="KPO12"/>
      <c r="KPP12"/>
      <c r="KPQ12"/>
      <c r="KPR12"/>
      <c r="KPS12"/>
      <c r="KPT12"/>
      <c r="KPU12"/>
      <c r="KPV12"/>
      <c r="KPW12"/>
      <c r="KPX12"/>
      <c r="KPY12"/>
      <c r="KPZ12"/>
      <c r="KQA12"/>
      <c r="KQB12"/>
      <c r="KQC12"/>
      <c r="KQD12"/>
      <c r="KQE12"/>
      <c r="KQF12"/>
      <c r="KQG12"/>
      <c r="KQH12"/>
      <c r="KQI12"/>
      <c r="KQJ12"/>
      <c r="KQK12"/>
      <c r="KQL12"/>
      <c r="KQM12"/>
      <c r="KQN12"/>
      <c r="KQO12"/>
      <c r="KQP12"/>
      <c r="KQQ12"/>
      <c r="KQR12"/>
      <c r="KQS12"/>
      <c r="KQT12"/>
      <c r="KQU12"/>
      <c r="KQV12"/>
      <c r="KQW12"/>
      <c r="KQX12"/>
      <c r="KQY12"/>
      <c r="KQZ12"/>
      <c r="KRA12"/>
      <c r="KRB12"/>
      <c r="KRC12"/>
      <c r="KRD12"/>
      <c r="KRE12"/>
      <c r="KRF12"/>
      <c r="KRG12"/>
      <c r="KRH12"/>
      <c r="KRI12"/>
      <c r="KRJ12"/>
      <c r="KRK12"/>
      <c r="KRL12"/>
      <c r="KRM12"/>
      <c r="KRN12"/>
      <c r="KRO12"/>
      <c r="KRP12"/>
      <c r="KRQ12"/>
      <c r="KRR12"/>
      <c r="KRS12"/>
      <c r="KRT12"/>
      <c r="KRU12"/>
      <c r="KRV12"/>
      <c r="KRW12"/>
      <c r="KRX12"/>
      <c r="KRY12"/>
      <c r="KRZ12"/>
      <c r="KSA12"/>
      <c r="KSB12"/>
      <c r="KSC12"/>
      <c r="KSD12"/>
      <c r="KSE12"/>
      <c r="KSF12"/>
      <c r="KSG12"/>
      <c r="KSH12"/>
      <c r="KSI12"/>
      <c r="KSJ12"/>
      <c r="KSK12"/>
      <c r="KSL12"/>
      <c r="KSM12"/>
      <c r="KSN12"/>
      <c r="KSO12"/>
      <c r="KSP12"/>
      <c r="KSQ12"/>
      <c r="KSR12"/>
      <c r="KSS12"/>
      <c r="KST12"/>
      <c r="KSU12"/>
      <c r="KSV12"/>
      <c r="KSW12"/>
      <c r="KSX12"/>
      <c r="KSY12"/>
      <c r="KSZ12"/>
      <c r="KTA12"/>
      <c r="KTB12"/>
      <c r="KTC12"/>
      <c r="KTD12"/>
      <c r="KTE12"/>
      <c r="KTF12"/>
      <c r="KTG12"/>
      <c r="KTH12"/>
      <c r="KTI12"/>
      <c r="KTJ12"/>
      <c r="KTK12"/>
      <c r="KTL12"/>
      <c r="KTM12"/>
      <c r="KTN12"/>
      <c r="KTO12"/>
      <c r="KTP12"/>
      <c r="KTQ12"/>
      <c r="KTR12"/>
      <c r="KTS12"/>
      <c r="KTT12"/>
      <c r="KTU12"/>
      <c r="KTV12"/>
      <c r="KTW12"/>
      <c r="KTX12"/>
      <c r="KTY12"/>
      <c r="KTZ12"/>
      <c r="KUA12"/>
      <c r="KUB12"/>
      <c r="KUC12"/>
      <c r="KUD12"/>
      <c r="KUE12"/>
      <c r="KUF12"/>
      <c r="KUG12"/>
      <c r="KUH12"/>
      <c r="KUI12"/>
      <c r="KUJ12"/>
      <c r="KUK12"/>
      <c r="KUL12"/>
      <c r="KUM12"/>
      <c r="KUN12"/>
      <c r="KUO12"/>
      <c r="KUP12"/>
      <c r="KUQ12"/>
      <c r="KUR12"/>
      <c r="KUS12"/>
      <c r="KUT12"/>
      <c r="KUU12"/>
      <c r="KUV12"/>
      <c r="KUW12"/>
      <c r="KUX12"/>
      <c r="KUY12"/>
      <c r="KUZ12"/>
      <c r="KVA12"/>
      <c r="KVB12"/>
      <c r="KVC12"/>
      <c r="KVD12"/>
      <c r="KVE12"/>
      <c r="KVF12"/>
      <c r="KVG12"/>
      <c r="KVH12"/>
      <c r="KVI12"/>
      <c r="KVJ12"/>
      <c r="KVK12"/>
      <c r="KVL12"/>
      <c r="KVM12"/>
      <c r="KVN12"/>
      <c r="KVO12"/>
      <c r="KVP12"/>
      <c r="KVQ12"/>
      <c r="KVR12"/>
      <c r="KVS12"/>
      <c r="KVT12"/>
      <c r="KVU12"/>
      <c r="KVV12"/>
      <c r="KVW12"/>
      <c r="KVX12"/>
      <c r="KVY12"/>
      <c r="KVZ12"/>
      <c r="KWA12"/>
      <c r="KWB12"/>
      <c r="KWC12"/>
      <c r="KWD12"/>
      <c r="KWE12"/>
      <c r="KWF12"/>
      <c r="KWG12"/>
      <c r="KWH12"/>
      <c r="KWI12"/>
      <c r="KWJ12"/>
      <c r="KWK12"/>
      <c r="KWL12"/>
      <c r="KWM12"/>
      <c r="KWN12"/>
      <c r="KWO12"/>
      <c r="KWP12"/>
      <c r="KWQ12"/>
      <c r="KWR12"/>
      <c r="KWS12"/>
      <c r="KWT12"/>
      <c r="KWU12"/>
      <c r="KWV12"/>
      <c r="KWW12"/>
      <c r="KWX12"/>
      <c r="KWY12"/>
      <c r="KWZ12"/>
      <c r="KXA12"/>
      <c r="KXB12"/>
      <c r="KXC12"/>
      <c r="KXD12"/>
      <c r="KXE12"/>
      <c r="KXF12"/>
      <c r="KXG12"/>
      <c r="KXH12"/>
      <c r="KXI12"/>
      <c r="KXJ12"/>
      <c r="KXK12"/>
      <c r="KXL12"/>
      <c r="KXM12"/>
      <c r="KXN12"/>
      <c r="KXO12"/>
      <c r="KXP12"/>
      <c r="KXQ12"/>
      <c r="KXR12"/>
      <c r="KXS12"/>
      <c r="KXT12"/>
      <c r="KXU12"/>
      <c r="KXV12"/>
      <c r="KXW12"/>
      <c r="KXX12"/>
      <c r="KXY12"/>
      <c r="KXZ12"/>
      <c r="KYA12"/>
      <c r="KYB12"/>
      <c r="KYC12"/>
      <c r="KYD12"/>
      <c r="KYE12"/>
      <c r="KYF12"/>
      <c r="KYG12"/>
      <c r="KYH12"/>
      <c r="KYI12"/>
      <c r="KYJ12"/>
      <c r="KYK12"/>
      <c r="KYL12"/>
      <c r="KYM12"/>
      <c r="KYN12"/>
      <c r="KYO12"/>
      <c r="KYP12"/>
      <c r="KYQ12"/>
      <c r="KYR12"/>
      <c r="KYS12"/>
      <c r="KYT12"/>
      <c r="KYU12"/>
      <c r="KYV12"/>
      <c r="KYW12"/>
      <c r="KYX12"/>
      <c r="KYY12"/>
      <c r="KYZ12"/>
      <c r="KZA12"/>
      <c r="KZB12"/>
      <c r="KZC12"/>
      <c r="KZD12"/>
      <c r="KZE12"/>
      <c r="KZF12"/>
      <c r="KZG12"/>
      <c r="KZH12"/>
      <c r="KZI12"/>
      <c r="KZJ12"/>
      <c r="KZK12"/>
      <c r="KZL12"/>
      <c r="KZM12"/>
      <c r="KZN12"/>
      <c r="KZO12"/>
      <c r="KZP12"/>
      <c r="KZQ12"/>
      <c r="KZR12"/>
      <c r="KZS12"/>
      <c r="KZT12"/>
      <c r="KZU12"/>
      <c r="KZV12"/>
      <c r="KZW12"/>
      <c r="KZX12"/>
      <c r="KZY12"/>
      <c r="KZZ12"/>
      <c r="LAA12"/>
      <c r="LAB12"/>
      <c r="LAC12"/>
      <c r="LAD12"/>
      <c r="LAE12"/>
      <c r="LAF12"/>
      <c r="LAG12"/>
      <c r="LAH12"/>
      <c r="LAI12"/>
      <c r="LAJ12"/>
      <c r="LAK12"/>
      <c r="LAL12"/>
      <c r="LAM12"/>
      <c r="LAN12"/>
      <c r="LAO12"/>
      <c r="LAP12"/>
      <c r="LAQ12"/>
      <c r="LAR12"/>
      <c r="LAS12"/>
      <c r="LAT12"/>
      <c r="LAU12"/>
      <c r="LAV12"/>
      <c r="LAW12"/>
      <c r="LAX12"/>
      <c r="LAY12"/>
      <c r="LAZ12"/>
      <c r="LBA12"/>
      <c r="LBB12"/>
      <c r="LBC12"/>
      <c r="LBD12"/>
      <c r="LBE12"/>
      <c r="LBF12"/>
      <c r="LBG12"/>
      <c r="LBH12"/>
      <c r="LBI12"/>
      <c r="LBJ12"/>
      <c r="LBK12"/>
      <c r="LBL12"/>
      <c r="LBM12"/>
      <c r="LBN12"/>
      <c r="LBO12"/>
      <c r="LBP12"/>
      <c r="LBQ12"/>
      <c r="LBR12"/>
      <c r="LBS12"/>
      <c r="LBT12"/>
      <c r="LBU12"/>
      <c r="LBV12"/>
      <c r="LBW12"/>
      <c r="LBX12"/>
      <c r="LBY12"/>
      <c r="LBZ12"/>
      <c r="LCA12"/>
      <c r="LCB12"/>
      <c r="LCC12"/>
      <c r="LCD12"/>
      <c r="LCE12"/>
      <c r="LCF12"/>
      <c r="LCG12"/>
      <c r="LCH12"/>
      <c r="LCI12"/>
      <c r="LCJ12"/>
      <c r="LCK12"/>
      <c r="LCL12"/>
      <c r="LCM12"/>
      <c r="LCN12"/>
      <c r="LCO12"/>
      <c r="LCP12"/>
      <c r="LCQ12"/>
      <c r="LCR12"/>
      <c r="LCS12"/>
      <c r="LCT12"/>
      <c r="LCU12"/>
      <c r="LCV12"/>
      <c r="LCW12"/>
      <c r="LCX12"/>
      <c r="LCY12"/>
      <c r="LCZ12"/>
      <c r="LDA12"/>
      <c r="LDB12"/>
      <c r="LDC12"/>
      <c r="LDD12"/>
      <c r="LDE12"/>
      <c r="LDF12"/>
      <c r="LDG12"/>
      <c r="LDH12"/>
      <c r="LDI12"/>
      <c r="LDJ12"/>
      <c r="LDK12"/>
      <c r="LDL12"/>
      <c r="LDM12"/>
      <c r="LDN12"/>
      <c r="LDO12"/>
      <c r="LDP12"/>
      <c r="LDQ12"/>
      <c r="LDR12"/>
      <c r="LDS12"/>
      <c r="LDT12"/>
      <c r="LDU12"/>
      <c r="LDV12"/>
      <c r="LDW12"/>
      <c r="LDX12"/>
      <c r="LDY12"/>
      <c r="LDZ12"/>
      <c r="LEA12"/>
      <c r="LEB12"/>
      <c r="LEC12"/>
      <c r="LED12"/>
      <c r="LEE12"/>
      <c r="LEF12"/>
      <c r="LEG12"/>
      <c r="LEH12"/>
      <c r="LEI12"/>
      <c r="LEJ12"/>
      <c r="LEK12"/>
      <c r="LEL12"/>
      <c r="LEM12"/>
      <c r="LEN12"/>
      <c r="LEO12"/>
      <c r="LEP12"/>
      <c r="LEQ12"/>
      <c r="LER12"/>
      <c r="LES12"/>
      <c r="LET12"/>
      <c r="LEU12"/>
      <c r="LEV12"/>
      <c r="LEW12"/>
      <c r="LEX12"/>
      <c r="LEY12"/>
      <c r="LEZ12"/>
      <c r="LFA12"/>
      <c r="LFB12"/>
      <c r="LFC12"/>
      <c r="LFD12"/>
      <c r="LFE12"/>
      <c r="LFF12"/>
      <c r="LFG12"/>
      <c r="LFH12"/>
      <c r="LFI12"/>
      <c r="LFJ12"/>
      <c r="LFK12"/>
      <c r="LFL12"/>
      <c r="LFM12"/>
      <c r="LFN12"/>
      <c r="LFO12"/>
      <c r="LFP12"/>
      <c r="LFQ12"/>
      <c r="LFR12"/>
      <c r="LFS12"/>
      <c r="LFT12"/>
      <c r="LFU12"/>
      <c r="LFV12"/>
      <c r="LFW12"/>
      <c r="LFX12"/>
      <c r="LFY12"/>
      <c r="LFZ12"/>
      <c r="LGA12"/>
      <c r="LGB12"/>
      <c r="LGC12"/>
      <c r="LGD12"/>
      <c r="LGE12"/>
      <c r="LGF12"/>
      <c r="LGG12"/>
      <c r="LGH12"/>
      <c r="LGI12"/>
      <c r="LGJ12"/>
      <c r="LGK12"/>
      <c r="LGL12"/>
      <c r="LGM12"/>
      <c r="LGN12"/>
      <c r="LGO12"/>
      <c r="LGP12"/>
      <c r="LGQ12"/>
      <c r="LGR12"/>
      <c r="LGS12"/>
      <c r="LGT12"/>
      <c r="LGU12"/>
      <c r="LGV12"/>
      <c r="LGW12"/>
      <c r="LGX12"/>
      <c r="LGY12"/>
      <c r="LGZ12"/>
      <c r="LHA12"/>
      <c r="LHB12"/>
      <c r="LHC12"/>
      <c r="LHD12"/>
      <c r="LHE12"/>
      <c r="LHF12"/>
      <c r="LHG12"/>
      <c r="LHH12"/>
      <c r="LHI12"/>
      <c r="LHJ12"/>
      <c r="LHK12"/>
      <c r="LHL12"/>
      <c r="LHM12"/>
      <c r="LHN12"/>
      <c r="LHO12"/>
      <c r="LHP12"/>
      <c r="LHQ12"/>
      <c r="LHR12"/>
      <c r="LHS12"/>
      <c r="LHT12"/>
      <c r="LHU12"/>
      <c r="LHV12"/>
      <c r="LHW12"/>
      <c r="LHX12"/>
      <c r="LHY12"/>
      <c r="LHZ12"/>
      <c r="LIA12"/>
      <c r="LIB12"/>
      <c r="LIC12"/>
      <c r="LID12"/>
      <c r="LIE12"/>
      <c r="LIF12"/>
      <c r="LIG12"/>
      <c r="LIH12"/>
      <c r="LII12"/>
      <c r="LIJ12"/>
      <c r="LIK12"/>
      <c r="LIL12"/>
      <c r="LIM12"/>
      <c r="LIN12"/>
      <c r="LIO12"/>
      <c r="LIP12"/>
      <c r="LIQ12"/>
      <c r="LIR12"/>
      <c r="LIS12"/>
      <c r="LIT12"/>
      <c r="LIU12"/>
      <c r="LIV12"/>
      <c r="LIW12"/>
      <c r="LIX12"/>
      <c r="LIY12"/>
      <c r="LIZ12"/>
      <c r="LJA12"/>
      <c r="LJB12"/>
      <c r="LJC12"/>
      <c r="LJD12"/>
      <c r="LJE12"/>
      <c r="LJF12"/>
      <c r="LJG12"/>
      <c r="LJH12"/>
      <c r="LJI12"/>
      <c r="LJJ12"/>
      <c r="LJK12"/>
      <c r="LJL12"/>
      <c r="LJM12"/>
      <c r="LJN12"/>
      <c r="LJO12"/>
      <c r="LJP12"/>
      <c r="LJQ12"/>
      <c r="LJR12"/>
      <c r="LJS12"/>
      <c r="LJT12"/>
      <c r="LJU12"/>
      <c r="LJV12"/>
      <c r="LJW12"/>
      <c r="LJX12"/>
      <c r="LJY12"/>
      <c r="LJZ12"/>
      <c r="LKA12"/>
      <c r="LKB12"/>
      <c r="LKC12"/>
      <c r="LKD12"/>
      <c r="LKE12"/>
      <c r="LKF12"/>
      <c r="LKG12"/>
      <c r="LKH12"/>
      <c r="LKI12"/>
      <c r="LKJ12"/>
      <c r="LKK12"/>
      <c r="LKL12"/>
      <c r="LKM12"/>
      <c r="LKN12"/>
      <c r="LKO12"/>
      <c r="LKP12"/>
      <c r="LKQ12"/>
      <c r="LKR12"/>
      <c r="LKS12"/>
      <c r="LKT12"/>
      <c r="LKU12"/>
      <c r="LKV12"/>
      <c r="LKW12"/>
      <c r="LKX12"/>
      <c r="LKY12"/>
      <c r="LKZ12"/>
      <c r="LLA12"/>
      <c r="LLB12"/>
      <c r="LLC12"/>
      <c r="LLD12"/>
      <c r="LLE12"/>
      <c r="LLF12"/>
      <c r="LLG12"/>
      <c r="LLH12"/>
      <c r="LLI12"/>
      <c r="LLJ12"/>
      <c r="LLK12"/>
      <c r="LLL12"/>
      <c r="LLM12"/>
      <c r="LLN12"/>
      <c r="LLO12"/>
      <c r="LLP12"/>
      <c r="LLQ12"/>
      <c r="LLR12"/>
      <c r="LLS12"/>
      <c r="LLT12"/>
      <c r="LLU12"/>
      <c r="LLV12"/>
      <c r="LLW12"/>
      <c r="LLX12"/>
      <c r="LLY12"/>
      <c r="LLZ12"/>
      <c r="LMA12"/>
      <c r="LMB12"/>
      <c r="LMC12"/>
      <c r="LMD12"/>
      <c r="LME12"/>
      <c r="LMF12"/>
      <c r="LMG12"/>
      <c r="LMH12"/>
      <c r="LMI12"/>
      <c r="LMJ12"/>
      <c r="LMK12"/>
      <c r="LML12"/>
      <c r="LMM12"/>
      <c r="LMN12"/>
      <c r="LMO12"/>
      <c r="LMP12"/>
      <c r="LMQ12"/>
      <c r="LMR12"/>
      <c r="LMS12"/>
      <c r="LMT12"/>
      <c r="LMU12"/>
      <c r="LMV12"/>
      <c r="LMW12"/>
      <c r="LMX12"/>
      <c r="LMY12"/>
      <c r="LMZ12"/>
      <c r="LNA12"/>
      <c r="LNB12"/>
      <c r="LNC12"/>
      <c r="LND12"/>
      <c r="LNE12"/>
      <c r="LNF12"/>
      <c r="LNG12"/>
      <c r="LNH12"/>
      <c r="LNI12"/>
      <c r="LNJ12"/>
      <c r="LNK12"/>
      <c r="LNL12"/>
      <c r="LNM12"/>
      <c r="LNN12"/>
      <c r="LNO12"/>
      <c r="LNP12"/>
      <c r="LNQ12"/>
      <c r="LNR12"/>
      <c r="LNS12"/>
      <c r="LNT12"/>
      <c r="LNU12"/>
      <c r="LNV12"/>
      <c r="LNW12"/>
      <c r="LNX12"/>
      <c r="LNY12"/>
      <c r="LNZ12"/>
      <c r="LOA12"/>
      <c r="LOB12"/>
      <c r="LOC12"/>
      <c r="LOD12"/>
      <c r="LOE12"/>
      <c r="LOF12"/>
      <c r="LOG12"/>
      <c r="LOH12"/>
      <c r="LOI12"/>
      <c r="LOJ12"/>
      <c r="LOK12"/>
      <c r="LOL12"/>
      <c r="LOM12"/>
      <c r="LON12"/>
      <c r="LOO12"/>
      <c r="LOP12"/>
      <c r="LOQ12"/>
      <c r="LOR12"/>
      <c r="LOS12"/>
      <c r="LOT12"/>
      <c r="LOU12"/>
      <c r="LOV12"/>
      <c r="LOW12"/>
      <c r="LOX12"/>
      <c r="LOY12"/>
      <c r="LOZ12"/>
      <c r="LPA12"/>
      <c r="LPB12"/>
      <c r="LPC12"/>
      <c r="LPD12"/>
      <c r="LPE12"/>
      <c r="LPF12"/>
      <c r="LPG12"/>
      <c r="LPH12"/>
      <c r="LPI12"/>
      <c r="LPJ12"/>
      <c r="LPK12"/>
      <c r="LPL12"/>
      <c r="LPM12"/>
      <c r="LPN12"/>
      <c r="LPO12"/>
      <c r="LPP12"/>
      <c r="LPQ12"/>
      <c r="LPR12"/>
      <c r="LPS12"/>
      <c r="LPT12"/>
      <c r="LPU12"/>
      <c r="LPV12"/>
      <c r="LPW12"/>
      <c r="LPX12"/>
      <c r="LPY12"/>
      <c r="LPZ12"/>
      <c r="LQA12"/>
      <c r="LQB12"/>
      <c r="LQC12"/>
      <c r="LQD12"/>
      <c r="LQE12"/>
      <c r="LQF12"/>
      <c r="LQG12"/>
      <c r="LQH12"/>
      <c r="LQI12"/>
      <c r="LQJ12"/>
      <c r="LQK12"/>
      <c r="LQL12"/>
      <c r="LQM12"/>
      <c r="LQN12"/>
      <c r="LQO12"/>
      <c r="LQP12"/>
      <c r="LQQ12"/>
      <c r="LQR12"/>
      <c r="LQS12"/>
      <c r="LQT12"/>
      <c r="LQU12"/>
      <c r="LQV12"/>
      <c r="LQW12"/>
      <c r="LQX12"/>
      <c r="LQY12"/>
      <c r="LQZ12"/>
      <c r="LRA12"/>
      <c r="LRB12"/>
      <c r="LRC12"/>
      <c r="LRD12"/>
      <c r="LRE12"/>
      <c r="LRF12"/>
      <c r="LRG12"/>
      <c r="LRH12"/>
      <c r="LRI12"/>
      <c r="LRJ12"/>
      <c r="LRK12"/>
      <c r="LRL12"/>
      <c r="LRM12"/>
      <c r="LRN12"/>
      <c r="LRO12"/>
      <c r="LRP12"/>
      <c r="LRQ12"/>
      <c r="LRR12"/>
      <c r="LRS12"/>
      <c r="LRT12"/>
      <c r="LRU12"/>
      <c r="LRV12"/>
      <c r="LRW12"/>
      <c r="LRX12"/>
      <c r="LRY12"/>
      <c r="LRZ12"/>
      <c r="LSA12"/>
      <c r="LSB12"/>
      <c r="LSC12"/>
      <c r="LSD12"/>
      <c r="LSE12"/>
      <c r="LSF12"/>
      <c r="LSG12"/>
      <c r="LSH12"/>
      <c r="LSI12"/>
      <c r="LSJ12"/>
      <c r="LSK12"/>
      <c r="LSL12"/>
      <c r="LSM12"/>
      <c r="LSN12"/>
      <c r="LSO12"/>
      <c r="LSP12"/>
      <c r="LSQ12"/>
      <c r="LSR12"/>
      <c r="LSS12"/>
      <c r="LST12"/>
      <c r="LSU12"/>
      <c r="LSV12"/>
      <c r="LSW12"/>
      <c r="LSX12"/>
      <c r="LSY12"/>
      <c r="LSZ12"/>
      <c r="LTA12"/>
      <c r="LTB12"/>
      <c r="LTC12"/>
      <c r="LTD12"/>
      <c r="LTE12"/>
      <c r="LTF12"/>
      <c r="LTG12"/>
      <c r="LTH12"/>
      <c r="LTI12"/>
      <c r="LTJ12"/>
      <c r="LTK12"/>
      <c r="LTL12"/>
      <c r="LTM12"/>
      <c r="LTN12"/>
      <c r="LTO12"/>
      <c r="LTP12"/>
      <c r="LTQ12"/>
      <c r="LTR12"/>
      <c r="LTS12"/>
      <c r="LTT12"/>
      <c r="LTU12"/>
      <c r="LTV12"/>
      <c r="LTW12"/>
      <c r="LTX12"/>
      <c r="LTY12"/>
      <c r="LTZ12"/>
      <c r="LUA12"/>
      <c r="LUB12"/>
      <c r="LUC12"/>
      <c r="LUD12"/>
      <c r="LUE12"/>
      <c r="LUF12"/>
      <c r="LUG12"/>
      <c r="LUH12"/>
      <c r="LUI12"/>
      <c r="LUJ12"/>
      <c r="LUK12"/>
      <c r="LUL12"/>
      <c r="LUM12"/>
      <c r="LUN12"/>
      <c r="LUO12"/>
      <c r="LUP12"/>
      <c r="LUQ12"/>
      <c r="LUR12"/>
      <c r="LUS12"/>
      <c r="LUT12"/>
      <c r="LUU12"/>
      <c r="LUV12"/>
      <c r="LUW12"/>
      <c r="LUX12"/>
      <c r="LUY12"/>
      <c r="LUZ12"/>
      <c r="LVA12"/>
      <c r="LVB12"/>
      <c r="LVC12"/>
      <c r="LVD12"/>
      <c r="LVE12"/>
      <c r="LVF12"/>
      <c r="LVG12"/>
      <c r="LVH12"/>
      <c r="LVI12"/>
      <c r="LVJ12"/>
      <c r="LVK12"/>
      <c r="LVL12"/>
      <c r="LVM12"/>
      <c r="LVN12"/>
      <c r="LVO12"/>
      <c r="LVP12"/>
      <c r="LVQ12"/>
      <c r="LVR12"/>
      <c r="LVS12"/>
      <c r="LVT12"/>
      <c r="LVU12"/>
      <c r="LVV12"/>
      <c r="LVW12"/>
      <c r="LVX12"/>
      <c r="LVY12"/>
      <c r="LVZ12"/>
      <c r="LWA12"/>
      <c r="LWB12"/>
      <c r="LWC12"/>
      <c r="LWD12"/>
      <c r="LWE12"/>
      <c r="LWF12"/>
      <c r="LWG12"/>
      <c r="LWH12"/>
      <c r="LWI12"/>
      <c r="LWJ12"/>
      <c r="LWK12"/>
      <c r="LWL12"/>
      <c r="LWM12"/>
      <c r="LWN12"/>
      <c r="LWO12"/>
      <c r="LWP12"/>
      <c r="LWQ12"/>
      <c r="LWR12"/>
      <c r="LWS12"/>
      <c r="LWT12"/>
      <c r="LWU12"/>
      <c r="LWV12"/>
      <c r="LWW12"/>
      <c r="LWX12"/>
      <c r="LWY12"/>
      <c r="LWZ12"/>
      <c r="LXA12"/>
      <c r="LXB12"/>
      <c r="LXC12"/>
      <c r="LXD12"/>
      <c r="LXE12"/>
      <c r="LXF12"/>
      <c r="LXG12"/>
      <c r="LXH12"/>
      <c r="LXI12"/>
      <c r="LXJ12"/>
      <c r="LXK12"/>
      <c r="LXL12"/>
      <c r="LXM12"/>
      <c r="LXN12"/>
      <c r="LXO12"/>
      <c r="LXP12"/>
      <c r="LXQ12"/>
      <c r="LXR12"/>
      <c r="LXS12"/>
      <c r="LXT12"/>
      <c r="LXU12"/>
      <c r="LXV12"/>
      <c r="LXW12"/>
      <c r="LXX12"/>
      <c r="LXY12"/>
      <c r="LXZ12"/>
      <c r="LYA12"/>
      <c r="LYB12"/>
      <c r="LYC12"/>
      <c r="LYD12"/>
      <c r="LYE12"/>
      <c r="LYF12"/>
      <c r="LYG12"/>
      <c r="LYH12"/>
      <c r="LYI12"/>
      <c r="LYJ12"/>
      <c r="LYK12"/>
      <c r="LYL12"/>
      <c r="LYM12"/>
      <c r="LYN12"/>
      <c r="LYO12"/>
      <c r="LYP12"/>
      <c r="LYQ12"/>
      <c r="LYR12"/>
      <c r="LYS12"/>
      <c r="LYT12"/>
      <c r="LYU12"/>
      <c r="LYV12"/>
      <c r="LYW12"/>
      <c r="LYX12"/>
      <c r="LYY12"/>
      <c r="LYZ12"/>
      <c r="LZA12"/>
      <c r="LZB12"/>
      <c r="LZC12"/>
      <c r="LZD12"/>
      <c r="LZE12"/>
      <c r="LZF12"/>
      <c r="LZG12"/>
      <c r="LZH12"/>
      <c r="LZI12"/>
      <c r="LZJ12"/>
      <c r="LZK12"/>
      <c r="LZL12"/>
      <c r="LZM12"/>
      <c r="LZN12"/>
      <c r="LZO12"/>
      <c r="LZP12"/>
      <c r="LZQ12"/>
      <c r="LZR12"/>
      <c r="LZS12"/>
      <c r="LZT12"/>
      <c r="LZU12"/>
      <c r="LZV12"/>
      <c r="LZW12"/>
      <c r="LZX12"/>
      <c r="LZY12"/>
      <c r="LZZ12"/>
      <c r="MAA12"/>
      <c r="MAB12"/>
      <c r="MAC12"/>
      <c r="MAD12"/>
      <c r="MAE12"/>
      <c r="MAF12"/>
      <c r="MAG12"/>
      <c r="MAH12"/>
      <c r="MAI12"/>
      <c r="MAJ12"/>
      <c r="MAK12"/>
      <c r="MAL12"/>
      <c r="MAM12"/>
      <c r="MAN12"/>
      <c r="MAO12"/>
      <c r="MAP12"/>
      <c r="MAQ12"/>
      <c r="MAR12"/>
      <c r="MAS12"/>
      <c r="MAT12"/>
      <c r="MAU12"/>
      <c r="MAV12"/>
      <c r="MAW12"/>
      <c r="MAX12"/>
      <c r="MAY12"/>
      <c r="MAZ12"/>
      <c r="MBA12"/>
      <c r="MBB12"/>
      <c r="MBC12"/>
      <c r="MBD12"/>
      <c r="MBE12"/>
      <c r="MBF12"/>
      <c r="MBG12"/>
      <c r="MBH12"/>
      <c r="MBI12"/>
      <c r="MBJ12"/>
      <c r="MBK12"/>
      <c r="MBL12"/>
      <c r="MBM12"/>
      <c r="MBN12"/>
      <c r="MBO12"/>
      <c r="MBP12"/>
      <c r="MBQ12"/>
      <c r="MBR12"/>
      <c r="MBS12"/>
      <c r="MBT12"/>
      <c r="MBU12"/>
      <c r="MBV12"/>
      <c r="MBW12"/>
      <c r="MBX12"/>
      <c r="MBY12"/>
      <c r="MBZ12"/>
      <c r="MCA12"/>
      <c r="MCB12"/>
      <c r="MCC12"/>
      <c r="MCD12"/>
      <c r="MCE12"/>
      <c r="MCF12"/>
      <c r="MCG12"/>
      <c r="MCH12"/>
      <c r="MCI12"/>
      <c r="MCJ12"/>
      <c r="MCK12"/>
      <c r="MCL12"/>
      <c r="MCM12"/>
      <c r="MCN12"/>
      <c r="MCO12"/>
      <c r="MCP12"/>
      <c r="MCQ12"/>
      <c r="MCR12"/>
      <c r="MCS12"/>
      <c r="MCT12"/>
      <c r="MCU12"/>
      <c r="MCV12"/>
      <c r="MCW12"/>
      <c r="MCX12"/>
      <c r="MCY12"/>
      <c r="MCZ12"/>
      <c r="MDA12"/>
      <c r="MDB12"/>
      <c r="MDC12"/>
      <c r="MDD12"/>
      <c r="MDE12"/>
      <c r="MDF12"/>
      <c r="MDG12"/>
      <c r="MDH12"/>
      <c r="MDI12"/>
      <c r="MDJ12"/>
      <c r="MDK12"/>
      <c r="MDL12"/>
      <c r="MDM12"/>
      <c r="MDN12"/>
      <c r="MDO12"/>
      <c r="MDP12"/>
      <c r="MDQ12"/>
      <c r="MDR12"/>
      <c r="MDS12"/>
      <c r="MDT12"/>
      <c r="MDU12"/>
      <c r="MDV12"/>
      <c r="MDW12"/>
      <c r="MDX12"/>
      <c r="MDY12"/>
      <c r="MDZ12"/>
      <c r="MEA12"/>
      <c r="MEB12"/>
      <c r="MEC12"/>
      <c r="MED12"/>
      <c r="MEE12"/>
      <c r="MEF12"/>
      <c r="MEG12"/>
      <c r="MEH12"/>
      <c r="MEI12"/>
      <c r="MEJ12"/>
      <c r="MEK12"/>
      <c r="MEL12"/>
      <c r="MEM12"/>
      <c r="MEN12"/>
      <c r="MEO12"/>
      <c r="MEP12"/>
      <c r="MEQ12"/>
      <c r="MER12"/>
      <c r="MES12"/>
      <c r="MET12"/>
      <c r="MEU12"/>
      <c r="MEV12"/>
      <c r="MEW12"/>
      <c r="MEX12"/>
      <c r="MEY12"/>
      <c r="MEZ12"/>
      <c r="MFA12"/>
      <c r="MFB12"/>
      <c r="MFC12"/>
      <c r="MFD12"/>
      <c r="MFE12"/>
      <c r="MFF12"/>
      <c r="MFG12"/>
      <c r="MFH12"/>
      <c r="MFI12"/>
      <c r="MFJ12"/>
      <c r="MFK12"/>
      <c r="MFL12"/>
      <c r="MFM12"/>
      <c r="MFN12"/>
      <c r="MFO12"/>
      <c r="MFP12"/>
      <c r="MFQ12"/>
      <c r="MFR12"/>
      <c r="MFS12"/>
      <c r="MFT12"/>
      <c r="MFU12"/>
      <c r="MFV12"/>
      <c r="MFW12"/>
      <c r="MFX12"/>
      <c r="MFY12"/>
      <c r="MFZ12"/>
      <c r="MGA12"/>
      <c r="MGB12"/>
      <c r="MGC12"/>
      <c r="MGD12"/>
      <c r="MGE12"/>
      <c r="MGF12"/>
      <c r="MGG12"/>
      <c r="MGH12"/>
      <c r="MGI12"/>
      <c r="MGJ12"/>
      <c r="MGK12"/>
      <c r="MGL12"/>
      <c r="MGM12"/>
      <c r="MGN12"/>
      <c r="MGO12"/>
      <c r="MGP12"/>
      <c r="MGQ12"/>
      <c r="MGR12"/>
      <c r="MGS12"/>
      <c r="MGT12"/>
      <c r="MGU12"/>
      <c r="MGV12"/>
      <c r="MGW12"/>
      <c r="MGX12"/>
      <c r="MGY12"/>
      <c r="MGZ12"/>
      <c r="MHA12"/>
      <c r="MHB12"/>
      <c r="MHC12"/>
      <c r="MHD12"/>
      <c r="MHE12"/>
      <c r="MHF12"/>
      <c r="MHG12"/>
      <c r="MHH12"/>
      <c r="MHI12"/>
      <c r="MHJ12"/>
      <c r="MHK12"/>
      <c r="MHL12"/>
      <c r="MHM12"/>
      <c r="MHN12"/>
      <c r="MHO12"/>
      <c r="MHP12"/>
      <c r="MHQ12"/>
      <c r="MHR12"/>
      <c r="MHS12"/>
      <c r="MHT12"/>
      <c r="MHU12"/>
      <c r="MHV12"/>
      <c r="MHW12"/>
      <c r="MHX12"/>
      <c r="MHY12"/>
      <c r="MHZ12"/>
      <c r="MIA12"/>
      <c r="MIB12"/>
      <c r="MIC12"/>
      <c r="MID12"/>
      <c r="MIE12"/>
      <c r="MIF12"/>
      <c r="MIG12"/>
      <c r="MIH12"/>
      <c r="MII12"/>
      <c r="MIJ12"/>
      <c r="MIK12"/>
      <c r="MIL12"/>
      <c r="MIM12"/>
      <c r="MIN12"/>
      <c r="MIO12"/>
      <c r="MIP12"/>
      <c r="MIQ12"/>
      <c r="MIR12"/>
      <c r="MIS12"/>
      <c r="MIT12"/>
      <c r="MIU12"/>
      <c r="MIV12"/>
      <c r="MIW12"/>
      <c r="MIX12"/>
      <c r="MIY12"/>
      <c r="MIZ12"/>
      <c r="MJA12"/>
      <c r="MJB12"/>
      <c r="MJC12"/>
      <c r="MJD12"/>
      <c r="MJE12"/>
      <c r="MJF12"/>
      <c r="MJG12"/>
      <c r="MJH12"/>
      <c r="MJI12"/>
      <c r="MJJ12"/>
      <c r="MJK12"/>
      <c r="MJL12"/>
      <c r="MJM12"/>
      <c r="MJN12"/>
      <c r="MJO12"/>
      <c r="MJP12"/>
      <c r="MJQ12"/>
      <c r="MJR12"/>
      <c r="MJS12"/>
      <c r="MJT12"/>
      <c r="MJU12"/>
      <c r="MJV12"/>
      <c r="MJW12"/>
      <c r="MJX12"/>
      <c r="MJY12"/>
      <c r="MJZ12"/>
      <c r="MKA12"/>
      <c r="MKB12"/>
      <c r="MKC12"/>
      <c r="MKD12"/>
      <c r="MKE12"/>
      <c r="MKF12"/>
      <c r="MKG12"/>
      <c r="MKH12"/>
      <c r="MKI12"/>
      <c r="MKJ12"/>
      <c r="MKK12"/>
      <c r="MKL12"/>
      <c r="MKM12"/>
      <c r="MKN12"/>
      <c r="MKO12"/>
      <c r="MKP12"/>
      <c r="MKQ12"/>
      <c r="MKR12"/>
      <c r="MKS12"/>
      <c r="MKT12"/>
      <c r="MKU12"/>
      <c r="MKV12"/>
      <c r="MKW12"/>
      <c r="MKX12"/>
      <c r="MKY12"/>
      <c r="MKZ12"/>
      <c r="MLA12"/>
      <c r="MLB12"/>
      <c r="MLC12"/>
      <c r="MLD12"/>
      <c r="MLE12"/>
      <c r="MLF12"/>
      <c r="MLG12"/>
      <c r="MLH12"/>
      <c r="MLI12"/>
      <c r="MLJ12"/>
      <c r="MLK12"/>
      <c r="MLL12"/>
      <c r="MLM12"/>
      <c r="MLN12"/>
      <c r="MLO12"/>
      <c r="MLP12"/>
      <c r="MLQ12"/>
      <c r="MLR12"/>
      <c r="MLS12"/>
      <c r="MLT12"/>
      <c r="MLU12"/>
      <c r="MLV12"/>
      <c r="MLW12"/>
      <c r="MLX12"/>
      <c r="MLY12"/>
      <c r="MLZ12"/>
      <c r="MMA12"/>
      <c r="MMB12"/>
      <c r="MMC12"/>
      <c r="MMD12"/>
      <c r="MME12"/>
      <c r="MMF12"/>
      <c r="MMG12"/>
      <c r="MMH12"/>
      <c r="MMI12"/>
      <c r="MMJ12"/>
      <c r="MMK12"/>
      <c r="MML12"/>
      <c r="MMM12"/>
      <c r="MMN12"/>
      <c r="MMO12"/>
      <c r="MMP12"/>
      <c r="MMQ12"/>
      <c r="MMR12"/>
      <c r="MMS12"/>
      <c r="MMT12"/>
      <c r="MMU12"/>
      <c r="MMV12"/>
      <c r="MMW12"/>
      <c r="MMX12"/>
      <c r="MMY12"/>
      <c r="MMZ12"/>
      <c r="MNA12"/>
      <c r="MNB12"/>
      <c r="MNC12"/>
      <c r="MND12"/>
      <c r="MNE12"/>
      <c r="MNF12"/>
      <c r="MNG12"/>
      <c r="MNH12"/>
      <c r="MNI12"/>
      <c r="MNJ12"/>
      <c r="MNK12"/>
      <c r="MNL12"/>
      <c r="MNM12"/>
      <c r="MNN12"/>
      <c r="MNO12"/>
      <c r="MNP12"/>
      <c r="MNQ12"/>
      <c r="MNR12"/>
      <c r="MNS12"/>
      <c r="MNT12"/>
      <c r="MNU12"/>
      <c r="MNV12"/>
      <c r="MNW12"/>
      <c r="MNX12"/>
      <c r="MNY12"/>
      <c r="MNZ12"/>
      <c r="MOA12"/>
      <c r="MOB12"/>
      <c r="MOC12"/>
      <c r="MOD12"/>
      <c r="MOE12"/>
      <c r="MOF12"/>
      <c r="MOG12"/>
      <c r="MOH12"/>
      <c r="MOI12"/>
      <c r="MOJ12"/>
      <c r="MOK12"/>
      <c r="MOL12"/>
      <c r="MOM12"/>
      <c r="MON12"/>
      <c r="MOO12"/>
      <c r="MOP12"/>
      <c r="MOQ12"/>
      <c r="MOR12"/>
      <c r="MOS12"/>
      <c r="MOT12"/>
      <c r="MOU12"/>
      <c r="MOV12"/>
      <c r="MOW12"/>
      <c r="MOX12"/>
      <c r="MOY12"/>
      <c r="MOZ12"/>
      <c r="MPA12"/>
      <c r="MPB12"/>
      <c r="MPC12"/>
      <c r="MPD12"/>
      <c r="MPE12"/>
      <c r="MPF12"/>
      <c r="MPG12"/>
      <c r="MPH12"/>
      <c r="MPI12"/>
      <c r="MPJ12"/>
      <c r="MPK12"/>
      <c r="MPL12"/>
      <c r="MPM12"/>
      <c r="MPN12"/>
      <c r="MPO12"/>
      <c r="MPP12"/>
      <c r="MPQ12"/>
      <c r="MPR12"/>
      <c r="MPS12"/>
      <c r="MPT12"/>
      <c r="MPU12"/>
      <c r="MPV12"/>
      <c r="MPW12"/>
      <c r="MPX12"/>
      <c r="MPY12"/>
      <c r="MPZ12"/>
      <c r="MQA12"/>
      <c r="MQB12"/>
      <c r="MQC12"/>
      <c r="MQD12"/>
      <c r="MQE12"/>
      <c r="MQF12"/>
      <c r="MQG12"/>
      <c r="MQH12"/>
      <c r="MQI12"/>
      <c r="MQJ12"/>
      <c r="MQK12"/>
      <c r="MQL12"/>
      <c r="MQM12"/>
      <c r="MQN12"/>
      <c r="MQO12"/>
      <c r="MQP12"/>
      <c r="MQQ12"/>
      <c r="MQR12"/>
      <c r="MQS12"/>
      <c r="MQT12"/>
      <c r="MQU12"/>
      <c r="MQV12"/>
      <c r="MQW12"/>
      <c r="MQX12"/>
      <c r="MQY12"/>
      <c r="MQZ12"/>
      <c r="MRA12"/>
      <c r="MRB12"/>
      <c r="MRC12"/>
      <c r="MRD12"/>
      <c r="MRE12"/>
      <c r="MRF12"/>
      <c r="MRG12"/>
      <c r="MRH12"/>
      <c r="MRI12"/>
      <c r="MRJ12"/>
      <c r="MRK12"/>
      <c r="MRL12"/>
      <c r="MRM12"/>
      <c r="MRN12"/>
      <c r="MRO12"/>
      <c r="MRP12"/>
      <c r="MRQ12"/>
      <c r="MRR12"/>
      <c r="MRS12"/>
      <c r="MRT12"/>
      <c r="MRU12"/>
      <c r="MRV12"/>
      <c r="MRW12"/>
      <c r="MRX12"/>
      <c r="MRY12"/>
      <c r="MRZ12"/>
      <c r="MSA12"/>
      <c r="MSB12"/>
      <c r="MSC12"/>
      <c r="MSD12"/>
      <c r="MSE12"/>
      <c r="MSF12"/>
      <c r="MSG12"/>
      <c r="MSH12"/>
      <c r="MSI12"/>
      <c r="MSJ12"/>
      <c r="MSK12"/>
      <c r="MSL12"/>
      <c r="MSM12"/>
      <c r="MSN12"/>
      <c r="MSO12"/>
      <c r="MSP12"/>
      <c r="MSQ12"/>
      <c r="MSR12"/>
      <c r="MSS12"/>
      <c r="MST12"/>
      <c r="MSU12"/>
      <c r="MSV12"/>
      <c r="MSW12"/>
      <c r="MSX12"/>
      <c r="MSY12"/>
      <c r="MSZ12"/>
      <c r="MTA12"/>
      <c r="MTB12"/>
      <c r="MTC12"/>
      <c r="MTD12"/>
      <c r="MTE12"/>
      <c r="MTF12"/>
      <c r="MTG12"/>
      <c r="MTH12"/>
      <c r="MTI12"/>
      <c r="MTJ12"/>
      <c r="MTK12"/>
      <c r="MTL12"/>
      <c r="MTM12"/>
      <c r="MTN12"/>
      <c r="MTO12"/>
      <c r="MTP12"/>
      <c r="MTQ12"/>
      <c r="MTR12"/>
      <c r="MTS12"/>
      <c r="MTT12"/>
      <c r="MTU12"/>
      <c r="MTV12"/>
      <c r="MTW12"/>
      <c r="MTX12"/>
      <c r="MTY12"/>
      <c r="MTZ12"/>
      <c r="MUA12"/>
      <c r="MUB12"/>
      <c r="MUC12"/>
      <c r="MUD12"/>
      <c r="MUE12"/>
      <c r="MUF12"/>
      <c r="MUG12"/>
      <c r="MUH12"/>
      <c r="MUI12"/>
      <c r="MUJ12"/>
      <c r="MUK12"/>
      <c r="MUL12"/>
      <c r="MUM12"/>
      <c r="MUN12"/>
      <c r="MUO12"/>
      <c r="MUP12"/>
      <c r="MUQ12"/>
      <c r="MUR12"/>
      <c r="MUS12"/>
      <c r="MUT12"/>
      <c r="MUU12"/>
      <c r="MUV12"/>
      <c r="MUW12"/>
      <c r="MUX12"/>
      <c r="MUY12"/>
      <c r="MUZ12"/>
      <c r="MVA12"/>
      <c r="MVB12"/>
      <c r="MVC12"/>
      <c r="MVD12"/>
      <c r="MVE12"/>
      <c r="MVF12"/>
      <c r="MVG12"/>
      <c r="MVH12"/>
      <c r="MVI12"/>
      <c r="MVJ12"/>
      <c r="MVK12"/>
      <c r="MVL12"/>
      <c r="MVM12"/>
      <c r="MVN12"/>
      <c r="MVO12"/>
      <c r="MVP12"/>
      <c r="MVQ12"/>
      <c r="MVR12"/>
      <c r="MVS12"/>
      <c r="MVT12"/>
      <c r="MVU12"/>
      <c r="MVV12"/>
      <c r="MVW12"/>
      <c r="MVX12"/>
      <c r="MVY12"/>
      <c r="MVZ12"/>
      <c r="MWA12"/>
      <c r="MWB12"/>
      <c r="MWC12"/>
      <c r="MWD12"/>
      <c r="MWE12"/>
      <c r="MWF12"/>
      <c r="MWG12"/>
      <c r="MWH12"/>
      <c r="MWI12"/>
      <c r="MWJ12"/>
      <c r="MWK12"/>
      <c r="MWL12"/>
      <c r="MWM12"/>
      <c r="MWN12"/>
      <c r="MWO12"/>
      <c r="MWP12"/>
      <c r="MWQ12"/>
      <c r="MWR12"/>
      <c r="MWS12"/>
      <c r="MWT12"/>
      <c r="MWU12"/>
      <c r="MWV12"/>
      <c r="MWW12"/>
      <c r="MWX12"/>
      <c r="MWY12"/>
      <c r="MWZ12"/>
      <c r="MXA12"/>
      <c r="MXB12"/>
      <c r="MXC12"/>
      <c r="MXD12"/>
      <c r="MXE12"/>
      <c r="MXF12"/>
      <c r="MXG12"/>
      <c r="MXH12"/>
      <c r="MXI12"/>
      <c r="MXJ12"/>
      <c r="MXK12"/>
      <c r="MXL12"/>
      <c r="MXM12"/>
      <c r="MXN12"/>
      <c r="MXO12"/>
      <c r="MXP12"/>
      <c r="MXQ12"/>
      <c r="MXR12"/>
      <c r="MXS12"/>
      <c r="MXT12"/>
      <c r="MXU12"/>
      <c r="MXV12"/>
      <c r="MXW12"/>
      <c r="MXX12"/>
      <c r="MXY12"/>
      <c r="MXZ12"/>
      <c r="MYA12"/>
      <c r="MYB12"/>
      <c r="MYC12"/>
      <c r="MYD12"/>
      <c r="MYE12"/>
      <c r="MYF12"/>
      <c r="MYG12"/>
      <c r="MYH12"/>
      <c r="MYI12"/>
      <c r="MYJ12"/>
      <c r="MYK12"/>
      <c r="MYL12"/>
      <c r="MYM12"/>
      <c r="MYN12"/>
      <c r="MYO12"/>
      <c r="MYP12"/>
      <c r="MYQ12"/>
      <c r="MYR12"/>
      <c r="MYS12"/>
      <c r="MYT12"/>
      <c r="MYU12"/>
      <c r="MYV12"/>
      <c r="MYW12"/>
      <c r="MYX12"/>
      <c r="MYY12"/>
      <c r="MYZ12"/>
      <c r="MZA12"/>
      <c r="MZB12"/>
      <c r="MZC12"/>
      <c r="MZD12"/>
      <c r="MZE12"/>
      <c r="MZF12"/>
      <c r="MZG12"/>
      <c r="MZH12"/>
      <c r="MZI12"/>
      <c r="MZJ12"/>
      <c r="MZK12"/>
      <c r="MZL12"/>
      <c r="MZM12"/>
      <c r="MZN12"/>
      <c r="MZO12"/>
      <c r="MZP12"/>
      <c r="MZQ12"/>
      <c r="MZR12"/>
      <c r="MZS12"/>
      <c r="MZT12"/>
      <c r="MZU12"/>
      <c r="MZV12"/>
      <c r="MZW12"/>
      <c r="MZX12"/>
      <c r="MZY12"/>
      <c r="MZZ12"/>
      <c r="NAA12"/>
      <c r="NAB12"/>
      <c r="NAC12"/>
      <c r="NAD12"/>
      <c r="NAE12"/>
      <c r="NAF12"/>
      <c r="NAG12"/>
      <c r="NAH12"/>
      <c r="NAI12"/>
      <c r="NAJ12"/>
      <c r="NAK12"/>
      <c r="NAL12"/>
      <c r="NAM12"/>
      <c r="NAN12"/>
      <c r="NAO12"/>
      <c r="NAP12"/>
      <c r="NAQ12"/>
      <c r="NAR12"/>
      <c r="NAS12"/>
      <c r="NAT12"/>
      <c r="NAU12"/>
      <c r="NAV12"/>
      <c r="NAW12"/>
      <c r="NAX12"/>
      <c r="NAY12"/>
      <c r="NAZ12"/>
      <c r="NBA12"/>
      <c r="NBB12"/>
      <c r="NBC12"/>
      <c r="NBD12"/>
      <c r="NBE12"/>
      <c r="NBF12"/>
      <c r="NBG12"/>
      <c r="NBH12"/>
      <c r="NBI12"/>
      <c r="NBJ12"/>
      <c r="NBK12"/>
      <c r="NBL12"/>
      <c r="NBM12"/>
      <c r="NBN12"/>
      <c r="NBO12"/>
      <c r="NBP12"/>
      <c r="NBQ12"/>
      <c r="NBR12"/>
      <c r="NBS12"/>
      <c r="NBT12"/>
      <c r="NBU12"/>
      <c r="NBV12"/>
      <c r="NBW12"/>
      <c r="NBX12"/>
      <c r="NBY12"/>
      <c r="NBZ12"/>
      <c r="NCA12"/>
      <c r="NCB12"/>
      <c r="NCC12"/>
      <c r="NCD12"/>
      <c r="NCE12"/>
      <c r="NCF12"/>
      <c r="NCG12"/>
      <c r="NCH12"/>
      <c r="NCI12"/>
      <c r="NCJ12"/>
      <c r="NCK12"/>
      <c r="NCL12"/>
      <c r="NCM12"/>
      <c r="NCN12"/>
      <c r="NCO12"/>
      <c r="NCP12"/>
      <c r="NCQ12"/>
      <c r="NCR12"/>
      <c r="NCS12"/>
      <c r="NCT12"/>
      <c r="NCU12"/>
      <c r="NCV12"/>
      <c r="NCW12"/>
      <c r="NCX12"/>
      <c r="NCY12"/>
      <c r="NCZ12"/>
      <c r="NDA12"/>
      <c r="NDB12"/>
      <c r="NDC12"/>
      <c r="NDD12"/>
      <c r="NDE12"/>
      <c r="NDF12"/>
      <c r="NDG12"/>
      <c r="NDH12"/>
      <c r="NDI12"/>
      <c r="NDJ12"/>
      <c r="NDK12"/>
      <c r="NDL12"/>
      <c r="NDM12"/>
      <c r="NDN12"/>
      <c r="NDO12"/>
      <c r="NDP12"/>
      <c r="NDQ12"/>
      <c r="NDR12"/>
      <c r="NDS12"/>
      <c r="NDT12"/>
      <c r="NDU12"/>
      <c r="NDV12"/>
      <c r="NDW12"/>
      <c r="NDX12"/>
      <c r="NDY12"/>
      <c r="NDZ12"/>
      <c r="NEA12"/>
      <c r="NEB12"/>
      <c r="NEC12"/>
      <c r="NED12"/>
      <c r="NEE12"/>
      <c r="NEF12"/>
      <c r="NEG12"/>
      <c r="NEH12"/>
      <c r="NEI12"/>
      <c r="NEJ12"/>
      <c r="NEK12"/>
      <c r="NEL12"/>
      <c r="NEM12"/>
      <c r="NEN12"/>
      <c r="NEO12"/>
      <c r="NEP12"/>
      <c r="NEQ12"/>
      <c r="NER12"/>
      <c r="NES12"/>
      <c r="NET12"/>
      <c r="NEU12"/>
      <c r="NEV12"/>
      <c r="NEW12"/>
      <c r="NEX12"/>
      <c r="NEY12"/>
      <c r="NEZ12"/>
      <c r="NFA12"/>
      <c r="NFB12"/>
      <c r="NFC12"/>
      <c r="NFD12"/>
      <c r="NFE12"/>
      <c r="NFF12"/>
      <c r="NFG12"/>
      <c r="NFH12"/>
      <c r="NFI12"/>
      <c r="NFJ12"/>
      <c r="NFK12"/>
      <c r="NFL12"/>
      <c r="NFM12"/>
      <c r="NFN12"/>
      <c r="NFO12"/>
      <c r="NFP12"/>
      <c r="NFQ12"/>
      <c r="NFR12"/>
      <c r="NFS12"/>
      <c r="NFT12"/>
      <c r="NFU12"/>
      <c r="NFV12"/>
      <c r="NFW12"/>
      <c r="NFX12"/>
      <c r="NFY12"/>
      <c r="NFZ12"/>
      <c r="NGA12"/>
      <c r="NGB12"/>
      <c r="NGC12"/>
      <c r="NGD12"/>
      <c r="NGE12"/>
      <c r="NGF12"/>
      <c r="NGG12"/>
      <c r="NGH12"/>
      <c r="NGI12"/>
      <c r="NGJ12"/>
      <c r="NGK12"/>
      <c r="NGL12"/>
      <c r="NGM12"/>
      <c r="NGN12"/>
      <c r="NGO12"/>
      <c r="NGP12"/>
      <c r="NGQ12"/>
      <c r="NGR12"/>
      <c r="NGS12"/>
      <c r="NGT12"/>
      <c r="NGU12"/>
      <c r="NGV12"/>
      <c r="NGW12"/>
      <c r="NGX12"/>
      <c r="NGY12"/>
      <c r="NGZ12"/>
      <c r="NHA12"/>
      <c r="NHB12"/>
      <c r="NHC12"/>
      <c r="NHD12"/>
      <c r="NHE12"/>
      <c r="NHF12"/>
      <c r="NHG12"/>
      <c r="NHH12"/>
      <c r="NHI12"/>
      <c r="NHJ12"/>
      <c r="NHK12"/>
      <c r="NHL12"/>
      <c r="NHM12"/>
      <c r="NHN12"/>
      <c r="NHO12"/>
      <c r="NHP12"/>
      <c r="NHQ12"/>
      <c r="NHR12"/>
      <c r="NHS12"/>
      <c r="NHT12"/>
      <c r="NHU12"/>
      <c r="NHV12"/>
      <c r="NHW12"/>
      <c r="NHX12"/>
      <c r="NHY12"/>
      <c r="NHZ12"/>
      <c r="NIA12"/>
      <c r="NIB12"/>
      <c r="NIC12"/>
      <c r="NID12"/>
      <c r="NIE12"/>
      <c r="NIF12"/>
      <c r="NIG12"/>
      <c r="NIH12"/>
      <c r="NII12"/>
      <c r="NIJ12"/>
      <c r="NIK12"/>
      <c r="NIL12"/>
      <c r="NIM12"/>
      <c r="NIN12"/>
      <c r="NIO12"/>
      <c r="NIP12"/>
      <c r="NIQ12"/>
      <c r="NIR12"/>
      <c r="NIS12"/>
      <c r="NIT12"/>
      <c r="NIU12"/>
      <c r="NIV12"/>
      <c r="NIW12"/>
      <c r="NIX12"/>
      <c r="NIY12"/>
      <c r="NIZ12"/>
      <c r="NJA12"/>
      <c r="NJB12"/>
      <c r="NJC12"/>
      <c r="NJD12"/>
      <c r="NJE12"/>
      <c r="NJF12"/>
      <c r="NJG12"/>
      <c r="NJH12"/>
      <c r="NJI12"/>
      <c r="NJJ12"/>
      <c r="NJK12"/>
      <c r="NJL12"/>
      <c r="NJM12"/>
      <c r="NJN12"/>
      <c r="NJO12"/>
      <c r="NJP12"/>
      <c r="NJQ12"/>
      <c r="NJR12"/>
      <c r="NJS12"/>
      <c r="NJT12"/>
      <c r="NJU12"/>
      <c r="NJV12"/>
      <c r="NJW12"/>
      <c r="NJX12"/>
      <c r="NJY12"/>
      <c r="NJZ12"/>
      <c r="NKA12"/>
      <c r="NKB12"/>
      <c r="NKC12"/>
      <c r="NKD12"/>
      <c r="NKE12"/>
      <c r="NKF12"/>
      <c r="NKG12"/>
      <c r="NKH12"/>
      <c r="NKI12"/>
      <c r="NKJ12"/>
      <c r="NKK12"/>
      <c r="NKL12"/>
      <c r="NKM12"/>
      <c r="NKN12"/>
      <c r="NKO12"/>
      <c r="NKP12"/>
      <c r="NKQ12"/>
      <c r="NKR12"/>
      <c r="NKS12"/>
      <c r="NKT12"/>
      <c r="NKU12"/>
      <c r="NKV12"/>
      <c r="NKW12"/>
      <c r="NKX12"/>
      <c r="NKY12"/>
      <c r="NKZ12"/>
      <c r="NLA12"/>
      <c r="NLB12"/>
      <c r="NLC12"/>
      <c r="NLD12"/>
      <c r="NLE12"/>
      <c r="NLF12"/>
      <c r="NLG12"/>
      <c r="NLH12"/>
      <c r="NLI12"/>
      <c r="NLJ12"/>
      <c r="NLK12"/>
      <c r="NLL12"/>
      <c r="NLM12"/>
      <c r="NLN12"/>
      <c r="NLO12"/>
      <c r="NLP12"/>
      <c r="NLQ12"/>
      <c r="NLR12"/>
      <c r="NLS12"/>
      <c r="NLT12"/>
      <c r="NLU12"/>
      <c r="NLV12"/>
      <c r="NLW12"/>
      <c r="NLX12"/>
      <c r="NLY12"/>
      <c r="NLZ12"/>
      <c r="NMA12"/>
      <c r="NMB12"/>
      <c r="NMC12"/>
      <c r="NMD12"/>
      <c r="NME12"/>
      <c r="NMF12"/>
      <c r="NMG12"/>
      <c r="NMH12"/>
      <c r="NMI12"/>
      <c r="NMJ12"/>
      <c r="NMK12"/>
      <c r="NML12"/>
      <c r="NMM12"/>
      <c r="NMN12"/>
      <c r="NMO12"/>
      <c r="NMP12"/>
      <c r="NMQ12"/>
      <c r="NMR12"/>
      <c r="NMS12"/>
      <c r="NMT12"/>
      <c r="NMU12"/>
      <c r="NMV12"/>
      <c r="NMW12"/>
      <c r="NMX12"/>
      <c r="NMY12"/>
      <c r="NMZ12"/>
      <c r="NNA12"/>
      <c r="NNB12"/>
      <c r="NNC12"/>
      <c r="NND12"/>
      <c r="NNE12"/>
      <c r="NNF12"/>
      <c r="NNG12"/>
      <c r="NNH12"/>
      <c r="NNI12"/>
      <c r="NNJ12"/>
      <c r="NNK12"/>
      <c r="NNL12"/>
      <c r="NNM12"/>
      <c r="NNN12"/>
      <c r="NNO12"/>
      <c r="NNP12"/>
      <c r="NNQ12"/>
      <c r="NNR12"/>
      <c r="NNS12"/>
      <c r="NNT12"/>
      <c r="NNU12"/>
      <c r="NNV12"/>
      <c r="NNW12"/>
      <c r="NNX12"/>
      <c r="NNY12"/>
      <c r="NNZ12"/>
      <c r="NOA12"/>
      <c r="NOB12"/>
      <c r="NOC12"/>
      <c r="NOD12"/>
      <c r="NOE12"/>
      <c r="NOF12"/>
      <c r="NOG12"/>
      <c r="NOH12"/>
      <c r="NOI12"/>
      <c r="NOJ12"/>
      <c r="NOK12"/>
      <c r="NOL12"/>
      <c r="NOM12"/>
      <c r="NON12"/>
      <c r="NOO12"/>
      <c r="NOP12"/>
      <c r="NOQ12"/>
      <c r="NOR12"/>
      <c r="NOS12"/>
      <c r="NOT12"/>
      <c r="NOU12"/>
      <c r="NOV12"/>
      <c r="NOW12"/>
      <c r="NOX12"/>
      <c r="NOY12"/>
      <c r="NOZ12"/>
      <c r="NPA12"/>
      <c r="NPB12"/>
      <c r="NPC12"/>
      <c r="NPD12"/>
      <c r="NPE12"/>
      <c r="NPF12"/>
      <c r="NPG12"/>
      <c r="NPH12"/>
      <c r="NPI12"/>
      <c r="NPJ12"/>
      <c r="NPK12"/>
      <c r="NPL12"/>
      <c r="NPM12"/>
      <c r="NPN12"/>
      <c r="NPO12"/>
      <c r="NPP12"/>
      <c r="NPQ12"/>
      <c r="NPR12"/>
      <c r="NPS12"/>
      <c r="NPT12"/>
      <c r="NPU12"/>
      <c r="NPV12"/>
      <c r="NPW12"/>
      <c r="NPX12"/>
      <c r="NPY12"/>
      <c r="NPZ12"/>
      <c r="NQA12"/>
      <c r="NQB12"/>
      <c r="NQC12"/>
      <c r="NQD12"/>
      <c r="NQE12"/>
      <c r="NQF12"/>
      <c r="NQG12"/>
      <c r="NQH12"/>
      <c r="NQI12"/>
      <c r="NQJ12"/>
      <c r="NQK12"/>
      <c r="NQL12"/>
      <c r="NQM12"/>
      <c r="NQN12"/>
      <c r="NQO12"/>
      <c r="NQP12"/>
      <c r="NQQ12"/>
      <c r="NQR12"/>
      <c r="NQS12"/>
      <c r="NQT12"/>
      <c r="NQU12"/>
      <c r="NQV12"/>
      <c r="NQW12"/>
      <c r="NQX12"/>
      <c r="NQY12"/>
      <c r="NQZ12"/>
      <c r="NRA12"/>
      <c r="NRB12"/>
      <c r="NRC12"/>
      <c r="NRD12"/>
      <c r="NRE12"/>
      <c r="NRF12"/>
      <c r="NRG12"/>
      <c r="NRH12"/>
      <c r="NRI12"/>
      <c r="NRJ12"/>
      <c r="NRK12"/>
      <c r="NRL12"/>
      <c r="NRM12"/>
      <c r="NRN12"/>
      <c r="NRO12"/>
      <c r="NRP12"/>
      <c r="NRQ12"/>
      <c r="NRR12"/>
      <c r="NRS12"/>
      <c r="NRT12"/>
      <c r="NRU12"/>
      <c r="NRV12"/>
      <c r="NRW12"/>
      <c r="NRX12"/>
      <c r="NRY12"/>
      <c r="NRZ12"/>
      <c r="NSA12"/>
      <c r="NSB12"/>
      <c r="NSC12"/>
      <c r="NSD12"/>
      <c r="NSE12"/>
      <c r="NSF12"/>
      <c r="NSG12"/>
      <c r="NSH12"/>
      <c r="NSI12"/>
      <c r="NSJ12"/>
      <c r="NSK12"/>
      <c r="NSL12"/>
      <c r="NSM12"/>
      <c r="NSN12"/>
      <c r="NSO12"/>
      <c r="NSP12"/>
      <c r="NSQ12"/>
      <c r="NSR12"/>
      <c r="NSS12"/>
      <c r="NST12"/>
      <c r="NSU12"/>
      <c r="NSV12"/>
      <c r="NSW12"/>
      <c r="NSX12"/>
      <c r="NSY12"/>
      <c r="NSZ12"/>
      <c r="NTA12"/>
      <c r="NTB12"/>
      <c r="NTC12"/>
      <c r="NTD12"/>
      <c r="NTE12"/>
      <c r="NTF12"/>
      <c r="NTG12"/>
      <c r="NTH12"/>
      <c r="NTI12"/>
      <c r="NTJ12"/>
      <c r="NTK12"/>
      <c r="NTL12"/>
      <c r="NTM12"/>
      <c r="NTN12"/>
      <c r="NTO12"/>
      <c r="NTP12"/>
      <c r="NTQ12"/>
      <c r="NTR12"/>
      <c r="NTS12"/>
      <c r="NTT12"/>
      <c r="NTU12"/>
      <c r="NTV12"/>
      <c r="NTW12"/>
      <c r="NTX12"/>
      <c r="NTY12"/>
      <c r="NTZ12"/>
      <c r="NUA12"/>
      <c r="NUB12"/>
      <c r="NUC12"/>
      <c r="NUD12"/>
      <c r="NUE12"/>
      <c r="NUF12"/>
      <c r="NUG12"/>
      <c r="NUH12"/>
      <c r="NUI12"/>
      <c r="NUJ12"/>
      <c r="NUK12"/>
      <c r="NUL12"/>
      <c r="NUM12"/>
      <c r="NUN12"/>
      <c r="NUO12"/>
      <c r="NUP12"/>
      <c r="NUQ12"/>
      <c r="NUR12"/>
      <c r="NUS12"/>
      <c r="NUT12"/>
      <c r="NUU12"/>
      <c r="NUV12"/>
      <c r="NUW12"/>
      <c r="NUX12"/>
      <c r="NUY12"/>
      <c r="NUZ12"/>
      <c r="NVA12"/>
      <c r="NVB12"/>
      <c r="NVC12"/>
      <c r="NVD12"/>
      <c r="NVE12"/>
      <c r="NVF12"/>
      <c r="NVG12"/>
      <c r="NVH12"/>
      <c r="NVI12"/>
      <c r="NVJ12"/>
      <c r="NVK12"/>
      <c r="NVL12"/>
      <c r="NVM12"/>
      <c r="NVN12"/>
      <c r="NVO12"/>
      <c r="NVP12"/>
      <c r="NVQ12"/>
      <c r="NVR12"/>
      <c r="NVS12"/>
      <c r="NVT12"/>
      <c r="NVU12"/>
      <c r="NVV12"/>
      <c r="NVW12"/>
      <c r="NVX12"/>
      <c r="NVY12"/>
      <c r="NVZ12"/>
      <c r="NWA12"/>
      <c r="NWB12"/>
      <c r="NWC12"/>
      <c r="NWD12"/>
      <c r="NWE12"/>
      <c r="NWF12"/>
      <c r="NWG12"/>
      <c r="NWH12"/>
      <c r="NWI12"/>
      <c r="NWJ12"/>
      <c r="NWK12"/>
      <c r="NWL12"/>
      <c r="NWM12"/>
      <c r="NWN12"/>
      <c r="NWO12"/>
      <c r="NWP12"/>
      <c r="NWQ12"/>
      <c r="NWR12"/>
      <c r="NWS12"/>
      <c r="NWT12"/>
      <c r="NWU12"/>
      <c r="NWV12"/>
      <c r="NWW12"/>
      <c r="NWX12"/>
      <c r="NWY12"/>
      <c r="NWZ12"/>
      <c r="NXA12"/>
      <c r="NXB12"/>
      <c r="NXC12"/>
      <c r="NXD12"/>
      <c r="NXE12"/>
      <c r="NXF12"/>
      <c r="NXG12"/>
      <c r="NXH12"/>
      <c r="NXI12"/>
      <c r="NXJ12"/>
      <c r="NXK12"/>
      <c r="NXL12"/>
      <c r="NXM12"/>
      <c r="NXN12"/>
      <c r="NXO12"/>
      <c r="NXP12"/>
      <c r="NXQ12"/>
      <c r="NXR12"/>
      <c r="NXS12"/>
      <c r="NXT12"/>
      <c r="NXU12"/>
      <c r="NXV12"/>
      <c r="NXW12"/>
      <c r="NXX12"/>
      <c r="NXY12"/>
      <c r="NXZ12"/>
      <c r="NYA12"/>
      <c r="NYB12"/>
      <c r="NYC12"/>
      <c r="NYD12"/>
      <c r="NYE12"/>
      <c r="NYF12"/>
      <c r="NYG12"/>
      <c r="NYH12"/>
      <c r="NYI12"/>
      <c r="NYJ12"/>
      <c r="NYK12"/>
      <c r="NYL12"/>
      <c r="NYM12"/>
      <c r="NYN12"/>
      <c r="NYO12"/>
      <c r="NYP12"/>
      <c r="NYQ12"/>
      <c r="NYR12"/>
      <c r="NYS12"/>
      <c r="NYT12"/>
      <c r="NYU12"/>
      <c r="NYV12"/>
      <c r="NYW12"/>
      <c r="NYX12"/>
      <c r="NYY12"/>
      <c r="NYZ12"/>
      <c r="NZA12"/>
      <c r="NZB12"/>
      <c r="NZC12"/>
      <c r="NZD12"/>
      <c r="NZE12"/>
      <c r="NZF12"/>
      <c r="NZG12"/>
      <c r="NZH12"/>
      <c r="NZI12"/>
      <c r="NZJ12"/>
      <c r="NZK12"/>
      <c r="NZL12"/>
      <c r="NZM12"/>
      <c r="NZN12"/>
      <c r="NZO12"/>
      <c r="NZP12"/>
      <c r="NZQ12"/>
      <c r="NZR12"/>
      <c r="NZS12"/>
      <c r="NZT12"/>
      <c r="NZU12"/>
      <c r="NZV12"/>
      <c r="NZW12"/>
      <c r="NZX12"/>
      <c r="NZY12"/>
      <c r="NZZ12"/>
      <c r="OAA12"/>
      <c r="OAB12"/>
      <c r="OAC12"/>
      <c r="OAD12"/>
      <c r="OAE12"/>
      <c r="OAF12"/>
      <c r="OAG12"/>
      <c r="OAH12"/>
      <c r="OAI12"/>
      <c r="OAJ12"/>
      <c r="OAK12"/>
      <c r="OAL12"/>
      <c r="OAM12"/>
      <c r="OAN12"/>
      <c r="OAO12"/>
      <c r="OAP12"/>
      <c r="OAQ12"/>
      <c r="OAR12"/>
      <c r="OAS12"/>
      <c r="OAT12"/>
      <c r="OAU12"/>
      <c r="OAV12"/>
      <c r="OAW12"/>
      <c r="OAX12"/>
      <c r="OAY12"/>
      <c r="OAZ12"/>
      <c r="OBA12"/>
      <c r="OBB12"/>
      <c r="OBC12"/>
      <c r="OBD12"/>
      <c r="OBE12"/>
      <c r="OBF12"/>
      <c r="OBG12"/>
      <c r="OBH12"/>
      <c r="OBI12"/>
      <c r="OBJ12"/>
      <c r="OBK12"/>
      <c r="OBL12"/>
      <c r="OBM12"/>
      <c r="OBN12"/>
      <c r="OBO12"/>
      <c r="OBP12"/>
      <c r="OBQ12"/>
      <c r="OBR12"/>
      <c r="OBS12"/>
      <c r="OBT12"/>
      <c r="OBU12"/>
      <c r="OBV12"/>
      <c r="OBW12"/>
      <c r="OBX12"/>
      <c r="OBY12"/>
      <c r="OBZ12"/>
      <c r="OCA12"/>
      <c r="OCB12"/>
      <c r="OCC12"/>
      <c r="OCD12"/>
      <c r="OCE12"/>
      <c r="OCF12"/>
      <c r="OCG12"/>
      <c r="OCH12"/>
      <c r="OCI12"/>
      <c r="OCJ12"/>
      <c r="OCK12"/>
      <c r="OCL12"/>
      <c r="OCM12"/>
      <c r="OCN12"/>
      <c r="OCO12"/>
      <c r="OCP12"/>
      <c r="OCQ12"/>
      <c r="OCR12"/>
      <c r="OCS12"/>
      <c r="OCT12"/>
      <c r="OCU12"/>
      <c r="OCV12"/>
      <c r="OCW12"/>
      <c r="OCX12"/>
      <c r="OCY12"/>
      <c r="OCZ12"/>
      <c r="ODA12"/>
      <c r="ODB12"/>
      <c r="ODC12"/>
      <c r="ODD12"/>
      <c r="ODE12"/>
      <c r="ODF12"/>
      <c r="ODG12"/>
      <c r="ODH12"/>
      <c r="ODI12"/>
      <c r="ODJ12"/>
      <c r="ODK12"/>
      <c r="ODL12"/>
      <c r="ODM12"/>
      <c r="ODN12"/>
      <c r="ODO12"/>
      <c r="ODP12"/>
      <c r="ODQ12"/>
      <c r="ODR12"/>
      <c r="ODS12"/>
      <c r="ODT12"/>
      <c r="ODU12"/>
      <c r="ODV12"/>
      <c r="ODW12"/>
      <c r="ODX12"/>
      <c r="ODY12"/>
      <c r="ODZ12"/>
      <c r="OEA12"/>
      <c r="OEB12"/>
      <c r="OEC12"/>
      <c r="OED12"/>
      <c r="OEE12"/>
      <c r="OEF12"/>
      <c r="OEG12"/>
      <c r="OEH12"/>
      <c r="OEI12"/>
      <c r="OEJ12"/>
      <c r="OEK12"/>
      <c r="OEL12"/>
      <c r="OEM12"/>
      <c r="OEN12"/>
      <c r="OEO12"/>
      <c r="OEP12"/>
      <c r="OEQ12"/>
      <c r="OER12"/>
      <c r="OES12"/>
      <c r="OET12"/>
      <c r="OEU12"/>
      <c r="OEV12"/>
      <c r="OEW12"/>
      <c r="OEX12"/>
      <c r="OEY12"/>
      <c r="OEZ12"/>
      <c r="OFA12"/>
      <c r="OFB12"/>
      <c r="OFC12"/>
      <c r="OFD12"/>
      <c r="OFE12"/>
      <c r="OFF12"/>
      <c r="OFG12"/>
      <c r="OFH12"/>
      <c r="OFI12"/>
      <c r="OFJ12"/>
      <c r="OFK12"/>
      <c r="OFL12"/>
      <c r="OFM12"/>
      <c r="OFN12"/>
      <c r="OFO12"/>
      <c r="OFP12"/>
      <c r="OFQ12"/>
      <c r="OFR12"/>
      <c r="OFS12"/>
      <c r="OFT12"/>
      <c r="OFU12"/>
      <c r="OFV12"/>
      <c r="OFW12"/>
      <c r="OFX12"/>
      <c r="OFY12"/>
      <c r="OFZ12"/>
      <c r="OGA12"/>
      <c r="OGB12"/>
      <c r="OGC12"/>
      <c r="OGD12"/>
      <c r="OGE12"/>
      <c r="OGF12"/>
      <c r="OGG12"/>
      <c r="OGH12"/>
      <c r="OGI12"/>
      <c r="OGJ12"/>
      <c r="OGK12"/>
      <c r="OGL12"/>
      <c r="OGM12"/>
      <c r="OGN12"/>
      <c r="OGO12"/>
      <c r="OGP12"/>
      <c r="OGQ12"/>
      <c r="OGR12"/>
      <c r="OGS12"/>
      <c r="OGT12"/>
      <c r="OGU12"/>
      <c r="OGV12"/>
      <c r="OGW12"/>
      <c r="OGX12"/>
      <c r="OGY12"/>
      <c r="OGZ12"/>
      <c r="OHA12"/>
      <c r="OHB12"/>
      <c r="OHC12"/>
      <c r="OHD12"/>
      <c r="OHE12"/>
      <c r="OHF12"/>
      <c r="OHG12"/>
      <c r="OHH12"/>
      <c r="OHI12"/>
      <c r="OHJ12"/>
      <c r="OHK12"/>
      <c r="OHL12"/>
      <c r="OHM12"/>
      <c r="OHN12"/>
      <c r="OHO12"/>
      <c r="OHP12"/>
      <c r="OHQ12"/>
      <c r="OHR12"/>
      <c r="OHS12"/>
      <c r="OHT12"/>
      <c r="OHU12"/>
      <c r="OHV12"/>
      <c r="OHW12"/>
      <c r="OHX12"/>
      <c r="OHY12"/>
      <c r="OHZ12"/>
      <c r="OIA12"/>
      <c r="OIB12"/>
      <c r="OIC12"/>
      <c r="OID12"/>
      <c r="OIE12"/>
      <c r="OIF12"/>
      <c r="OIG12"/>
      <c r="OIH12"/>
      <c r="OII12"/>
      <c r="OIJ12"/>
      <c r="OIK12"/>
      <c r="OIL12"/>
      <c r="OIM12"/>
      <c r="OIN12"/>
      <c r="OIO12"/>
      <c r="OIP12"/>
      <c r="OIQ12"/>
      <c r="OIR12"/>
      <c r="OIS12"/>
      <c r="OIT12"/>
      <c r="OIU12"/>
      <c r="OIV12"/>
      <c r="OIW12"/>
      <c r="OIX12"/>
      <c r="OIY12"/>
      <c r="OIZ12"/>
      <c r="OJA12"/>
      <c r="OJB12"/>
      <c r="OJC12"/>
      <c r="OJD12"/>
      <c r="OJE12"/>
      <c r="OJF12"/>
      <c r="OJG12"/>
      <c r="OJH12"/>
      <c r="OJI12"/>
      <c r="OJJ12"/>
      <c r="OJK12"/>
      <c r="OJL12"/>
      <c r="OJM12"/>
      <c r="OJN12"/>
      <c r="OJO12"/>
      <c r="OJP12"/>
      <c r="OJQ12"/>
      <c r="OJR12"/>
      <c r="OJS12"/>
      <c r="OJT12"/>
      <c r="OJU12"/>
      <c r="OJV12"/>
      <c r="OJW12"/>
      <c r="OJX12"/>
      <c r="OJY12"/>
      <c r="OJZ12"/>
      <c r="OKA12"/>
      <c r="OKB12"/>
      <c r="OKC12"/>
      <c r="OKD12"/>
      <c r="OKE12"/>
      <c r="OKF12"/>
      <c r="OKG12"/>
      <c r="OKH12"/>
      <c r="OKI12"/>
      <c r="OKJ12"/>
      <c r="OKK12"/>
      <c r="OKL12"/>
      <c r="OKM12"/>
      <c r="OKN12"/>
      <c r="OKO12"/>
      <c r="OKP12"/>
      <c r="OKQ12"/>
      <c r="OKR12"/>
      <c r="OKS12"/>
      <c r="OKT12"/>
      <c r="OKU12"/>
      <c r="OKV12"/>
      <c r="OKW12"/>
      <c r="OKX12"/>
      <c r="OKY12"/>
      <c r="OKZ12"/>
      <c r="OLA12"/>
      <c r="OLB12"/>
      <c r="OLC12"/>
      <c r="OLD12"/>
      <c r="OLE12"/>
      <c r="OLF12"/>
      <c r="OLG12"/>
      <c r="OLH12"/>
      <c r="OLI12"/>
      <c r="OLJ12"/>
      <c r="OLK12"/>
      <c r="OLL12"/>
      <c r="OLM12"/>
      <c r="OLN12"/>
      <c r="OLO12"/>
      <c r="OLP12"/>
      <c r="OLQ12"/>
      <c r="OLR12"/>
      <c r="OLS12"/>
      <c r="OLT12"/>
      <c r="OLU12"/>
      <c r="OLV12"/>
      <c r="OLW12"/>
      <c r="OLX12"/>
      <c r="OLY12"/>
      <c r="OLZ12"/>
      <c r="OMA12"/>
      <c r="OMB12"/>
      <c r="OMC12"/>
      <c r="OMD12"/>
      <c r="OME12"/>
      <c r="OMF12"/>
      <c r="OMG12"/>
      <c r="OMH12"/>
      <c r="OMI12"/>
      <c r="OMJ12"/>
      <c r="OMK12"/>
      <c r="OML12"/>
      <c r="OMM12"/>
      <c r="OMN12"/>
      <c r="OMO12"/>
      <c r="OMP12"/>
      <c r="OMQ12"/>
      <c r="OMR12"/>
      <c r="OMS12"/>
      <c r="OMT12"/>
      <c r="OMU12"/>
      <c r="OMV12"/>
      <c r="OMW12"/>
      <c r="OMX12"/>
      <c r="OMY12"/>
      <c r="OMZ12"/>
      <c r="ONA12"/>
      <c r="ONB12"/>
      <c r="ONC12"/>
      <c r="OND12"/>
      <c r="ONE12"/>
      <c r="ONF12"/>
      <c r="ONG12"/>
      <c r="ONH12"/>
      <c r="ONI12"/>
      <c r="ONJ12"/>
      <c r="ONK12"/>
      <c r="ONL12"/>
      <c r="ONM12"/>
      <c r="ONN12"/>
      <c r="ONO12"/>
      <c r="ONP12"/>
      <c r="ONQ12"/>
      <c r="ONR12"/>
      <c r="ONS12"/>
      <c r="ONT12"/>
      <c r="ONU12"/>
      <c r="ONV12"/>
      <c r="ONW12"/>
      <c r="ONX12"/>
      <c r="ONY12"/>
      <c r="ONZ12"/>
      <c r="OOA12"/>
      <c r="OOB12"/>
      <c r="OOC12"/>
      <c r="OOD12"/>
      <c r="OOE12"/>
      <c r="OOF12"/>
      <c r="OOG12"/>
      <c r="OOH12"/>
      <c r="OOI12"/>
      <c r="OOJ12"/>
      <c r="OOK12"/>
      <c r="OOL12"/>
      <c r="OOM12"/>
      <c r="OON12"/>
      <c r="OOO12"/>
      <c r="OOP12"/>
      <c r="OOQ12"/>
      <c r="OOR12"/>
      <c r="OOS12"/>
      <c r="OOT12"/>
      <c r="OOU12"/>
      <c r="OOV12"/>
      <c r="OOW12"/>
      <c r="OOX12"/>
      <c r="OOY12"/>
      <c r="OOZ12"/>
      <c r="OPA12"/>
      <c r="OPB12"/>
      <c r="OPC12"/>
      <c r="OPD12"/>
      <c r="OPE12"/>
      <c r="OPF12"/>
      <c r="OPG12"/>
      <c r="OPH12"/>
      <c r="OPI12"/>
      <c r="OPJ12"/>
      <c r="OPK12"/>
      <c r="OPL12"/>
      <c r="OPM12"/>
      <c r="OPN12"/>
      <c r="OPO12"/>
      <c r="OPP12"/>
      <c r="OPQ12"/>
      <c r="OPR12"/>
      <c r="OPS12"/>
      <c r="OPT12"/>
      <c r="OPU12"/>
      <c r="OPV12"/>
      <c r="OPW12"/>
      <c r="OPX12"/>
      <c r="OPY12"/>
      <c r="OPZ12"/>
      <c r="OQA12"/>
      <c r="OQB12"/>
      <c r="OQC12"/>
      <c r="OQD12"/>
      <c r="OQE12"/>
      <c r="OQF12"/>
      <c r="OQG12"/>
      <c r="OQH12"/>
      <c r="OQI12"/>
      <c r="OQJ12"/>
      <c r="OQK12"/>
      <c r="OQL12"/>
      <c r="OQM12"/>
      <c r="OQN12"/>
      <c r="OQO12"/>
      <c r="OQP12"/>
      <c r="OQQ12"/>
      <c r="OQR12"/>
      <c r="OQS12"/>
      <c r="OQT12"/>
      <c r="OQU12"/>
      <c r="OQV12"/>
      <c r="OQW12"/>
      <c r="OQX12"/>
      <c r="OQY12"/>
      <c r="OQZ12"/>
      <c r="ORA12"/>
      <c r="ORB12"/>
      <c r="ORC12"/>
      <c r="ORD12"/>
      <c r="ORE12"/>
      <c r="ORF12"/>
      <c r="ORG12"/>
      <c r="ORH12"/>
      <c r="ORI12"/>
      <c r="ORJ12"/>
      <c r="ORK12"/>
      <c r="ORL12"/>
      <c r="ORM12"/>
      <c r="ORN12"/>
      <c r="ORO12"/>
      <c r="ORP12"/>
      <c r="ORQ12"/>
      <c r="ORR12"/>
      <c r="ORS12"/>
      <c r="ORT12"/>
      <c r="ORU12"/>
      <c r="ORV12"/>
      <c r="ORW12"/>
      <c r="ORX12"/>
      <c r="ORY12"/>
      <c r="ORZ12"/>
      <c r="OSA12"/>
      <c r="OSB12"/>
      <c r="OSC12"/>
      <c r="OSD12"/>
      <c r="OSE12"/>
      <c r="OSF12"/>
      <c r="OSG12"/>
      <c r="OSH12"/>
      <c r="OSI12"/>
      <c r="OSJ12"/>
      <c r="OSK12"/>
      <c r="OSL12"/>
      <c r="OSM12"/>
      <c r="OSN12"/>
      <c r="OSO12"/>
      <c r="OSP12"/>
      <c r="OSQ12"/>
      <c r="OSR12"/>
      <c r="OSS12"/>
      <c r="OST12"/>
      <c r="OSU12"/>
      <c r="OSV12"/>
      <c r="OSW12"/>
      <c r="OSX12"/>
      <c r="OSY12"/>
      <c r="OSZ12"/>
      <c r="OTA12"/>
      <c r="OTB12"/>
      <c r="OTC12"/>
      <c r="OTD12"/>
      <c r="OTE12"/>
      <c r="OTF12"/>
      <c r="OTG12"/>
      <c r="OTH12"/>
      <c r="OTI12"/>
      <c r="OTJ12"/>
      <c r="OTK12"/>
      <c r="OTL12"/>
      <c r="OTM12"/>
      <c r="OTN12"/>
      <c r="OTO12"/>
      <c r="OTP12"/>
      <c r="OTQ12"/>
      <c r="OTR12"/>
      <c r="OTS12"/>
      <c r="OTT12"/>
      <c r="OTU12"/>
      <c r="OTV12"/>
      <c r="OTW12"/>
      <c r="OTX12"/>
      <c r="OTY12"/>
      <c r="OTZ12"/>
      <c r="OUA12"/>
      <c r="OUB12"/>
      <c r="OUC12"/>
      <c r="OUD12"/>
      <c r="OUE12"/>
      <c r="OUF12"/>
      <c r="OUG12"/>
      <c r="OUH12"/>
      <c r="OUI12"/>
      <c r="OUJ12"/>
      <c r="OUK12"/>
      <c r="OUL12"/>
      <c r="OUM12"/>
      <c r="OUN12"/>
      <c r="OUO12"/>
      <c r="OUP12"/>
      <c r="OUQ12"/>
      <c r="OUR12"/>
      <c r="OUS12"/>
      <c r="OUT12"/>
      <c r="OUU12"/>
      <c r="OUV12"/>
      <c r="OUW12"/>
      <c r="OUX12"/>
      <c r="OUY12"/>
      <c r="OUZ12"/>
      <c r="OVA12"/>
      <c r="OVB12"/>
      <c r="OVC12"/>
      <c r="OVD12"/>
      <c r="OVE12"/>
      <c r="OVF12"/>
      <c r="OVG12"/>
      <c r="OVH12"/>
      <c r="OVI12"/>
      <c r="OVJ12"/>
      <c r="OVK12"/>
      <c r="OVL12"/>
      <c r="OVM12"/>
      <c r="OVN12"/>
      <c r="OVO12"/>
      <c r="OVP12"/>
      <c r="OVQ12"/>
      <c r="OVR12"/>
      <c r="OVS12"/>
      <c r="OVT12"/>
      <c r="OVU12"/>
      <c r="OVV12"/>
      <c r="OVW12"/>
      <c r="OVX12"/>
      <c r="OVY12"/>
      <c r="OVZ12"/>
      <c r="OWA12"/>
      <c r="OWB12"/>
      <c r="OWC12"/>
      <c r="OWD12"/>
      <c r="OWE12"/>
      <c r="OWF12"/>
      <c r="OWG12"/>
      <c r="OWH12"/>
      <c r="OWI12"/>
      <c r="OWJ12"/>
      <c r="OWK12"/>
      <c r="OWL12"/>
      <c r="OWM12"/>
      <c r="OWN12"/>
      <c r="OWO12"/>
      <c r="OWP12"/>
      <c r="OWQ12"/>
      <c r="OWR12"/>
      <c r="OWS12"/>
      <c r="OWT12"/>
      <c r="OWU12"/>
      <c r="OWV12"/>
      <c r="OWW12"/>
      <c r="OWX12"/>
      <c r="OWY12"/>
      <c r="OWZ12"/>
      <c r="OXA12"/>
      <c r="OXB12"/>
      <c r="OXC12"/>
      <c r="OXD12"/>
      <c r="OXE12"/>
      <c r="OXF12"/>
      <c r="OXG12"/>
      <c r="OXH12"/>
      <c r="OXI12"/>
      <c r="OXJ12"/>
      <c r="OXK12"/>
      <c r="OXL12"/>
      <c r="OXM12"/>
      <c r="OXN12"/>
      <c r="OXO12"/>
      <c r="OXP12"/>
      <c r="OXQ12"/>
      <c r="OXR12"/>
      <c r="OXS12"/>
      <c r="OXT12"/>
      <c r="OXU12"/>
      <c r="OXV12"/>
      <c r="OXW12"/>
      <c r="OXX12"/>
      <c r="OXY12"/>
      <c r="OXZ12"/>
      <c r="OYA12"/>
      <c r="OYB12"/>
      <c r="OYC12"/>
      <c r="OYD12"/>
      <c r="OYE12"/>
      <c r="OYF12"/>
      <c r="OYG12"/>
      <c r="OYH12"/>
      <c r="OYI12"/>
      <c r="OYJ12"/>
      <c r="OYK12"/>
      <c r="OYL12"/>
      <c r="OYM12"/>
      <c r="OYN12"/>
      <c r="OYO12"/>
      <c r="OYP12"/>
      <c r="OYQ12"/>
      <c r="OYR12"/>
      <c r="OYS12"/>
      <c r="OYT12"/>
      <c r="OYU12"/>
      <c r="OYV12"/>
      <c r="OYW12"/>
      <c r="OYX12"/>
      <c r="OYY12"/>
      <c r="OYZ12"/>
      <c r="OZA12"/>
      <c r="OZB12"/>
      <c r="OZC12"/>
      <c r="OZD12"/>
      <c r="OZE12"/>
      <c r="OZF12"/>
      <c r="OZG12"/>
      <c r="OZH12"/>
      <c r="OZI12"/>
      <c r="OZJ12"/>
      <c r="OZK12"/>
      <c r="OZL12"/>
      <c r="OZM12"/>
      <c r="OZN12"/>
      <c r="OZO12"/>
      <c r="OZP12"/>
      <c r="OZQ12"/>
      <c r="OZR12"/>
      <c r="OZS12"/>
      <c r="OZT12"/>
      <c r="OZU12"/>
      <c r="OZV12"/>
      <c r="OZW12"/>
      <c r="OZX12"/>
      <c r="OZY12"/>
      <c r="OZZ12"/>
      <c r="PAA12"/>
      <c r="PAB12"/>
      <c r="PAC12"/>
      <c r="PAD12"/>
      <c r="PAE12"/>
      <c r="PAF12"/>
      <c r="PAG12"/>
      <c r="PAH12"/>
      <c r="PAI12"/>
      <c r="PAJ12"/>
      <c r="PAK12"/>
      <c r="PAL12"/>
      <c r="PAM12"/>
      <c r="PAN12"/>
      <c r="PAO12"/>
      <c r="PAP12"/>
      <c r="PAQ12"/>
      <c r="PAR12"/>
      <c r="PAS12"/>
      <c r="PAT12"/>
      <c r="PAU12"/>
      <c r="PAV12"/>
      <c r="PAW12"/>
      <c r="PAX12"/>
      <c r="PAY12"/>
      <c r="PAZ12"/>
      <c r="PBA12"/>
      <c r="PBB12"/>
      <c r="PBC12"/>
      <c r="PBD12"/>
      <c r="PBE12"/>
      <c r="PBF12"/>
      <c r="PBG12"/>
      <c r="PBH12"/>
      <c r="PBI12"/>
      <c r="PBJ12"/>
      <c r="PBK12"/>
      <c r="PBL12"/>
      <c r="PBM12"/>
      <c r="PBN12"/>
      <c r="PBO12"/>
      <c r="PBP12"/>
      <c r="PBQ12"/>
      <c r="PBR12"/>
      <c r="PBS12"/>
      <c r="PBT12"/>
      <c r="PBU12"/>
      <c r="PBV12"/>
      <c r="PBW12"/>
      <c r="PBX12"/>
      <c r="PBY12"/>
      <c r="PBZ12"/>
      <c r="PCA12"/>
      <c r="PCB12"/>
      <c r="PCC12"/>
      <c r="PCD12"/>
      <c r="PCE12"/>
      <c r="PCF12"/>
      <c r="PCG12"/>
      <c r="PCH12"/>
      <c r="PCI12"/>
      <c r="PCJ12"/>
      <c r="PCK12"/>
      <c r="PCL12"/>
      <c r="PCM12"/>
      <c r="PCN12"/>
      <c r="PCO12"/>
      <c r="PCP12"/>
      <c r="PCQ12"/>
      <c r="PCR12"/>
      <c r="PCS12"/>
      <c r="PCT12"/>
      <c r="PCU12"/>
      <c r="PCV12"/>
      <c r="PCW12"/>
      <c r="PCX12"/>
      <c r="PCY12"/>
      <c r="PCZ12"/>
      <c r="PDA12"/>
      <c r="PDB12"/>
      <c r="PDC12"/>
      <c r="PDD12"/>
      <c r="PDE12"/>
      <c r="PDF12"/>
      <c r="PDG12"/>
      <c r="PDH12"/>
      <c r="PDI12"/>
      <c r="PDJ12"/>
      <c r="PDK12"/>
      <c r="PDL12"/>
      <c r="PDM12"/>
      <c r="PDN12"/>
      <c r="PDO12"/>
      <c r="PDP12"/>
      <c r="PDQ12"/>
      <c r="PDR12"/>
      <c r="PDS12"/>
      <c r="PDT12"/>
      <c r="PDU12"/>
      <c r="PDV12"/>
      <c r="PDW12"/>
      <c r="PDX12"/>
      <c r="PDY12"/>
      <c r="PDZ12"/>
      <c r="PEA12"/>
      <c r="PEB12"/>
      <c r="PEC12"/>
      <c r="PED12"/>
      <c r="PEE12"/>
      <c r="PEF12"/>
      <c r="PEG12"/>
      <c r="PEH12"/>
      <c r="PEI12"/>
      <c r="PEJ12"/>
      <c r="PEK12"/>
      <c r="PEL12"/>
      <c r="PEM12"/>
      <c r="PEN12"/>
      <c r="PEO12"/>
      <c r="PEP12"/>
      <c r="PEQ12"/>
      <c r="PER12"/>
      <c r="PES12"/>
      <c r="PET12"/>
      <c r="PEU12"/>
      <c r="PEV12"/>
      <c r="PEW12"/>
      <c r="PEX12"/>
      <c r="PEY12"/>
      <c r="PEZ12"/>
      <c r="PFA12"/>
      <c r="PFB12"/>
      <c r="PFC12"/>
      <c r="PFD12"/>
      <c r="PFE12"/>
      <c r="PFF12"/>
      <c r="PFG12"/>
      <c r="PFH12"/>
      <c r="PFI12"/>
      <c r="PFJ12"/>
      <c r="PFK12"/>
      <c r="PFL12"/>
      <c r="PFM12"/>
      <c r="PFN12"/>
      <c r="PFO12"/>
      <c r="PFP12"/>
      <c r="PFQ12"/>
      <c r="PFR12"/>
      <c r="PFS12"/>
      <c r="PFT12"/>
      <c r="PFU12"/>
      <c r="PFV12"/>
      <c r="PFW12"/>
      <c r="PFX12"/>
      <c r="PFY12"/>
      <c r="PFZ12"/>
      <c r="PGA12"/>
      <c r="PGB12"/>
      <c r="PGC12"/>
      <c r="PGD12"/>
      <c r="PGE12"/>
      <c r="PGF12"/>
      <c r="PGG12"/>
      <c r="PGH12"/>
      <c r="PGI12"/>
      <c r="PGJ12"/>
      <c r="PGK12"/>
      <c r="PGL12"/>
      <c r="PGM12"/>
      <c r="PGN12"/>
      <c r="PGO12"/>
      <c r="PGP12"/>
      <c r="PGQ12"/>
      <c r="PGR12"/>
      <c r="PGS12"/>
      <c r="PGT12"/>
      <c r="PGU12"/>
      <c r="PGV12"/>
      <c r="PGW12"/>
      <c r="PGX12"/>
      <c r="PGY12"/>
      <c r="PGZ12"/>
      <c r="PHA12"/>
      <c r="PHB12"/>
      <c r="PHC12"/>
      <c r="PHD12"/>
      <c r="PHE12"/>
      <c r="PHF12"/>
      <c r="PHG12"/>
      <c r="PHH12"/>
      <c r="PHI12"/>
      <c r="PHJ12"/>
      <c r="PHK12"/>
      <c r="PHL12"/>
      <c r="PHM12"/>
      <c r="PHN12"/>
      <c r="PHO12"/>
      <c r="PHP12"/>
      <c r="PHQ12"/>
      <c r="PHR12"/>
      <c r="PHS12"/>
      <c r="PHT12"/>
      <c r="PHU12"/>
      <c r="PHV12"/>
      <c r="PHW12"/>
      <c r="PHX12"/>
      <c r="PHY12"/>
      <c r="PHZ12"/>
      <c r="PIA12"/>
      <c r="PIB12"/>
      <c r="PIC12"/>
      <c r="PID12"/>
      <c r="PIE12"/>
      <c r="PIF12"/>
      <c r="PIG12"/>
      <c r="PIH12"/>
      <c r="PII12"/>
      <c r="PIJ12"/>
      <c r="PIK12"/>
      <c r="PIL12"/>
      <c r="PIM12"/>
      <c r="PIN12"/>
      <c r="PIO12"/>
      <c r="PIP12"/>
      <c r="PIQ12"/>
      <c r="PIR12"/>
      <c r="PIS12"/>
      <c r="PIT12"/>
      <c r="PIU12"/>
      <c r="PIV12"/>
      <c r="PIW12"/>
      <c r="PIX12"/>
      <c r="PIY12"/>
      <c r="PIZ12"/>
      <c r="PJA12"/>
      <c r="PJB12"/>
      <c r="PJC12"/>
      <c r="PJD12"/>
      <c r="PJE12"/>
      <c r="PJF12"/>
      <c r="PJG12"/>
      <c r="PJH12"/>
      <c r="PJI12"/>
      <c r="PJJ12"/>
      <c r="PJK12"/>
      <c r="PJL12"/>
      <c r="PJM12"/>
      <c r="PJN12"/>
      <c r="PJO12"/>
      <c r="PJP12"/>
      <c r="PJQ12"/>
      <c r="PJR12"/>
      <c r="PJS12"/>
      <c r="PJT12"/>
      <c r="PJU12"/>
      <c r="PJV12"/>
      <c r="PJW12"/>
      <c r="PJX12"/>
      <c r="PJY12"/>
      <c r="PJZ12"/>
      <c r="PKA12"/>
      <c r="PKB12"/>
      <c r="PKC12"/>
      <c r="PKD12"/>
      <c r="PKE12"/>
      <c r="PKF12"/>
      <c r="PKG12"/>
      <c r="PKH12"/>
      <c r="PKI12"/>
      <c r="PKJ12"/>
      <c r="PKK12"/>
      <c r="PKL12"/>
      <c r="PKM12"/>
      <c r="PKN12"/>
      <c r="PKO12"/>
      <c r="PKP12"/>
      <c r="PKQ12"/>
      <c r="PKR12"/>
      <c r="PKS12"/>
      <c r="PKT12"/>
      <c r="PKU12"/>
      <c r="PKV12"/>
      <c r="PKW12"/>
      <c r="PKX12"/>
      <c r="PKY12"/>
      <c r="PKZ12"/>
      <c r="PLA12"/>
      <c r="PLB12"/>
      <c r="PLC12"/>
      <c r="PLD12"/>
      <c r="PLE12"/>
      <c r="PLF12"/>
      <c r="PLG12"/>
      <c r="PLH12"/>
      <c r="PLI12"/>
      <c r="PLJ12"/>
      <c r="PLK12"/>
      <c r="PLL12"/>
      <c r="PLM12"/>
      <c r="PLN12"/>
      <c r="PLO12"/>
      <c r="PLP12"/>
      <c r="PLQ12"/>
      <c r="PLR12"/>
      <c r="PLS12"/>
      <c r="PLT12"/>
      <c r="PLU12"/>
      <c r="PLV12"/>
      <c r="PLW12"/>
      <c r="PLX12"/>
      <c r="PLY12"/>
      <c r="PLZ12"/>
      <c r="PMA12"/>
      <c r="PMB12"/>
      <c r="PMC12"/>
      <c r="PMD12"/>
      <c r="PME12"/>
      <c r="PMF12"/>
      <c r="PMG12"/>
      <c r="PMH12"/>
      <c r="PMI12"/>
      <c r="PMJ12"/>
      <c r="PMK12"/>
      <c r="PML12"/>
      <c r="PMM12"/>
      <c r="PMN12"/>
      <c r="PMO12"/>
      <c r="PMP12"/>
      <c r="PMQ12"/>
      <c r="PMR12"/>
      <c r="PMS12"/>
      <c r="PMT12"/>
      <c r="PMU12"/>
      <c r="PMV12"/>
      <c r="PMW12"/>
      <c r="PMX12"/>
      <c r="PMY12"/>
      <c r="PMZ12"/>
      <c r="PNA12"/>
      <c r="PNB12"/>
      <c r="PNC12"/>
      <c r="PND12"/>
      <c r="PNE12"/>
      <c r="PNF12"/>
      <c r="PNG12"/>
      <c r="PNH12"/>
      <c r="PNI12"/>
      <c r="PNJ12"/>
      <c r="PNK12"/>
      <c r="PNL12"/>
      <c r="PNM12"/>
      <c r="PNN12"/>
      <c r="PNO12"/>
      <c r="PNP12"/>
      <c r="PNQ12"/>
      <c r="PNR12"/>
      <c r="PNS12"/>
      <c r="PNT12"/>
      <c r="PNU12"/>
      <c r="PNV12"/>
      <c r="PNW12"/>
      <c r="PNX12"/>
      <c r="PNY12"/>
      <c r="PNZ12"/>
      <c r="POA12"/>
      <c r="POB12"/>
      <c r="POC12"/>
      <c r="POD12"/>
      <c r="POE12"/>
      <c r="POF12"/>
      <c r="POG12"/>
      <c r="POH12"/>
      <c r="POI12"/>
      <c r="POJ12"/>
      <c r="POK12"/>
      <c r="POL12"/>
      <c r="POM12"/>
      <c r="PON12"/>
      <c r="POO12"/>
      <c r="POP12"/>
      <c r="POQ12"/>
      <c r="POR12"/>
      <c r="POS12"/>
      <c r="POT12"/>
      <c r="POU12"/>
      <c r="POV12"/>
      <c r="POW12"/>
      <c r="POX12"/>
      <c r="POY12"/>
      <c r="POZ12"/>
      <c r="PPA12"/>
      <c r="PPB12"/>
      <c r="PPC12"/>
      <c r="PPD12"/>
      <c r="PPE12"/>
      <c r="PPF12"/>
      <c r="PPG12"/>
      <c r="PPH12"/>
      <c r="PPI12"/>
      <c r="PPJ12"/>
      <c r="PPK12"/>
      <c r="PPL12"/>
      <c r="PPM12"/>
      <c r="PPN12"/>
      <c r="PPO12"/>
      <c r="PPP12"/>
      <c r="PPQ12"/>
      <c r="PPR12"/>
      <c r="PPS12"/>
      <c r="PPT12"/>
      <c r="PPU12"/>
      <c r="PPV12"/>
      <c r="PPW12"/>
      <c r="PPX12"/>
      <c r="PPY12"/>
      <c r="PPZ12"/>
      <c r="PQA12"/>
      <c r="PQB12"/>
      <c r="PQC12"/>
      <c r="PQD12"/>
      <c r="PQE12"/>
      <c r="PQF12"/>
      <c r="PQG12"/>
      <c r="PQH12"/>
      <c r="PQI12"/>
      <c r="PQJ12"/>
      <c r="PQK12"/>
      <c r="PQL12"/>
      <c r="PQM12"/>
      <c r="PQN12"/>
      <c r="PQO12"/>
      <c r="PQP12"/>
      <c r="PQQ12"/>
      <c r="PQR12"/>
      <c r="PQS12"/>
      <c r="PQT12"/>
      <c r="PQU12"/>
      <c r="PQV12"/>
      <c r="PQW12"/>
      <c r="PQX12"/>
      <c r="PQY12"/>
      <c r="PQZ12"/>
      <c r="PRA12"/>
      <c r="PRB12"/>
      <c r="PRC12"/>
      <c r="PRD12"/>
      <c r="PRE12"/>
      <c r="PRF12"/>
      <c r="PRG12"/>
      <c r="PRH12"/>
      <c r="PRI12"/>
      <c r="PRJ12"/>
      <c r="PRK12"/>
      <c r="PRL12"/>
      <c r="PRM12"/>
      <c r="PRN12"/>
      <c r="PRO12"/>
      <c r="PRP12"/>
      <c r="PRQ12"/>
      <c r="PRR12"/>
      <c r="PRS12"/>
      <c r="PRT12"/>
      <c r="PRU12"/>
      <c r="PRV12"/>
      <c r="PRW12"/>
      <c r="PRX12"/>
      <c r="PRY12"/>
      <c r="PRZ12"/>
      <c r="PSA12"/>
      <c r="PSB12"/>
      <c r="PSC12"/>
      <c r="PSD12"/>
      <c r="PSE12"/>
      <c r="PSF12"/>
      <c r="PSG12"/>
      <c r="PSH12"/>
      <c r="PSI12"/>
      <c r="PSJ12"/>
      <c r="PSK12"/>
      <c r="PSL12"/>
      <c r="PSM12"/>
      <c r="PSN12"/>
      <c r="PSO12"/>
      <c r="PSP12"/>
      <c r="PSQ12"/>
      <c r="PSR12"/>
      <c r="PSS12"/>
      <c r="PST12"/>
      <c r="PSU12"/>
      <c r="PSV12"/>
      <c r="PSW12"/>
      <c r="PSX12"/>
      <c r="PSY12"/>
      <c r="PSZ12"/>
      <c r="PTA12"/>
      <c r="PTB12"/>
      <c r="PTC12"/>
      <c r="PTD12"/>
      <c r="PTE12"/>
      <c r="PTF12"/>
      <c r="PTG12"/>
      <c r="PTH12"/>
      <c r="PTI12"/>
      <c r="PTJ12"/>
      <c r="PTK12"/>
      <c r="PTL12"/>
      <c r="PTM12"/>
      <c r="PTN12"/>
      <c r="PTO12"/>
      <c r="PTP12"/>
      <c r="PTQ12"/>
      <c r="PTR12"/>
      <c r="PTS12"/>
      <c r="PTT12"/>
      <c r="PTU12"/>
      <c r="PTV12"/>
      <c r="PTW12"/>
      <c r="PTX12"/>
      <c r="PTY12"/>
      <c r="PTZ12"/>
      <c r="PUA12"/>
      <c r="PUB12"/>
      <c r="PUC12"/>
      <c r="PUD12"/>
      <c r="PUE12"/>
      <c r="PUF12"/>
      <c r="PUG12"/>
      <c r="PUH12"/>
      <c r="PUI12"/>
      <c r="PUJ12"/>
      <c r="PUK12"/>
      <c r="PUL12"/>
      <c r="PUM12"/>
      <c r="PUN12"/>
      <c r="PUO12"/>
      <c r="PUP12"/>
      <c r="PUQ12"/>
      <c r="PUR12"/>
      <c r="PUS12"/>
      <c r="PUT12"/>
      <c r="PUU12"/>
      <c r="PUV12"/>
      <c r="PUW12"/>
      <c r="PUX12"/>
      <c r="PUY12"/>
      <c r="PUZ12"/>
      <c r="PVA12"/>
      <c r="PVB12"/>
      <c r="PVC12"/>
      <c r="PVD12"/>
      <c r="PVE12"/>
      <c r="PVF12"/>
      <c r="PVG12"/>
      <c r="PVH12"/>
      <c r="PVI12"/>
      <c r="PVJ12"/>
      <c r="PVK12"/>
      <c r="PVL12"/>
      <c r="PVM12"/>
      <c r="PVN12"/>
      <c r="PVO12"/>
      <c r="PVP12"/>
      <c r="PVQ12"/>
      <c r="PVR12"/>
      <c r="PVS12"/>
      <c r="PVT12"/>
      <c r="PVU12"/>
      <c r="PVV12"/>
      <c r="PVW12"/>
      <c r="PVX12"/>
      <c r="PVY12"/>
      <c r="PVZ12"/>
      <c r="PWA12"/>
      <c r="PWB12"/>
      <c r="PWC12"/>
      <c r="PWD12"/>
      <c r="PWE12"/>
      <c r="PWF12"/>
      <c r="PWG12"/>
      <c r="PWH12"/>
      <c r="PWI12"/>
      <c r="PWJ12"/>
      <c r="PWK12"/>
      <c r="PWL12"/>
      <c r="PWM12"/>
      <c r="PWN12"/>
      <c r="PWO12"/>
      <c r="PWP12"/>
      <c r="PWQ12"/>
      <c r="PWR12"/>
      <c r="PWS12"/>
      <c r="PWT12"/>
      <c r="PWU12"/>
      <c r="PWV12"/>
      <c r="PWW12"/>
      <c r="PWX12"/>
      <c r="PWY12"/>
      <c r="PWZ12"/>
      <c r="PXA12"/>
      <c r="PXB12"/>
      <c r="PXC12"/>
      <c r="PXD12"/>
      <c r="PXE12"/>
      <c r="PXF12"/>
      <c r="PXG12"/>
      <c r="PXH12"/>
      <c r="PXI12"/>
      <c r="PXJ12"/>
      <c r="PXK12"/>
      <c r="PXL12"/>
      <c r="PXM12"/>
      <c r="PXN12"/>
      <c r="PXO12"/>
      <c r="PXP12"/>
      <c r="PXQ12"/>
      <c r="PXR12"/>
      <c r="PXS12"/>
      <c r="PXT12"/>
      <c r="PXU12"/>
      <c r="PXV12"/>
      <c r="PXW12"/>
      <c r="PXX12"/>
      <c r="PXY12"/>
      <c r="PXZ12"/>
      <c r="PYA12"/>
      <c r="PYB12"/>
      <c r="PYC12"/>
      <c r="PYD12"/>
      <c r="PYE12"/>
      <c r="PYF12"/>
      <c r="PYG12"/>
      <c r="PYH12"/>
      <c r="PYI12"/>
      <c r="PYJ12"/>
      <c r="PYK12"/>
      <c r="PYL12"/>
      <c r="PYM12"/>
      <c r="PYN12"/>
      <c r="PYO12"/>
      <c r="PYP12"/>
      <c r="PYQ12"/>
      <c r="PYR12"/>
      <c r="PYS12"/>
      <c r="PYT12"/>
      <c r="PYU12"/>
      <c r="PYV12"/>
      <c r="PYW12"/>
      <c r="PYX12"/>
      <c r="PYY12"/>
      <c r="PYZ12"/>
      <c r="PZA12"/>
      <c r="PZB12"/>
      <c r="PZC12"/>
      <c r="PZD12"/>
      <c r="PZE12"/>
      <c r="PZF12"/>
      <c r="PZG12"/>
      <c r="PZH12"/>
      <c r="PZI12"/>
      <c r="PZJ12"/>
      <c r="PZK12"/>
      <c r="PZL12"/>
      <c r="PZM12"/>
      <c r="PZN12"/>
      <c r="PZO12"/>
      <c r="PZP12"/>
      <c r="PZQ12"/>
      <c r="PZR12"/>
      <c r="PZS12"/>
      <c r="PZT12"/>
      <c r="PZU12"/>
      <c r="PZV12"/>
      <c r="PZW12"/>
      <c r="PZX12"/>
      <c r="PZY12"/>
      <c r="PZZ12"/>
      <c r="QAA12"/>
      <c r="QAB12"/>
      <c r="QAC12"/>
      <c r="QAD12"/>
      <c r="QAE12"/>
      <c r="QAF12"/>
      <c r="QAG12"/>
      <c r="QAH12"/>
      <c r="QAI12"/>
      <c r="QAJ12"/>
      <c r="QAK12"/>
      <c r="QAL12"/>
      <c r="QAM12"/>
      <c r="QAN12"/>
      <c r="QAO12"/>
      <c r="QAP12"/>
      <c r="QAQ12"/>
      <c r="QAR12"/>
      <c r="QAS12"/>
      <c r="QAT12"/>
      <c r="QAU12"/>
      <c r="QAV12"/>
      <c r="QAW12"/>
      <c r="QAX12"/>
      <c r="QAY12"/>
      <c r="QAZ12"/>
      <c r="QBA12"/>
      <c r="QBB12"/>
      <c r="QBC12"/>
      <c r="QBD12"/>
      <c r="QBE12"/>
      <c r="QBF12"/>
      <c r="QBG12"/>
      <c r="QBH12"/>
      <c r="QBI12"/>
      <c r="QBJ12"/>
      <c r="QBK12"/>
      <c r="QBL12"/>
      <c r="QBM12"/>
      <c r="QBN12"/>
      <c r="QBO12"/>
      <c r="QBP12"/>
      <c r="QBQ12"/>
      <c r="QBR12"/>
      <c r="QBS12"/>
      <c r="QBT12"/>
      <c r="QBU12"/>
      <c r="QBV12"/>
      <c r="QBW12"/>
      <c r="QBX12"/>
      <c r="QBY12"/>
      <c r="QBZ12"/>
      <c r="QCA12"/>
      <c r="QCB12"/>
      <c r="QCC12"/>
      <c r="QCD12"/>
      <c r="QCE12"/>
      <c r="QCF12"/>
      <c r="QCG12"/>
      <c r="QCH12"/>
      <c r="QCI12"/>
      <c r="QCJ12"/>
      <c r="QCK12"/>
      <c r="QCL12"/>
      <c r="QCM12"/>
      <c r="QCN12"/>
      <c r="QCO12"/>
      <c r="QCP12"/>
      <c r="QCQ12"/>
      <c r="QCR12"/>
      <c r="QCS12"/>
      <c r="QCT12"/>
      <c r="QCU12"/>
      <c r="QCV12"/>
      <c r="QCW12"/>
      <c r="QCX12"/>
      <c r="QCY12"/>
      <c r="QCZ12"/>
      <c r="QDA12"/>
      <c r="QDB12"/>
      <c r="QDC12"/>
      <c r="QDD12"/>
      <c r="QDE12"/>
      <c r="QDF12"/>
      <c r="QDG12"/>
      <c r="QDH12"/>
      <c r="QDI12"/>
      <c r="QDJ12"/>
      <c r="QDK12"/>
      <c r="QDL12"/>
      <c r="QDM12"/>
      <c r="QDN12"/>
      <c r="QDO12"/>
      <c r="QDP12"/>
      <c r="QDQ12"/>
      <c r="QDR12"/>
      <c r="QDS12"/>
      <c r="QDT12"/>
      <c r="QDU12"/>
      <c r="QDV12"/>
      <c r="QDW12"/>
      <c r="QDX12"/>
      <c r="QDY12"/>
      <c r="QDZ12"/>
      <c r="QEA12"/>
      <c r="QEB12"/>
      <c r="QEC12"/>
      <c r="QED12"/>
      <c r="QEE12"/>
      <c r="QEF12"/>
      <c r="QEG12"/>
      <c r="QEH12"/>
      <c r="QEI12"/>
      <c r="QEJ12"/>
      <c r="QEK12"/>
      <c r="QEL12"/>
      <c r="QEM12"/>
      <c r="QEN12"/>
      <c r="QEO12"/>
      <c r="QEP12"/>
      <c r="QEQ12"/>
      <c r="QER12"/>
      <c r="QES12"/>
      <c r="QET12"/>
      <c r="QEU12"/>
      <c r="QEV12"/>
      <c r="QEW12"/>
      <c r="QEX12"/>
      <c r="QEY12"/>
      <c r="QEZ12"/>
      <c r="QFA12"/>
      <c r="QFB12"/>
      <c r="QFC12"/>
      <c r="QFD12"/>
      <c r="QFE12"/>
      <c r="QFF12"/>
      <c r="QFG12"/>
      <c r="QFH12"/>
      <c r="QFI12"/>
      <c r="QFJ12"/>
      <c r="QFK12"/>
      <c r="QFL12"/>
      <c r="QFM12"/>
      <c r="QFN12"/>
      <c r="QFO12"/>
      <c r="QFP12"/>
      <c r="QFQ12"/>
      <c r="QFR12"/>
      <c r="QFS12"/>
      <c r="QFT12"/>
      <c r="QFU12"/>
      <c r="QFV12"/>
      <c r="QFW12"/>
      <c r="QFX12"/>
      <c r="QFY12"/>
      <c r="QFZ12"/>
      <c r="QGA12"/>
      <c r="QGB12"/>
      <c r="QGC12"/>
      <c r="QGD12"/>
      <c r="QGE12"/>
      <c r="QGF12"/>
      <c r="QGG12"/>
      <c r="QGH12"/>
      <c r="QGI12"/>
      <c r="QGJ12"/>
      <c r="QGK12"/>
      <c r="QGL12"/>
      <c r="QGM12"/>
      <c r="QGN12"/>
      <c r="QGO12"/>
      <c r="QGP12"/>
      <c r="QGQ12"/>
      <c r="QGR12"/>
      <c r="QGS12"/>
      <c r="QGT12"/>
      <c r="QGU12"/>
      <c r="QGV12"/>
      <c r="QGW12"/>
      <c r="QGX12"/>
      <c r="QGY12"/>
      <c r="QGZ12"/>
      <c r="QHA12"/>
      <c r="QHB12"/>
      <c r="QHC12"/>
      <c r="QHD12"/>
      <c r="QHE12"/>
      <c r="QHF12"/>
      <c r="QHG12"/>
      <c r="QHH12"/>
      <c r="QHI12"/>
      <c r="QHJ12"/>
      <c r="QHK12"/>
      <c r="QHL12"/>
      <c r="QHM12"/>
      <c r="QHN12"/>
      <c r="QHO12"/>
      <c r="QHP12"/>
      <c r="QHQ12"/>
      <c r="QHR12"/>
      <c r="QHS12"/>
      <c r="QHT12"/>
      <c r="QHU12"/>
      <c r="QHV12"/>
      <c r="QHW12"/>
      <c r="QHX12"/>
      <c r="QHY12"/>
      <c r="QHZ12"/>
      <c r="QIA12"/>
      <c r="QIB12"/>
      <c r="QIC12"/>
      <c r="QID12"/>
      <c r="QIE12"/>
      <c r="QIF12"/>
      <c r="QIG12"/>
      <c r="QIH12"/>
      <c r="QII12"/>
      <c r="QIJ12"/>
      <c r="QIK12"/>
      <c r="QIL12"/>
      <c r="QIM12"/>
      <c r="QIN12"/>
      <c r="QIO12"/>
      <c r="QIP12"/>
      <c r="QIQ12"/>
      <c r="QIR12"/>
      <c r="QIS12"/>
      <c r="QIT12"/>
      <c r="QIU12"/>
      <c r="QIV12"/>
      <c r="QIW12"/>
      <c r="QIX12"/>
      <c r="QIY12"/>
      <c r="QIZ12"/>
      <c r="QJA12"/>
      <c r="QJB12"/>
      <c r="QJC12"/>
      <c r="QJD12"/>
      <c r="QJE12"/>
      <c r="QJF12"/>
      <c r="QJG12"/>
      <c r="QJH12"/>
      <c r="QJI12"/>
      <c r="QJJ12"/>
      <c r="QJK12"/>
      <c r="QJL12"/>
      <c r="QJM12"/>
      <c r="QJN12"/>
      <c r="QJO12"/>
      <c r="QJP12"/>
      <c r="QJQ12"/>
      <c r="QJR12"/>
      <c r="QJS12"/>
      <c r="QJT12"/>
      <c r="QJU12"/>
      <c r="QJV12"/>
      <c r="QJW12"/>
      <c r="QJX12"/>
      <c r="QJY12"/>
      <c r="QJZ12"/>
      <c r="QKA12"/>
      <c r="QKB12"/>
      <c r="QKC12"/>
      <c r="QKD12"/>
      <c r="QKE12"/>
      <c r="QKF12"/>
      <c r="QKG12"/>
      <c r="QKH12"/>
      <c r="QKI12"/>
      <c r="QKJ12"/>
      <c r="QKK12"/>
      <c r="QKL12"/>
      <c r="QKM12"/>
      <c r="QKN12"/>
      <c r="QKO12"/>
      <c r="QKP12"/>
      <c r="QKQ12"/>
      <c r="QKR12"/>
      <c r="QKS12"/>
      <c r="QKT12"/>
      <c r="QKU12"/>
      <c r="QKV12"/>
      <c r="QKW12"/>
      <c r="QKX12"/>
      <c r="QKY12"/>
      <c r="QKZ12"/>
      <c r="QLA12"/>
      <c r="QLB12"/>
      <c r="QLC12"/>
      <c r="QLD12"/>
      <c r="QLE12"/>
      <c r="QLF12"/>
      <c r="QLG12"/>
      <c r="QLH12"/>
      <c r="QLI12"/>
      <c r="QLJ12"/>
      <c r="QLK12"/>
      <c r="QLL12"/>
      <c r="QLM12"/>
      <c r="QLN12"/>
      <c r="QLO12"/>
      <c r="QLP12"/>
      <c r="QLQ12"/>
      <c r="QLR12"/>
      <c r="QLS12"/>
      <c r="QLT12"/>
      <c r="QLU12"/>
      <c r="QLV12"/>
      <c r="QLW12"/>
      <c r="QLX12"/>
      <c r="QLY12"/>
      <c r="QLZ12"/>
      <c r="QMA12"/>
      <c r="QMB12"/>
      <c r="QMC12"/>
      <c r="QMD12"/>
      <c r="QME12"/>
      <c r="QMF12"/>
      <c r="QMG12"/>
      <c r="QMH12"/>
      <c r="QMI12"/>
      <c r="QMJ12"/>
      <c r="QMK12"/>
      <c r="QML12"/>
      <c r="QMM12"/>
      <c r="QMN12"/>
      <c r="QMO12"/>
      <c r="QMP12"/>
      <c r="QMQ12"/>
      <c r="QMR12"/>
      <c r="QMS12"/>
      <c r="QMT12"/>
      <c r="QMU12"/>
      <c r="QMV12"/>
      <c r="QMW12"/>
      <c r="QMX12"/>
      <c r="QMY12"/>
      <c r="QMZ12"/>
      <c r="QNA12"/>
      <c r="QNB12"/>
      <c r="QNC12"/>
      <c r="QND12"/>
      <c r="QNE12"/>
      <c r="QNF12"/>
      <c r="QNG12"/>
      <c r="QNH12"/>
      <c r="QNI12"/>
      <c r="QNJ12"/>
      <c r="QNK12"/>
      <c r="QNL12"/>
      <c r="QNM12"/>
      <c r="QNN12"/>
      <c r="QNO12"/>
      <c r="QNP12"/>
      <c r="QNQ12"/>
      <c r="QNR12"/>
      <c r="QNS12"/>
      <c r="QNT12"/>
      <c r="QNU12"/>
      <c r="QNV12"/>
      <c r="QNW12"/>
      <c r="QNX12"/>
      <c r="QNY12"/>
      <c r="QNZ12"/>
      <c r="QOA12"/>
      <c r="QOB12"/>
      <c r="QOC12"/>
      <c r="QOD12"/>
      <c r="QOE12"/>
      <c r="QOF12"/>
      <c r="QOG12"/>
      <c r="QOH12"/>
      <c r="QOI12"/>
      <c r="QOJ12"/>
      <c r="QOK12"/>
      <c r="QOL12"/>
      <c r="QOM12"/>
      <c r="QON12"/>
      <c r="QOO12"/>
      <c r="QOP12"/>
      <c r="QOQ12"/>
      <c r="QOR12"/>
      <c r="QOS12"/>
      <c r="QOT12"/>
      <c r="QOU12"/>
      <c r="QOV12"/>
      <c r="QOW12"/>
      <c r="QOX12"/>
      <c r="QOY12"/>
      <c r="QOZ12"/>
      <c r="QPA12"/>
      <c r="QPB12"/>
      <c r="QPC12"/>
      <c r="QPD12"/>
      <c r="QPE12"/>
      <c r="QPF12"/>
      <c r="QPG12"/>
      <c r="QPH12"/>
      <c r="QPI12"/>
      <c r="QPJ12"/>
      <c r="QPK12"/>
      <c r="QPL12"/>
      <c r="QPM12"/>
      <c r="QPN12"/>
      <c r="QPO12"/>
      <c r="QPP12"/>
      <c r="QPQ12"/>
      <c r="QPR12"/>
      <c r="QPS12"/>
      <c r="QPT12"/>
      <c r="QPU12"/>
      <c r="QPV12"/>
      <c r="QPW12"/>
      <c r="QPX12"/>
      <c r="QPY12"/>
      <c r="QPZ12"/>
      <c r="QQA12"/>
      <c r="QQB12"/>
      <c r="QQC12"/>
      <c r="QQD12"/>
      <c r="QQE12"/>
      <c r="QQF12"/>
      <c r="QQG12"/>
      <c r="QQH12"/>
      <c r="QQI12"/>
      <c r="QQJ12"/>
      <c r="QQK12"/>
      <c r="QQL12"/>
      <c r="QQM12"/>
      <c r="QQN12"/>
      <c r="QQO12"/>
      <c r="QQP12"/>
      <c r="QQQ12"/>
      <c r="QQR12"/>
      <c r="QQS12"/>
      <c r="QQT12"/>
      <c r="QQU12"/>
      <c r="QQV12"/>
      <c r="QQW12"/>
      <c r="QQX12"/>
      <c r="QQY12"/>
      <c r="QQZ12"/>
      <c r="QRA12"/>
      <c r="QRB12"/>
      <c r="QRC12"/>
      <c r="QRD12"/>
      <c r="QRE12"/>
      <c r="QRF12"/>
      <c r="QRG12"/>
      <c r="QRH12"/>
      <c r="QRI12"/>
      <c r="QRJ12"/>
      <c r="QRK12"/>
      <c r="QRL12"/>
      <c r="QRM12"/>
      <c r="QRN12"/>
      <c r="QRO12"/>
      <c r="QRP12"/>
      <c r="QRQ12"/>
      <c r="QRR12"/>
      <c r="QRS12"/>
      <c r="QRT12"/>
      <c r="QRU12"/>
      <c r="QRV12"/>
      <c r="QRW12"/>
      <c r="QRX12"/>
      <c r="QRY12"/>
      <c r="QRZ12"/>
      <c r="QSA12"/>
      <c r="QSB12"/>
      <c r="QSC12"/>
      <c r="QSD12"/>
      <c r="QSE12"/>
      <c r="QSF12"/>
      <c r="QSG12"/>
      <c r="QSH12"/>
      <c r="QSI12"/>
      <c r="QSJ12"/>
      <c r="QSK12"/>
      <c r="QSL12"/>
      <c r="QSM12"/>
      <c r="QSN12"/>
      <c r="QSO12"/>
      <c r="QSP12"/>
      <c r="QSQ12"/>
      <c r="QSR12"/>
      <c r="QSS12"/>
      <c r="QST12"/>
      <c r="QSU12"/>
      <c r="QSV12"/>
      <c r="QSW12"/>
      <c r="QSX12"/>
      <c r="QSY12"/>
      <c r="QSZ12"/>
      <c r="QTA12"/>
      <c r="QTB12"/>
      <c r="QTC12"/>
      <c r="QTD12"/>
      <c r="QTE12"/>
      <c r="QTF12"/>
      <c r="QTG12"/>
      <c r="QTH12"/>
      <c r="QTI12"/>
      <c r="QTJ12"/>
      <c r="QTK12"/>
      <c r="QTL12"/>
      <c r="QTM12"/>
      <c r="QTN12"/>
      <c r="QTO12"/>
      <c r="QTP12"/>
      <c r="QTQ12"/>
      <c r="QTR12"/>
      <c r="QTS12"/>
      <c r="QTT12"/>
      <c r="QTU12"/>
      <c r="QTV12"/>
      <c r="QTW12"/>
      <c r="QTX12"/>
      <c r="QTY12"/>
      <c r="QTZ12"/>
      <c r="QUA12"/>
      <c r="QUB12"/>
      <c r="QUC12"/>
      <c r="QUD12"/>
      <c r="QUE12"/>
      <c r="QUF12"/>
      <c r="QUG12"/>
      <c r="QUH12"/>
      <c r="QUI12"/>
      <c r="QUJ12"/>
      <c r="QUK12"/>
      <c r="QUL12"/>
      <c r="QUM12"/>
      <c r="QUN12"/>
      <c r="QUO12"/>
      <c r="QUP12"/>
      <c r="QUQ12"/>
      <c r="QUR12"/>
      <c r="QUS12"/>
      <c r="QUT12"/>
      <c r="QUU12"/>
      <c r="QUV12"/>
      <c r="QUW12"/>
      <c r="QUX12"/>
      <c r="QUY12"/>
      <c r="QUZ12"/>
      <c r="QVA12"/>
      <c r="QVB12"/>
      <c r="QVC12"/>
      <c r="QVD12"/>
      <c r="QVE12"/>
      <c r="QVF12"/>
      <c r="QVG12"/>
      <c r="QVH12"/>
      <c r="QVI12"/>
      <c r="QVJ12"/>
      <c r="QVK12"/>
      <c r="QVL12"/>
      <c r="QVM12"/>
      <c r="QVN12"/>
      <c r="QVO12"/>
      <c r="QVP12"/>
      <c r="QVQ12"/>
      <c r="QVR12"/>
      <c r="QVS12"/>
      <c r="QVT12"/>
      <c r="QVU12"/>
      <c r="QVV12"/>
      <c r="QVW12"/>
      <c r="QVX12"/>
      <c r="QVY12"/>
      <c r="QVZ12"/>
      <c r="QWA12"/>
      <c r="QWB12"/>
      <c r="QWC12"/>
      <c r="QWD12"/>
      <c r="QWE12"/>
      <c r="QWF12"/>
      <c r="QWG12"/>
      <c r="QWH12"/>
      <c r="QWI12"/>
      <c r="QWJ12"/>
      <c r="QWK12"/>
      <c r="QWL12"/>
      <c r="QWM12"/>
      <c r="QWN12"/>
      <c r="QWO12"/>
      <c r="QWP12"/>
      <c r="QWQ12"/>
      <c r="QWR12"/>
      <c r="QWS12"/>
      <c r="QWT12"/>
      <c r="QWU12"/>
      <c r="QWV12"/>
      <c r="QWW12"/>
      <c r="QWX12"/>
      <c r="QWY12"/>
      <c r="QWZ12"/>
      <c r="QXA12"/>
      <c r="QXB12"/>
      <c r="QXC12"/>
      <c r="QXD12"/>
      <c r="QXE12"/>
      <c r="QXF12"/>
      <c r="QXG12"/>
      <c r="QXH12"/>
      <c r="QXI12"/>
      <c r="QXJ12"/>
      <c r="QXK12"/>
      <c r="QXL12"/>
      <c r="QXM12"/>
      <c r="QXN12"/>
      <c r="QXO12"/>
      <c r="QXP12"/>
      <c r="QXQ12"/>
      <c r="QXR12"/>
      <c r="QXS12"/>
      <c r="QXT12"/>
      <c r="QXU12"/>
      <c r="QXV12"/>
      <c r="QXW12"/>
      <c r="QXX12"/>
      <c r="QXY12"/>
      <c r="QXZ12"/>
      <c r="QYA12"/>
      <c r="QYB12"/>
      <c r="QYC12"/>
      <c r="QYD12"/>
      <c r="QYE12"/>
      <c r="QYF12"/>
      <c r="QYG12"/>
      <c r="QYH12"/>
      <c r="QYI12"/>
      <c r="QYJ12"/>
      <c r="QYK12"/>
      <c r="QYL12"/>
      <c r="QYM12"/>
      <c r="QYN12"/>
      <c r="QYO12"/>
      <c r="QYP12"/>
      <c r="QYQ12"/>
      <c r="QYR12"/>
      <c r="QYS12"/>
      <c r="QYT12"/>
      <c r="QYU12"/>
      <c r="QYV12"/>
      <c r="QYW12"/>
      <c r="QYX12"/>
      <c r="QYY12"/>
      <c r="QYZ12"/>
      <c r="QZA12"/>
      <c r="QZB12"/>
      <c r="QZC12"/>
      <c r="QZD12"/>
      <c r="QZE12"/>
      <c r="QZF12"/>
      <c r="QZG12"/>
      <c r="QZH12"/>
      <c r="QZI12"/>
      <c r="QZJ12"/>
      <c r="QZK12"/>
      <c r="QZL12"/>
      <c r="QZM12"/>
      <c r="QZN12"/>
      <c r="QZO12"/>
      <c r="QZP12"/>
      <c r="QZQ12"/>
      <c r="QZR12"/>
      <c r="QZS12"/>
      <c r="QZT12"/>
      <c r="QZU12"/>
      <c r="QZV12"/>
      <c r="QZW12"/>
      <c r="QZX12"/>
      <c r="QZY12"/>
      <c r="QZZ12"/>
      <c r="RAA12"/>
      <c r="RAB12"/>
      <c r="RAC12"/>
      <c r="RAD12"/>
      <c r="RAE12"/>
      <c r="RAF12"/>
      <c r="RAG12"/>
      <c r="RAH12"/>
      <c r="RAI12"/>
      <c r="RAJ12"/>
      <c r="RAK12"/>
      <c r="RAL12"/>
      <c r="RAM12"/>
      <c r="RAN12"/>
      <c r="RAO12"/>
      <c r="RAP12"/>
      <c r="RAQ12"/>
      <c r="RAR12"/>
      <c r="RAS12"/>
      <c r="RAT12"/>
      <c r="RAU12"/>
      <c r="RAV12"/>
      <c r="RAW12"/>
      <c r="RAX12"/>
      <c r="RAY12"/>
      <c r="RAZ12"/>
      <c r="RBA12"/>
      <c r="RBB12"/>
      <c r="RBC12"/>
      <c r="RBD12"/>
      <c r="RBE12"/>
      <c r="RBF12"/>
      <c r="RBG12"/>
      <c r="RBH12"/>
      <c r="RBI12"/>
      <c r="RBJ12"/>
      <c r="RBK12"/>
      <c r="RBL12"/>
      <c r="RBM12"/>
      <c r="RBN12"/>
      <c r="RBO12"/>
      <c r="RBP12"/>
      <c r="RBQ12"/>
      <c r="RBR12"/>
      <c r="RBS12"/>
      <c r="RBT12"/>
      <c r="RBU12"/>
      <c r="RBV12"/>
      <c r="RBW12"/>
      <c r="RBX12"/>
      <c r="RBY12"/>
      <c r="RBZ12"/>
      <c r="RCA12"/>
      <c r="RCB12"/>
      <c r="RCC12"/>
      <c r="RCD12"/>
      <c r="RCE12"/>
      <c r="RCF12"/>
      <c r="RCG12"/>
      <c r="RCH12"/>
      <c r="RCI12"/>
      <c r="RCJ12"/>
      <c r="RCK12"/>
      <c r="RCL12"/>
      <c r="RCM12"/>
      <c r="RCN12"/>
      <c r="RCO12"/>
      <c r="RCP12"/>
      <c r="RCQ12"/>
      <c r="RCR12"/>
      <c r="RCS12"/>
      <c r="RCT12"/>
      <c r="RCU12"/>
      <c r="RCV12"/>
      <c r="RCW12"/>
      <c r="RCX12"/>
      <c r="RCY12"/>
      <c r="RCZ12"/>
      <c r="RDA12"/>
      <c r="RDB12"/>
      <c r="RDC12"/>
      <c r="RDD12"/>
      <c r="RDE12"/>
      <c r="RDF12"/>
      <c r="RDG12"/>
      <c r="RDH12"/>
      <c r="RDI12"/>
      <c r="RDJ12"/>
      <c r="RDK12"/>
      <c r="RDL12"/>
      <c r="RDM12"/>
      <c r="RDN12"/>
      <c r="RDO12"/>
      <c r="RDP12"/>
      <c r="RDQ12"/>
      <c r="RDR12"/>
      <c r="RDS12"/>
      <c r="RDT12"/>
      <c r="RDU12"/>
      <c r="RDV12"/>
      <c r="RDW12"/>
      <c r="RDX12"/>
      <c r="RDY12"/>
      <c r="RDZ12"/>
      <c r="REA12"/>
      <c r="REB12"/>
      <c r="REC12"/>
      <c r="RED12"/>
      <c r="REE12"/>
      <c r="REF12"/>
      <c r="REG12"/>
      <c r="REH12"/>
      <c r="REI12"/>
      <c r="REJ12"/>
      <c r="REK12"/>
      <c r="REL12"/>
      <c r="REM12"/>
      <c r="REN12"/>
      <c r="REO12"/>
      <c r="REP12"/>
      <c r="REQ12"/>
      <c r="RER12"/>
      <c r="RES12"/>
      <c r="RET12"/>
      <c r="REU12"/>
      <c r="REV12"/>
      <c r="REW12"/>
      <c r="REX12"/>
      <c r="REY12"/>
      <c r="REZ12"/>
      <c r="RFA12"/>
      <c r="RFB12"/>
      <c r="RFC12"/>
      <c r="RFD12"/>
      <c r="RFE12"/>
      <c r="RFF12"/>
      <c r="RFG12"/>
      <c r="RFH12"/>
      <c r="RFI12"/>
      <c r="RFJ12"/>
      <c r="RFK12"/>
      <c r="RFL12"/>
      <c r="RFM12"/>
      <c r="RFN12"/>
      <c r="RFO12"/>
      <c r="RFP12"/>
      <c r="RFQ12"/>
      <c r="RFR12"/>
      <c r="RFS12"/>
      <c r="RFT12"/>
      <c r="RFU12"/>
      <c r="RFV12"/>
      <c r="RFW12"/>
      <c r="RFX12"/>
      <c r="RFY12"/>
      <c r="RFZ12"/>
      <c r="RGA12"/>
      <c r="RGB12"/>
      <c r="RGC12"/>
      <c r="RGD12"/>
      <c r="RGE12"/>
      <c r="RGF12"/>
      <c r="RGG12"/>
      <c r="RGH12"/>
      <c r="RGI12"/>
      <c r="RGJ12"/>
      <c r="RGK12"/>
      <c r="RGL12"/>
      <c r="RGM12"/>
      <c r="RGN12"/>
      <c r="RGO12"/>
      <c r="RGP12"/>
      <c r="RGQ12"/>
      <c r="RGR12"/>
      <c r="RGS12"/>
      <c r="RGT12"/>
      <c r="RGU12"/>
      <c r="RGV12"/>
      <c r="RGW12"/>
      <c r="RGX12"/>
      <c r="RGY12"/>
      <c r="RGZ12"/>
      <c r="RHA12"/>
      <c r="RHB12"/>
      <c r="RHC12"/>
      <c r="RHD12"/>
      <c r="RHE12"/>
      <c r="RHF12"/>
      <c r="RHG12"/>
      <c r="RHH12"/>
      <c r="RHI12"/>
      <c r="RHJ12"/>
      <c r="RHK12"/>
      <c r="RHL12"/>
      <c r="RHM12"/>
      <c r="RHN12"/>
      <c r="RHO12"/>
      <c r="RHP12"/>
      <c r="RHQ12"/>
      <c r="RHR12"/>
      <c r="RHS12"/>
      <c r="RHT12"/>
      <c r="RHU12"/>
      <c r="RHV12"/>
      <c r="RHW12"/>
      <c r="RHX12"/>
      <c r="RHY12"/>
      <c r="RHZ12"/>
      <c r="RIA12"/>
      <c r="RIB12"/>
      <c r="RIC12"/>
      <c r="RID12"/>
      <c r="RIE12"/>
      <c r="RIF12"/>
      <c r="RIG12"/>
      <c r="RIH12"/>
      <c r="RII12"/>
      <c r="RIJ12"/>
      <c r="RIK12"/>
      <c r="RIL12"/>
      <c r="RIM12"/>
      <c r="RIN12"/>
      <c r="RIO12"/>
      <c r="RIP12"/>
      <c r="RIQ12"/>
      <c r="RIR12"/>
      <c r="RIS12"/>
      <c r="RIT12"/>
      <c r="RIU12"/>
      <c r="RIV12"/>
      <c r="RIW12"/>
      <c r="RIX12"/>
      <c r="RIY12"/>
      <c r="RIZ12"/>
      <c r="RJA12"/>
      <c r="RJB12"/>
      <c r="RJC12"/>
      <c r="RJD12"/>
      <c r="RJE12"/>
      <c r="RJF12"/>
      <c r="RJG12"/>
      <c r="RJH12"/>
      <c r="RJI12"/>
      <c r="RJJ12"/>
      <c r="RJK12"/>
      <c r="RJL12"/>
      <c r="RJM12"/>
      <c r="RJN12"/>
      <c r="RJO12"/>
      <c r="RJP12"/>
      <c r="RJQ12"/>
      <c r="RJR12"/>
      <c r="RJS12"/>
      <c r="RJT12"/>
      <c r="RJU12"/>
      <c r="RJV12"/>
      <c r="RJW12"/>
      <c r="RJX12"/>
      <c r="RJY12"/>
      <c r="RJZ12"/>
      <c r="RKA12"/>
      <c r="RKB12"/>
      <c r="RKC12"/>
      <c r="RKD12"/>
      <c r="RKE12"/>
      <c r="RKF12"/>
      <c r="RKG12"/>
      <c r="RKH12"/>
      <c r="RKI12"/>
      <c r="RKJ12"/>
      <c r="RKK12"/>
      <c r="RKL12"/>
      <c r="RKM12"/>
      <c r="RKN12"/>
      <c r="RKO12"/>
      <c r="RKP12"/>
      <c r="RKQ12"/>
      <c r="RKR12"/>
      <c r="RKS12"/>
      <c r="RKT12"/>
      <c r="RKU12"/>
      <c r="RKV12"/>
      <c r="RKW12"/>
      <c r="RKX12"/>
      <c r="RKY12"/>
      <c r="RKZ12"/>
      <c r="RLA12"/>
      <c r="RLB12"/>
      <c r="RLC12"/>
      <c r="RLD12"/>
      <c r="RLE12"/>
      <c r="RLF12"/>
      <c r="RLG12"/>
      <c r="RLH12"/>
      <c r="RLI12"/>
      <c r="RLJ12"/>
      <c r="RLK12"/>
      <c r="RLL12"/>
      <c r="RLM12"/>
      <c r="RLN12"/>
      <c r="RLO12"/>
      <c r="RLP12"/>
      <c r="RLQ12"/>
      <c r="RLR12"/>
      <c r="RLS12"/>
      <c r="RLT12"/>
      <c r="RLU12"/>
      <c r="RLV12"/>
      <c r="RLW12"/>
      <c r="RLX12"/>
      <c r="RLY12"/>
      <c r="RLZ12"/>
      <c r="RMA12"/>
      <c r="RMB12"/>
      <c r="RMC12"/>
      <c r="RMD12"/>
      <c r="RME12"/>
      <c r="RMF12"/>
      <c r="RMG12"/>
      <c r="RMH12"/>
      <c r="RMI12"/>
      <c r="RMJ12"/>
      <c r="RMK12"/>
      <c r="RML12"/>
      <c r="RMM12"/>
      <c r="RMN12"/>
      <c r="RMO12"/>
      <c r="RMP12"/>
      <c r="RMQ12"/>
      <c r="RMR12"/>
      <c r="RMS12"/>
      <c r="RMT12"/>
      <c r="RMU12"/>
      <c r="RMV12"/>
      <c r="RMW12"/>
      <c r="RMX12"/>
      <c r="RMY12"/>
      <c r="RMZ12"/>
      <c r="RNA12"/>
      <c r="RNB12"/>
      <c r="RNC12"/>
      <c r="RND12"/>
      <c r="RNE12"/>
      <c r="RNF12"/>
      <c r="RNG12"/>
      <c r="RNH12"/>
      <c r="RNI12"/>
      <c r="RNJ12"/>
      <c r="RNK12"/>
      <c r="RNL12"/>
      <c r="RNM12"/>
      <c r="RNN12"/>
      <c r="RNO12"/>
      <c r="RNP12"/>
      <c r="RNQ12"/>
      <c r="RNR12"/>
      <c r="RNS12"/>
      <c r="RNT12"/>
      <c r="RNU12"/>
      <c r="RNV12"/>
      <c r="RNW12"/>
      <c r="RNX12"/>
      <c r="RNY12"/>
      <c r="RNZ12"/>
      <c r="ROA12"/>
      <c r="ROB12"/>
      <c r="ROC12"/>
      <c r="ROD12"/>
      <c r="ROE12"/>
      <c r="ROF12"/>
      <c r="ROG12"/>
      <c r="ROH12"/>
      <c r="ROI12"/>
      <c r="ROJ12"/>
      <c r="ROK12"/>
      <c r="ROL12"/>
      <c r="ROM12"/>
      <c r="RON12"/>
      <c r="ROO12"/>
      <c r="ROP12"/>
      <c r="ROQ12"/>
      <c r="ROR12"/>
      <c r="ROS12"/>
      <c r="ROT12"/>
      <c r="ROU12"/>
      <c r="ROV12"/>
      <c r="ROW12"/>
      <c r="ROX12"/>
      <c r="ROY12"/>
      <c r="ROZ12"/>
      <c r="RPA12"/>
      <c r="RPB12"/>
      <c r="RPC12"/>
      <c r="RPD12"/>
      <c r="RPE12"/>
      <c r="RPF12"/>
      <c r="RPG12"/>
      <c r="RPH12"/>
      <c r="RPI12"/>
      <c r="RPJ12"/>
      <c r="RPK12"/>
      <c r="RPL12"/>
      <c r="RPM12"/>
      <c r="RPN12"/>
      <c r="RPO12"/>
      <c r="RPP12"/>
      <c r="RPQ12"/>
      <c r="RPR12"/>
      <c r="RPS12"/>
      <c r="RPT12"/>
      <c r="RPU12"/>
      <c r="RPV12"/>
      <c r="RPW12"/>
      <c r="RPX12"/>
      <c r="RPY12"/>
      <c r="RPZ12"/>
      <c r="RQA12"/>
      <c r="RQB12"/>
      <c r="RQC12"/>
      <c r="RQD12"/>
      <c r="RQE12"/>
      <c r="RQF12"/>
      <c r="RQG12"/>
      <c r="RQH12"/>
      <c r="RQI12"/>
      <c r="RQJ12"/>
      <c r="RQK12"/>
      <c r="RQL12"/>
      <c r="RQM12"/>
      <c r="RQN12"/>
      <c r="RQO12"/>
      <c r="RQP12"/>
      <c r="RQQ12"/>
      <c r="RQR12"/>
      <c r="RQS12"/>
      <c r="RQT12"/>
      <c r="RQU12"/>
      <c r="RQV12"/>
      <c r="RQW12"/>
      <c r="RQX12"/>
      <c r="RQY12"/>
      <c r="RQZ12"/>
      <c r="RRA12"/>
      <c r="RRB12"/>
      <c r="RRC12"/>
      <c r="RRD12"/>
      <c r="RRE12"/>
      <c r="RRF12"/>
      <c r="RRG12"/>
      <c r="RRH12"/>
      <c r="RRI12"/>
      <c r="RRJ12"/>
      <c r="RRK12"/>
      <c r="RRL12"/>
      <c r="RRM12"/>
      <c r="RRN12"/>
      <c r="RRO12"/>
      <c r="RRP12"/>
      <c r="RRQ12"/>
      <c r="RRR12"/>
      <c r="RRS12"/>
      <c r="RRT12"/>
      <c r="RRU12"/>
      <c r="RRV12"/>
      <c r="RRW12"/>
      <c r="RRX12"/>
      <c r="RRY12"/>
      <c r="RRZ12"/>
      <c r="RSA12"/>
      <c r="RSB12"/>
      <c r="RSC12"/>
      <c r="RSD12"/>
      <c r="RSE12"/>
      <c r="RSF12"/>
      <c r="RSG12"/>
      <c r="RSH12"/>
      <c r="RSI12"/>
      <c r="RSJ12"/>
      <c r="RSK12"/>
      <c r="RSL12"/>
      <c r="RSM12"/>
      <c r="RSN12"/>
      <c r="RSO12"/>
      <c r="RSP12"/>
      <c r="RSQ12"/>
      <c r="RSR12"/>
      <c r="RSS12"/>
      <c r="RST12"/>
      <c r="RSU12"/>
      <c r="RSV12"/>
      <c r="RSW12"/>
      <c r="RSX12"/>
      <c r="RSY12"/>
      <c r="RSZ12"/>
      <c r="RTA12"/>
      <c r="RTB12"/>
      <c r="RTC12"/>
      <c r="RTD12"/>
      <c r="RTE12"/>
      <c r="RTF12"/>
      <c r="RTG12"/>
      <c r="RTH12"/>
      <c r="RTI12"/>
      <c r="RTJ12"/>
      <c r="RTK12"/>
      <c r="RTL12"/>
      <c r="RTM12"/>
      <c r="RTN12"/>
      <c r="RTO12"/>
      <c r="RTP12"/>
      <c r="RTQ12"/>
      <c r="RTR12"/>
      <c r="RTS12"/>
      <c r="RTT12"/>
      <c r="RTU12"/>
      <c r="RTV12"/>
      <c r="RTW12"/>
      <c r="RTX12"/>
      <c r="RTY12"/>
      <c r="RTZ12"/>
      <c r="RUA12"/>
      <c r="RUB12"/>
      <c r="RUC12"/>
      <c r="RUD12"/>
      <c r="RUE12"/>
      <c r="RUF12"/>
      <c r="RUG12"/>
      <c r="RUH12"/>
      <c r="RUI12"/>
      <c r="RUJ12"/>
      <c r="RUK12"/>
      <c r="RUL12"/>
      <c r="RUM12"/>
      <c r="RUN12"/>
      <c r="RUO12"/>
      <c r="RUP12"/>
      <c r="RUQ12"/>
      <c r="RUR12"/>
      <c r="RUS12"/>
      <c r="RUT12"/>
      <c r="RUU12"/>
      <c r="RUV12"/>
      <c r="RUW12"/>
      <c r="RUX12"/>
      <c r="RUY12"/>
      <c r="RUZ12"/>
      <c r="RVA12"/>
      <c r="RVB12"/>
      <c r="RVC12"/>
      <c r="RVD12"/>
      <c r="RVE12"/>
      <c r="RVF12"/>
      <c r="RVG12"/>
      <c r="RVH12"/>
      <c r="RVI12"/>
      <c r="RVJ12"/>
      <c r="RVK12"/>
      <c r="RVL12"/>
      <c r="RVM12"/>
      <c r="RVN12"/>
      <c r="RVO12"/>
      <c r="RVP12"/>
      <c r="RVQ12"/>
      <c r="RVR12"/>
      <c r="RVS12"/>
      <c r="RVT12"/>
      <c r="RVU12"/>
      <c r="RVV12"/>
      <c r="RVW12"/>
      <c r="RVX12"/>
      <c r="RVY12"/>
      <c r="RVZ12"/>
      <c r="RWA12"/>
      <c r="RWB12"/>
      <c r="RWC12"/>
      <c r="RWD12"/>
      <c r="RWE12"/>
      <c r="RWF12"/>
      <c r="RWG12"/>
      <c r="RWH12"/>
      <c r="RWI12"/>
      <c r="RWJ12"/>
      <c r="RWK12"/>
      <c r="RWL12"/>
      <c r="RWM12"/>
      <c r="RWN12"/>
      <c r="RWO12"/>
      <c r="RWP12"/>
      <c r="RWQ12"/>
      <c r="RWR12"/>
      <c r="RWS12"/>
      <c r="RWT12"/>
      <c r="RWU12"/>
      <c r="RWV12"/>
      <c r="RWW12"/>
      <c r="RWX12"/>
      <c r="RWY12"/>
      <c r="RWZ12"/>
      <c r="RXA12"/>
      <c r="RXB12"/>
      <c r="RXC12"/>
      <c r="RXD12"/>
      <c r="RXE12"/>
      <c r="RXF12"/>
      <c r="RXG12"/>
      <c r="RXH12"/>
      <c r="RXI12"/>
      <c r="RXJ12"/>
      <c r="RXK12"/>
      <c r="RXL12"/>
      <c r="RXM12"/>
      <c r="RXN12"/>
      <c r="RXO12"/>
      <c r="RXP12"/>
      <c r="RXQ12"/>
      <c r="RXR12"/>
      <c r="RXS12"/>
      <c r="RXT12"/>
      <c r="RXU12"/>
      <c r="RXV12"/>
      <c r="RXW12"/>
      <c r="RXX12"/>
      <c r="RXY12"/>
      <c r="RXZ12"/>
      <c r="RYA12"/>
      <c r="RYB12"/>
      <c r="RYC12"/>
      <c r="RYD12"/>
      <c r="RYE12"/>
      <c r="RYF12"/>
      <c r="RYG12"/>
      <c r="RYH12"/>
      <c r="RYI12"/>
      <c r="RYJ12"/>
      <c r="RYK12"/>
      <c r="RYL12"/>
      <c r="RYM12"/>
      <c r="RYN12"/>
      <c r="RYO12"/>
      <c r="RYP12"/>
      <c r="RYQ12"/>
      <c r="RYR12"/>
      <c r="RYS12"/>
      <c r="RYT12"/>
      <c r="RYU12"/>
      <c r="RYV12"/>
      <c r="RYW12"/>
      <c r="RYX12"/>
      <c r="RYY12"/>
      <c r="RYZ12"/>
      <c r="RZA12"/>
      <c r="RZB12"/>
      <c r="RZC12"/>
      <c r="RZD12"/>
      <c r="RZE12"/>
      <c r="RZF12"/>
      <c r="RZG12"/>
      <c r="RZH12"/>
      <c r="RZI12"/>
      <c r="RZJ12"/>
      <c r="RZK12"/>
      <c r="RZL12"/>
      <c r="RZM12"/>
      <c r="RZN12"/>
      <c r="RZO12"/>
      <c r="RZP12"/>
      <c r="RZQ12"/>
      <c r="RZR12"/>
      <c r="RZS12"/>
      <c r="RZT12"/>
      <c r="RZU12"/>
      <c r="RZV12"/>
      <c r="RZW12"/>
      <c r="RZX12"/>
      <c r="RZY12"/>
      <c r="RZZ12"/>
      <c r="SAA12"/>
      <c r="SAB12"/>
      <c r="SAC12"/>
      <c r="SAD12"/>
      <c r="SAE12"/>
      <c r="SAF12"/>
      <c r="SAG12"/>
      <c r="SAH12"/>
      <c r="SAI12"/>
      <c r="SAJ12"/>
      <c r="SAK12"/>
      <c r="SAL12"/>
      <c r="SAM12"/>
      <c r="SAN12"/>
      <c r="SAO12"/>
      <c r="SAP12"/>
      <c r="SAQ12"/>
      <c r="SAR12"/>
      <c r="SAS12"/>
      <c r="SAT12"/>
      <c r="SAU12"/>
      <c r="SAV12"/>
      <c r="SAW12"/>
      <c r="SAX12"/>
      <c r="SAY12"/>
      <c r="SAZ12"/>
      <c r="SBA12"/>
      <c r="SBB12"/>
      <c r="SBC12"/>
      <c r="SBD12"/>
      <c r="SBE12"/>
      <c r="SBF12"/>
      <c r="SBG12"/>
      <c r="SBH12"/>
      <c r="SBI12"/>
      <c r="SBJ12"/>
      <c r="SBK12"/>
      <c r="SBL12"/>
      <c r="SBM12"/>
      <c r="SBN12"/>
      <c r="SBO12"/>
      <c r="SBP12"/>
      <c r="SBQ12"/>
      <c r="SBR12"/>
      <c r="SBS12"/>
      <c r="SBT12"/>
      <c r="SBU12"/>
      <c r="SBV12"/>
      <c r="SBW12"/>
      <c r="SBX12"/>
      <c r="SBY12"/>
      <c r="SBZ12"/>
      <c r="SCA12"/>
      <c r="SCB12"/>
      <c r="SCC12"/>
      <c r="SCD12"/>
      <c r="SCE12"/>
      <c r="SCF12"/>
      <c r="SCG12"/>
      <c r="SCH12"/>
      <c r="SCI12"/>
      <c r="SCJ12"/>
      <c r="SCK12"/>
      <c r="SCL12"/>
      <c r="SCM12"/>
      <c r="SCN12"/>
      <c r="SCO12"/>
      <c r="SCP12"/>
      <c r="SCQ12"/>
      <c r="SCR12"/>
      <c r="SCS12"/>
      <c r="SCT12"/>
      <c r="SCU12"/>
      <c r="SCV12"/>
      <c r="SCW12"/>
      <c r="SCX12"/>
      <c r="SCY12"/>
      <c r="SCZ12"/>
      <c r="SDA12"/>
      <c r="SDB12"/>
      <c r="SDC12"/>
      <c r="SDD12"/>
      <c r="SDE12"/>
      <c r="SDF12"/>
      <c r="SDG12"/>
      <c r="SDH12"/>
      <c r="SDI12"/>
      <c r="SDJ12"/>
      <c r="SDK12"/>
      <c r="SDL12"/>
      <c r="SDM12"/>
      <c r="SDN12"/>
      <c r="SDO12"/>
      <c r="SDP12"/>
      <c r="SDQ12"/>
      <c r="SDR12"/>
      <c r="SDS12"/>
      <c r="SDT12"/>
      <c r="SDU12"/>
      <c r="SDV12"/>
      <c r="SDW12"/>
      <c r="SDX12"/>
      <c r="SDY12"/>
      <c r="SDZ12"/>
      <c r="SEA12"/>
      <c r="SEB12"/>
      <c r="SEC12"/>
      <c r="SED12"/>
      <c r="SEE12"/>
      <c r="SEF12"/>
      <c r="SEG12"/>
      <c r="SEH12"/>
      <c r="SEI12"/>
      <c r="SEJ12"/>
      <c r="SEK12"/>
      <c r="SEL12"/>
      <c r="SEM12"/>
      <c r="SEN12"/>
      <c r="SEO12"/>
      <c r="SEP12"/>
      <c r="SEQ12"/>
      <c r="SER12"/>
      <c r="SES12"/>
      <c r="SET12"/>
      <c r="SEU12"/>
      <c r="SEV12"/>
      <c r="SEW12"/>
      <c r="SEX12"/>
      <c r="SEY12"/>
      <c r="SEZ12"/>
      <c r="SFA12"/>
      <c r="SFB12"/>
      <c r="SFC12"/>
      <c r="SFD12"/>
      <c r="SFE12"/>
      <c r="SFF12"/>
      <c r="SFG12"/>
      <c r="SFH12"/>
      <c r="SFI12"/>
      <c r="SFJ12"/>
      <c r="SFK12"/>
      <c r="SFL12"/>
      <c r="SFM12"/>
      <c r="SFN12"/>
      <c r="SFO12"/>
      <c r="SFP12"/>
      <c r="SFQ12"/>
      <c r="SFR12"/>
      <c r="SFS12"/>
      <c r="SFT12"/>
      <c r="SFU12"/>
      <c r="SFV12"/>
      <c r="SFW12"/>
      <c r="SFX12"/>
      <c r="SFY12"/>
      <c r="SFZ12"/>
      <c r="SGA12"/>
      <c r="SGB12"/>
      <c r="SGC12"/>
      <c r="SGD12"/>
      <c r="SGE12"/>
      <c r="SGF12"/>
      <c r="SGG12"/>
      <c r="SGH12"/>
      <c r="SGI12"/>
      <c r="SGJ12"/>
      <c r="SGK12"/>
      <c r="SGL12"/>
      <c r="SGM12"/>
      <c r="SGN12"/>
      <c r="SGO12"/>
      <c r="SGP12"/>
      <c r="SGQ12"/>
      <c r="SGR12"/>
      <c r="SGS12"/>
      <c r="SGT12"/>
      <c r="SGU12"/>
      <c r="SGV12"/>
      <c r="SGW12"/>
      <c r="SGX12"/>
      <c r="SGY12"/>
      <c r="SGZ12"/>
      <c r="SHA12"/>
      <c r="SHB12"/>
      <c r="SHC12"/>
      <c r="SHD12"/>
      <c r="SHE12"/>
      <c r="SHF12"/>
      <c r="SHG12"/>
      <c r="SHH12"/>
      <c r="SHI12"/>
      <c r="SHJ12"/>
      <c r="SHK12"/>
      <c r="SHL12"/>
      <c r="SHM12"/>
      <c r="SHN12"/>
      <c r="SHO12"/>
      <c r="SHP12"/>
      <c r="SHQ12"/>
      <c r="SHR12"/>
      <c r="SHS12"/>
      <c r="SHT12"/>
      <c r="SHU12"/>
      <c r="SHV12"/>
      <c r="SHW12"/>
      <c r="SHX12"/>
      <c r="SHY12"/>
      <c r="SHZ12"/>
      <c r="SIA12"/>
      <c r="SIB12"/>
      <c r="SIC12"/>
      <c r="SID12"/>
      <c r="SIE12"/>
      <c r="SIF12"/>
      <c r="SIG12"/>
      <c r="SIH12"/>
      <c r="SII12"/>
      <c r="SIJ12"/>
      <c r="SIK12"/>
      <c r="SIL12"/>
      <c r="SIM12"/>
      <c r="SIN12"/>
      <c r="SIO12"/>
      <c r="SIP12"/>
      <c r="SIQ12"/>
      <c r="SIR12"/>
      <c r="SIS12"/>
      <c r="SIT12"/>
      <c r="SIU12"/>
      <c r="SIV12"/>
      <c r="SIW12"/>
      <c r="SIX12"/>
      <c r="SIY12"/>
      <c r="SIZ12"/>
      <c r="SJA12"/>
      <c r="SJB12"/>
      <c r="SJC12"/>
      <c r="SJD12"/>
      <c r="SJE12"/>
      <c r="SJF12"/>
      <c r="SJG12"/>
      <c r="SJH12"/>
      <c r="SJI12"/>
      <c r="SJJ12"/>
      <c r="SJK12"/>
      <c r="SJL12"/>
      <c r="SJM12"/>
      <c r="SJN12"/>
      <c r="SJO12"/>
      <c r="SJP12"/>
      <c r="SJQ12"/>
      <c r="SJR12"/>
      <c r="SJS12"/>
      <c r="SJT12"/>
      <c r="SJU12"/>
      <c r="SJV12"/>
      <c r="SJW12"/>
      <c r="SJX12"/>
      <c r="SJY12"/>
      <c r="SJZ12"/>
      <c r="SKA12"/>
      <c r="SKB12"/>
      <c r="SKC12"/>
      <c r="SKD12"/>
      <c r="SKE12"/>
      <c r="SKF12"/>
      <c r="SKG12"/>
      <c r="SKH12"/>
      <c r="SKI12"/>
      <c r="SKJ12"/>
      <c r="SKK12"/>
      <c r="SKL12"/>
      <c r="SKM12"/>
      <c r="SKN12"/>
      <c r="SKO12"/>
      <c r="SKP12"/>
      <c r="SKQ12"/>
      <c r="SKR12"/>
      <c r="SKS12"/>
      <c r="SKT12"/>
      <c r="SKU12"/>
      <c r="SKV12"/>
      <c r="SKW12"/>
      <c r="SKX12"/>
      <c r="SKY12"/>
      <c r="SKZ12"/>
      <c r="SLA12"/>
      <c r="SLB12"/>
      <c r="SLC12"/>
      <c r="SLD12"/>
      <c r="SLE12"/>
      <c r="SLF12"/>
      <c r="SLG12"/>
      <c r="SLH12"/>
      <c r="SLI12"/>
      <c r="SLJ12"/>
      <c r="SLK12"/>
      <c r="SLL12"/>
      <c r="SLM12"/>
      <c r="SLN12"/>
      <c r="SLO12"/>
      <c r="SLP12"/>
      <c r="SLQ12"/>
      <c r="SLR12"/>
      <c r="SLS12"/>
      <c r="SLT12"/>
      <c r="SLU12"/>
      <c r="SLV12"/>
      <c r="SLW12"/>
      <c r="SLX12"/>
      <c r="SLY12"/>
      <c r="SLZ12"/>
      <c r="SMA12"/>
      <c r="SMB12"/>
      <c r="SMC12"/>
      <c r="SMD12"/>
      <c r="SME12"/>
      <c r="SMF12"/>
      <c r="SMG12"/>
      <c r="SMH12"/>
      <c r="SMI12"/>
      <c r="SMJ12"/>
      <c r="SMK12"/>
      <c r="SML12"/>
      <c r="SMM12"/>
      <c r="SMN12"/>
      <c r="SMO12"/>
      <c r="SMP12"/>
      <c r="SMQ12"/>
      <c r="SMR12"/>
      <c r="SMS12"/>
      <c r="SMT12"/>
      <c r="SMU12"/>
      <c r="SMV12"/>
      <c r="SMW12"/>
      <c r="SMX12"/>
      <c r="SMY12"/>
      <c r="SMZ12"/>
      <c r="SNA12"/>
      <c r="SNB12"/>
      <c r="SNC12"/>
      <c r="SND12"/>
      <c r="SNE12"/>
      <c r="SNF12"/>
      <c r="SNG12"/>
      <c r="SNH12"/>
      <c r="SNI12"/>
      <c r="SNJ12"/>
      <c r="SNK12"/>
      <c r="SNL12"/>
      <c r="SNM12"/>
      <c r="SNN12"/>
      <c r="SNO12"/>
      <c r="SNP12"/>
      <c r="SNQ12"/>
      <c r="SNR12"/>
      <c r="SNS12"/>
      <c r="SNT12"/>
      <c r="SNU12"/>
      <c r="SNV12"/>
      <c r="SNW12"/>
      <c r="SNX12"/>
      <c r="SNY12"/>
      <c r="SNZ12"/>
      <c r="SOA12"/>
      <c r="SOB12"/>
      <c r="SOC12"/>
      <c r="SOD12"/>
      <c r="SOE12"/>
      <c r="SOF12"/>
      <c r="SOG12"/>
      <c r="SOH12"/>
      <c r="SOI12"/>
      <c r="SOJ12"/>
      <c r="SOK12"/>
      <c r="SOL12"/>
      <c r="SOM12"/>
      <c r="SON12"/>
      <c r="SOO12"/>
      <c r="SOP12"/>
      <c r="SOQ12"/>
      <c r="SOR12"/>
      <c r="SOS12"/>
      <c r="SOT12"/>
      <c r="SOU12"/>
      <c r="SOV12"/>
      <c r="SOW12"/>
      <c r="SOX12"/>
      <c r="SOY12"/>
      <c r="SOZ12"/>
      <c r="SPA12"/>
      <c r="SPB12"/>
      <c r="SPC12"/>
      <c r="SPD12"/>
      <c r="SPE12"/>
      <c r="SPF12"/>
      <c r="SPG12"/>
      <c r="SPH12"/>
      <c r="SPI12"/>
      <c r="SPJ12"/>
      <c r="SPK12"/>
      <c r="SPL12"/>
      <c r="SPM12"/>
      <c r="SPN12"/>
      <c r="SPO12"/>
      <c r="SPP12"/>
      <c r="SPQ12"/>
      <c r="SPR12"/>
      <c r="SPS12"/>
      <c r="SPT12"/>
      <c r="SPU12"/>
      <c r="SPV12"/>
      <c r="SPW12"/>
      <c r="SPX12"/>
      <c r="SPY12"/>
      <c r="SPZ12"/>
      <c r="SQA12"/>
      <c r="SQB12"/>
      <c r="SQC12"/>
      <c r="SQD12"/>
      <c r="SQE12"/>
      <c r="SQF12"/>
      <c r="SQG12"/>
      <c r="SQH12"/>
      <c r="SQI12"/>
      <c r="SQJ12"/>
      <c r="SQK12"/>
      <c r="SQL12"/>
      <c r="SQM12"/>
      <c r="SQN12"/>
      <c r="SQO12"/>
      <c r="SQP12"/>
      <c r="SQQ12"/>
      <c r="SQR12"/>
      <c r="SQS12"/>
      <c r="SQT12"/>
      <c r="SQU12"/>
      <c r="SQV12"/>
      <c r="SQW12"/>
      <c r="SQX12"/>
      <c r="SQY12"/>
      <c r="SQZ12"/>
      <c r="SRA12"/>
      <c r="SRB12"/>
      <c r="SRC12"/>
      <c r="SRD12"/>
      <c r="SRE12"/>
      <c r="SRF12"/>
      <c r="SRG12"/>
      <c r="SRH12"/>
      <c r="SRI12"/>
      <c r="SRJ12"/>
      <c r="SRK12"/>
      <c r="SRL12"/>
      <c r="SRM12"/>
      <c r="SRN12"/>
      <c r="SRO12"/>
      <c r="SRP12"/>
      <c r="SRQ12"/>
      <c r="SRR12"/>
      <c r="SRS12"/>
      <c r="SRT12"/>
      <c r="SRU12"/>
      <c r="SRV12"/>
      <c r="SRW12"/>
      <c r="SRX12"/>
      <c r="SRY12"/>
      <c r="SRZ12"/>
      <c r="SSA12"/>
      <c r="SSB12"/>
      <c r="SSC12"/>
      <c r="SSD12"/>
      <c r="SSE12"/>
      <c r="SSF12"/>
      <c r="SSG12"/>
      <c r="SSH12"/>
      <c r="SSI12"/>
      <c r="SSJ12"/>
      <c r="SSK12"/>
      <c r="SSL12"/>
      <c r="SSM12"/>
      <c r="SSN12"/>
      <c r="SSO12"/>
      <c r="SSP12"/>
      <c r="SSQ12"/>
      <c r="SSR12"/>
      <c r="SSS12"/>
      <c r="SST12"/>
      <c r="SSU12"/>
      <c r="SSV12"/>
      <c r="SSW12"/>
      <c r="SSX12"/>
      <c r="SSY12"/>
      <c r="SSZ12"/>
      <c r="STA12"/>
      <c r="STB12"/>
      <c r="STC12"/>
      <c r="STD12"/>
      <c r="STE12"/>
      <c r="STF12"/>
      <c r="STG12"/>
      <c r="STH12"/>
      <c r="STI12"/>
      <c r="STJ12"/>
      <c r="STK12"/>
      <c r="STL12"/>
      <c r="STM12"/>
      <c r="STN12"/>
      <c r="STO12"/>
      <c r="STP12"/>
      <c r="STQ12"/>
      <c r="STR12"/>
      <c r="STS12"/>
      <c r="STT12"/>
      <c r="STU12"/>
      <c r="STV12"/>
      <c r="STW12"/>
      <c r="STX12"/>
      <c r="STY12"/>
      <c r="STZ12"/>
      <c r="SUA12"/>
      <c r="SUB12"/>
      <c r="SUC12"/>
      <c r="SUD12"/>
      <c r="SUE12"/>
      <c r="SUF12"/>
      <c r="SUG12"/>
      <c r="SUH12"/>
      <c r="SUI12"/>
      <c r="SUJ12"/>
      <c r="SUK12"/>
      <c r="SUL12"/>
      <c r="SUM12"/>
      <c r="SUN12"/>
      <c r="SUO12"/>
      <c r="SUP12"/>
      <c r="SUQ12"/>
      <c r="SUR12"/>
      <c r="SUS12"/>
      <c r="SUT12"/>
      <c r="SUU12"/>
      <c r="SUV12"/>
      <c r="SUW12"/>
      <c r="SUX12"/>
      <c r="SUY12"/>
      <c r="SUZ12"/>
      <c r="SVA12"/>
      <c r="SVB12"/>
      <c r="SVC12"/>
      <c r="SVD12"/>
      <c r="SVE12"/>
      <c r="SVF12"/>
      <c r="SVG12"/>
      <c r="SVH12"/>
      <c r="SVI12"/>
      <c r="SVJ12"/>
      <c r="SVK12"/>
      <c r="SVL12"/>
      <c r="SVM12"/>
      <c r="SVN12"/>
      <c r="SVO12"/>
      <c r="SVP12"/>
      <c r="SVQ12"/>
      <c r="SVR12"/>
      <c r="SVS12"/>
      <c r="SVT12"/>
      <c r="SVU12"/>
      <c r="SVV12"/>
      <c r="SVW12"/>
      <c r="SVX12"/>
      <c r="SVY12"/>
      <c r="SVZ12"/>
      <c r="SWA12"/>
      <c r="SWB12"/>
      <c r="SWC12"/>
      <c r="SWD12"/>
      <c r="SWE12"/>
      <c r="SWF12"/>
      <c r="SWG12"/>
      <c r="SWH12"/>
      <c r="SWI12"/>
      <c r="SWJ12"/>
      <c r="SWK12"/>
      <c r="SWL12"/>
      <c r="SWM12"/>
      <c r="SWN12"/>
      <c r="SWO12"/>
      <c r="SWP12"/>
      <c r="SWQ12"/>
      <c r="SWR12"/>
      <c r="SWS12"/>
      <c r="SWT12"/>
      <c r="SWU12"/>
      <c r="SWV12"/>
      <c r="SWW12"/>
      <c r="SWX12"/>
      <c r="SWY12"/>
      <c r="SWZ12"/>
      <c r="SXA12"/>
      <c r="SXB12"/>
      <c r="SXC12"/>
      <c r="SXD12"/>
      <c r="SXE12"/>
      <c r="SXF12"/>
      <c r="SXG12"/>
      <c r="SXH12"/>
      <c r="SXI12"/>
      <c r="SXJ12"/>
      <c r="SXK12"/>
      <c r="SXL12"/>
      <c r="SXM12"/>
      <c r="SXN12"/>
      <c r="SXO12"/>
      <c r="SXP12"/>
      <c r="SXQ12"/>
      <c r="SXR12"/>
      <c r="SXS12"/>
      <c r="SXT12"/>
      <c r="SXU12"/>
      <c r="SXV12"/>
      <c r="SXW12"/>
      <c r="SXX12"/>
      <c r="SXY12"/>
      <c r="SXZ12"/>
      <c r="SYA12"/>
      <c r="SYB12"/>
      <c r="SYC12"/>
      <c r="SYD12"/>
      <c r="SYE12"/>
      <c r="SYF12"/>
      <c r="SYG12"/>
      <c r="SYH12"/>
      <c r="SYI12"/>
      <c r="SYJ12"/>
      <c r="SYK12"/>
      <c r="SYL12"/>
      <c r="SYM12"/>
      <c r="SYN12"/>
      <c r="SYO12"/>
      <c r="SYP12"/>
      <c r="SYQ12"/>
      <c r="SYR12"/>
      <c r="SYS12"/>
      <c r="SYT12"/>
      <c r="SYU12"/>
      <c r="SYV12"/>
      <c r="SYW12"/>
      <c r="SYX12"/>
      <c r="SYY12"/>
      <c r="SYZ12"/>
      <c r="SZA12"/>
      <c r="SZB12"/>
      <c r="SZC12"/>
      <c r="SZD12"/>
      <c r="SZE12"/>
      <c r="SZF12"/>
      <c r="SZG12"/>
      <c r="SZH12"/>
      <c r="SZI12"/>
      <c r="SZJ12"/>
      <c r="SZK12"/>
      <c r="SZL12"/>
      <c r="SZM12"/>
      <c r="SZN12"/>
      <c r="SZO12"/>
      <c r="SZP12"/>
      <c r="SZQ12"/>
      <c r="SZR12"/>
      <c r="SZS12"/>
      <c r="SZT12"/>
      <c r="SZU12"/>
      <c r="SZV12"/>
      <c r="SZW12"/>
      <c r="SZX12"/>
      <c r="SZY12"/>
      <c r="SZZ12"/>
      <c r="TAA12"/>
      <c r="TAB12"/>
      <c r="TAC12"/>
      <c r="TAD12"/>
      <c r="TAE12"/>
      <c r="TAF12"/>
      <c r="TAG12"/>
      <c r="TAH12"/>
      <c r="TAI12"/>
      <c r="TAJ12"/>
      <c r="TAK12"/>
      <c r="TAL12"/>
      <c r="TAM12"/>
      <c r="TAN12"/>
      <c r="TAO12"/>
      <c r="TAP12"/>
      <c r="TAQ12"/>
      <c r="TAR12"/>
      <c r="TAS12"/>
      <c r="TAT12"/>
      <c r="TAU12"/>
      <c r="TAV12"/>
      <c r="TAW12"/>
      <c r="TAX12"/>
      <c r="TAY12"/>
      <c r="TAZ12"/>
      <c r="TBA12"/>
      <c r="TBB12"/>
      <c r="TBC12"/>
      <c r="TBD12"/>
      <c r="TBE12"/>
      <c r="TBF12"/>
      <c r="TBG12"/>
      <c r="TBH12"/>
      <c r="TBI12"/>
      <c r="TBJ12"/>
      <c r="TBK12"/>
      <c r="TBL12"/>
      <c r="TBM12"/>
      <c r="TBN12"/>
      <c r="TBO12"/>
      <c r="TBP12"/>
      <c r="TBQ12"/>
      <c r="TBR12"/>
      <c r="TBS12"/>
      <c r="TBT12"/>
      <c r="TBU12"/>
      <c r="TBV12"/>
      <c r="TBW12"/>
      <c r="TBX12"/>
      <c r="TBY12"/>
      <c r="TBZ12"/>
      <c r="TCA12"/>
      <c r="TCB12"/>
      <c r="TCC12"/>
      <c r="TCD12"/>
      <c r="TCE12"/>
      <c r="TCF12"/>
      <c r="TCG12"/>
      <c r="TCH12"/>
      <c r="TCI12"/>
      <c r="TCJ12"/>
      <c r="TCK12"/>
      <c r="TCL12"/>
      <c r="TCM12"/>
      <c r="TCN12"/>
      <c r="TCO12"/>
      <c r="TCP12"/>
      <c r="TCQ12"/>
      <c r="TCR12"/>
      <c r="TCS12"/>
      <c r="TCT12"/>
      <c r="TCU12"/>
      <c r="TCV12"/>
      <c r="TCW12"/>
      <c r="TCX12"/>
      <c r="TCY12"/>
      <c r="TCZ12"/>
      <c r="TDA12"/>
      <c r="TDB12"/>
      <c r="TDC12"/>
      <c r="TDD12"/>
      <c r="TDE12"/>
      <c r="TDF12"/>
      <c r="TDG12"/>
      <c r="TDH12"/>
      <c r="TDI12"/>
      <c r="TDJ12"/>
      <c r="TDK12"/>
      <c r="TDL12"/>
      <c r="TDM12"/>
      <c r="TDN12"/>
      <c r="TDO12"/>
      <c r="TDP12"/>
      <c r="TDQ12"/>
      <c r="TDR12"/>
      <c r="TDS12"/>
      <c r="TDT12"/>
      <c r="TDU12"/>
      <c r="TDV12"/>
      <c r="TDW12"/>
      <c r="TDX12"/>
      <c r="TDY12"/>
      <c r="TDZ12"/>
      <c r="TEA12"/>
      <c r="TEB12"/>
      <c r="TEC12"/>
      <c r="TED12"/>
      <c r="TEE12"/>
      <c r="TEF12"/>
      <c r="TEG12"/>
      <c r="TEH12"/>
      <c r="TEI12"/>
      <c r="TEJ12"/>
      <c r="TEK12"/>
      <c r="TEL12"/>
      <c r="TEM12"/>
      <c r="TEN12"/>
      <c r="TEO12"/>
      <c r="TEP12"/>
      <c r="TEQ12"/>
      <c r="TER12"/>
      <c r="TES12"/>
      <c r="TET12"/>
      <c r="TEU12"/>
      <c r="TEV12"/>
      <c r="TEW12"/>
      <c r="TEX12"/>
      <c r="TEY12"/>
      <c r="TEZ12"/>
      <c r="TFA12"/>
      <c r="TFB12"/>
      <c r="TFC12"/>
      <c r="TFD12"/>
      <c r="TFE12"/>
      <c r="TFF12"/>
      <c r="TFG12"/>
      <c r="TFH12"/>
      <c r="TFI12"/>
      <c r="TFJ12"/>
      <c r="TFK12"/>
      <c r="TFL12"/>
      <c r="TFM12"/>
      <c r="TFN12"/>
      <c r="TFO12"/>
      <c r="TFP12"/>
      <c r="TFQ12"/>
      <c r="TFR12"/>
      <c r="TFS12"/>
      <c r="TFT12"/>
      <c r="TFU12"/>
      <c r="TFV12"/>
      <c r="TFW12"/>
      <c r="TFX12"/>
      <c r="TFY12"/>
      <c r="TFZ12"/>
      <c r="TGA12"/>
      <c r="TGB12"/>
      <c r="TGC12"/>
      <c r="TGD12"/>
      <c r="TGE12"/>
      <c r="TGF12"/>
      <c r="TGG12"/>
      <c r="TGH12"/>
      <c r="TGI12"/>
      <c r="TGJ12"/>
      <c r="TGK12"/>
      <c r="TGL12"/>
      <c r="TGM12"/>
      <c r="TGN12"/>
      <c r="TGO12"/>
      <c r="TGP12"/>
      <c r="TGQ12"/>
      <c r="TGR12"/>
      <c r="TGS12"/>
      <c r="TGT12"/>
      <c r="TGU12"/>
      <c r="TGV12"/>
      <c r="TGW12"/>
      <c r="TGX12"/>
      <c r="TGY12"/>
      <c r="TGZ12"/>
      <c r="THA12"/>
      <c r="THB12"/>
      <c r="THC12"/>
      <c r="THD12"/>
      <c r="THE12"/>
      <c r="THF12"/>
      <c r="THG12"/>
      <c r="THH12"/>
      <c r="THI12"/>
      <c r="THJ12"/>
      <c r="THK12"/>
      <c r="THL12"/>
      <c r="THM12"/>
      <c r="THN12"/>
      <c r="THO12"/>
      <c r="THP12"/>
      <c r="THQ12"/>
      <c r="THR12"/>
      <c r="THS12"/>
      <c r="THT12"/>
      <c r="THU12"/>
      <c r="THV12"/>
      <c r="THW12"/>
      <c r="THX12"/>
      <c r="THY12"/>
      <c r="THZ12"/>
      <c r="TIA12"/>
      <c r="TIB12"/>
      <c r="TIC12"/>
      <c r="TID12"/>
      <c r="TIE12"/>
      <c r="TIF12"/>
      <c r="TIG12"/>
      <c r="TIH12"/>
      <c r="TII12"/>
      <c r="TIJ12"/>
      <c r="TIK12"/>
      <c r="TIL12"/>
      <c r="TIM12"/>
      <c r="TIN12"/>
      <c r="TIO12"/>
      <c r="TIP12"/>
      <c r="TIQ12"/>
      <c r="TIR12"/>
      <c r="TIS12"/>
      <c r="TIT12"/>
      <c r="TIU12"/>
      <c r="TIV12"/>
      <c r="TIW12"/>
      <c r="TIX12"/>
      <c r="TIY12"/>
      <c r="TIZ12"/>
      <c r="TJA12"/>
      <c r="TJB12"/>
      <c r="TJC12"/>
      <c r="TJD12"/>
      <c r="TJE12"/>
      <c r="TJF12"/>
      <c r="TJG12"/>
      <c r="TJH12"/>
      <c r="TJI12"/>
      <c r="TJJ12"/>
      <c r="TJK12"/>
      <c r="TJL12"/>
      <c r="TJM12"/>
      <c r="TJN12"/>
      <c r="TJO12"/>
      <c r="TJP12"/>
      <c r="TJQ12"/>
      <c r="TJR12"/>
      <c r="TJS12"/>
      <c r="TJT12"/>
      <c r="TJU12"/>
      <c r="TJV12"/>
      <c r="TJW12"/>
      <c r="TJX12"/>
      <c r="TJY12"/>
      <c r="TJZ12"/>
      <c r="TKA12"/>
      <c r="TKB12"/>
      <c r="TKC12"/>
      <c r="TKD12"/>
      <c r="TKE12"/>
      <c r="TKF12"/>
      <c r="TKG12"/>
      <c r="TKH12"/>
      <c r="TKI12"/>
      <c r="TKJ12"/>
      <c r="TKK12"/>
      <c r="TKL12"/>
      <c r="TKM12"/>
      <c r="TKN12"/>
      <c r="TKO12"/>
      <c r="TKP12"/>
      <c r="TKQ12"/>
      <c r="TKR12"/>
      <c r="TKS12"/>
      <c r="TKT12"/>
      <c r="TKU12"/>
      <c r="TKV12"/>
      <c r="TKW12"/>
      <c r="TKX12"/>
      <c r="TKY12"/>
      <c r="TKZ12"/>
      <c r="TLA12"/>
      <c r="TLB12"/>
      <c r="TLC12"/>
      <c r="TLD12"/>
      <c r="TLE12"/>
      <c r="TLF12"/>
      <c r="TLG12"/>
      <c r="TLH12"/>
      <c r="TLI12"/>
      <c r="TLJ12"/>
      <c r="TLK12"/>
      <c r="TLL12"/>
      <c r="TLM12"/>
      <c r="TLN12"/>
      <c r="TLO12"/>
      <c r="TLP12"/>
      <c r="TLQ12"/>
      <c r="TLR12"/>
      <c r="TLS12"/>
      <c r="TLT12"/>
      <c r="TLU12"/>
      <c r="TLV12"/>
      <c r="TLW12"/>
      <c r="TLX12"/>
      <c r="TLY12"/>
      <c r="TLZ12"/>
      <c r="TMA12"/>
      <c r="TMB12"/>
      <c r="TMC12"/>
      <c r="TMD12"/>
      <c r="TME12"/>
      <c r="TMF12"/>
      <c r="TMG12"/>
      <c r="TMH12"/>
      <c r="TMI12"/>
      <c r="TMJ12"/>
      <c r="TMK12"/>
      <c r="TML12"/>
      <c r="TMM12"/>
      <c r="TMN12"/>
      <c r="TMO12"/>
      <c r="TMP12"/>
      <c r="TMQ12"/>
      <c r="TMR12"/>
      <c r="TMS12"/>
      <c r="TMT12"/>
      <c r="TMU12"/>
      <c r="TMV12"/>
      <c r="TMW12"/>
      <c r="TMX12"/>
      <c r="TMY12"/>
      <c r="TMZ12"/>
      <c r="TNA12"/>
      <c r="TNB12"/>
      <c r="TNC12"/>
      <c r="TND12"/>
      <c r="TNE12"/>
      <c r="TNF12"/>
      <c r="TNG12"/>
      <c r="TNH12"/>
      <c r="TNI12"/>
      <c r="TNJ12"/>
      <c r="TNK12"/>
      <c r="TNL12"/>
      <c r="TNM12"/>
      <c r="TNN12"/>
      <c r="TNO12"/>
      <c r="TNP12"/>
      <c r="TNQ12"/>
      <c r="TNR12"/>
      <c r="TNS12"/>
      <c r="TNT12"/>
      <c r="TNU12"/>
      <c r="TNV12"/>
      <c r="TNW12"/>
      <c r="TNX12"/>
      <c r="TNY12"/>
      <c r="TNZ12"/>
      <c r="TOA12"/>
      <c r="TOB12"/>
      <c r="TOC12"/>
      <c r="TOD12"/>
      <c r="TOE12"/>
      <c r="TOF12"/>
      <c r="TOG12"/>
      <c r="TOH12"/>
      <c r="TOI12"/>
      <c r="TOJ12"/>
      <c r="TOK12"/>
      <c r="TOL12"/>
      <c r="TOM12"/>
      <c r="TON12"/>
      <c r="TOO12"/>
      <c r="TOP12"/>
      <c r="TOQ12"/>
      <c r="TOR12"/>
      <c r="TOS12"/>
      <c r="TOT12"/>
      <c r="TOU12"/>
      <c r="TOV12"/>
      <c r="TOW12"/>
      <c r="TOX12"/>
      <c r="TOY12"/>
      <c r="TOZ12"/>
      <c r="TPA12"/>
      <c r="TPB12"/>
      <c r="TPC12"/>
      <c r="TPD12"/>
      <c r="TPE12"/>
      <c r="TPF12"/>
      <c r="TPG12"/>
      <c r="TPH12"/>
      <c r="TPI12"/>
      <c r="TPJ12"/>
      <c r="TPK12"/>
      <c r="TPL12"/>
      <c r="TPM12"/>
      <c r="TPN12"/>
      <c r="TPO12"/>
      <c r="TPP12"/>
      <c r="TPQ12"/>
      <c r="TPR12"/>
      <c r="TPS12"/>
      <c r="TPT12"/>
      <c r="TPU12"/>
      <c r="TPV12"/>
      <c r="TPW12"/>
      <c r="TPX12"/>
      <c r="TPY12"/>
      <c r="TPZ12"/>
      <c r="TQA12"/>
      <c r="TQB12"/>
      <c r="TQC12"/>
      <c r="TQD12"/>
      <c r="TQE12"/>
      <c r="TQF12"/>
      <c r="TQG12"/>
      <c r="TQH12"/>
      <c r="TQI12"/>
      <c r="TQJ12"/>
      <c r="TQK12"/>
      <c r="TQL12"/>
      <c r="TQM12"/>
      <c r="TQN12"/>
      <c r="TQO12"/>
      <c r="TQP12"/>
      <c r="TQQ12"/>
      <c r="TQR12"/>
      <c r="TQS12"/>
      <c r="TQT12"/>
      <c r="TQU12"/>
      <c r="TQV12"/>
      <c r="TQW12"/>
      <c r="TQX12"/>
      <c r="TQY12"/>
      <c r="TQZ12"/>
      <c r="TRA12"/>
      <c r="TRB12"/>
      <c r="TRC12"/>
      <c r="TRD12"/>
      <c r="TRE12"/>
      <c r="TRF12"/>
      <c r="TRG12"/>
      <c r="TRH12"/>
      <c r="TRI12"/>
      <c r="TRJ12"/>
      <c r="TRK12"/>
      <c r="TRL12"/>
      <c r="TRM12"/>
      <c r="TRN12"/>
      <c r="TRO12"/>
      <c r="TRP12"/>
      <c r="TRQ12"/>
      <c r="TRR12"/>
      <c r="TRS12"/>
      <c r="TRT12"/>
      <c r="TRU12"/>
      <c r="TRV12"/>
      <c r="TRW12"/>
      <c r="TRX12"/>
      <c r="TRY12"/>
      <c r="TRZ12"/>
      <c r="TSA12"/>
      <c r="TSB12"/>
      <c r="TSC12"/>
      <c r="TSD12"/>
      <c r="TSE12"/>
      <c r="TSF12"/>
      <c r="TSG12"/>
      <c r="TSH12"/>
      <c r="TSI12"/>
      <c r="TSJ12"/>
      <c r="TSK12"/>
      <c r="TSL12"/>
      <c r="TSM12"/>
      <c r="TSN12"/>
      <c r="TSO12"/>
      <c r="TSP12"/>
      <c r="TSQ12"/>
      <c r="TSR12"/>
      <c r="TSS12"/>
      <c r="TST12"/>
      <c r="TSU12"/>
      <c r="TSV12"/>
      <c r="TSW12"/>
      <c r="TSX12"/>
      <c r="TSY12"/>
      <c r="TSZ12"/>
      <c r="TTA12"/>
      <c r="TTB12"/>
      <c r="TTC12"/>
      <c r="TTD12"/>
      <c r="TTE12"/>
      <c r="TTF12"/>
      <c r="TTG12"/>
      <c r="TTH12"/>
      <c r="TTI12"/>
      <c r="TTJ12"/>
      <c r="TTK12"/>
      <c r="TTL12"/>
      <c r="TTM12"/>
      <c r="TTN12"/>
      <c r="TTO12"/>
      <c r="TTP12"/>
      <c r="TTQ12"/>
      <c r="TTR12"/>
      <c r="TTS12"/>
      <c r="TTT12"/>
      <c r="TTU12"/>
      <c r="TTV12"/>
      <c r="TTW12"/>
      <c r="TTX12"/>
      <c r="TTY12"/>
      <c r="TTZ12"/>
      <c r="TUA12"/>
      <c r="TUB12"/>
      <c r="TUC12"/>
      <c r="TUD12"/>
      <c r="TUE12"/>
      <c r="TUF12"/>
      <c r="TUG12"/>
      <c r="TUH12"/>
      <c r="TUI12"/>
      <c r="TUJ12"/>
      <c r="TUK12"/>
      <c r="TUL12"/>
      <c r="TUM12"/>
      <c r="TUN12"/>
      <c r="TUO12"/>
      <c r="TUP12"/>
      <c r="TUQ12"/>
      <c r="TUR12"/>
      <c r="TUS12"/>
      <c r="TUT12"/>
      <c r="TUU12"/>
      <c r="TUV12"/>
      <c r="TUW12"/>
      <c r="TUX12"/>
      <c r="TUY12"/>
      <c r="TUZ12"/>
      <c r="TVA12"/>
      <c r="TVB12"/>
      <c r="TVC12"/>
      <c r="TVD12"/>
      <c r="TVE12"/>
      <c r="TVF12"/>
      <c r="TVG12"/>
      <c r="TVH12"/>
      <c r="TVI12"/>
      <c r="TVJ12"/>
      <c r="TVK12"/>
      <c r="TVL12"/>
      <c r="TVM12"/>
      <c r="TVN12"/>
      <c r="TVO12"/>
      <c r="TVP12"/>
      <c r="TVQ12"/>
      <c r="TVR12"/>
      <c r="TVS12"/>
      <c r="TVT12"/>
      <c r="TVU12"/>
      <c r="TVV12"/>
      <c r="TVW12"/>
      <c r="TVX12"/>
      <c r="TVY12"/>
      <c r="TVZ12"/>
      <c r="TWA12"/>
      <c r="TWB12"/>
      <c r="TWC12"/>
      <c r="TWD12"/>
      <c r="TWE12"/>
      <c r="TWF12"/>
      <c r="TWG12"/>
      <c r="TWH12"/>
      <c r="TWI12"/>
      <c r="TWJ12"/>
      <c r="TWK12"/>
      <c r="TWL12"/>
      <c r="TWM12"/>
      <c r="TWN12"/>
      <c r="TWO12"/>
      <c r="TWP12"/>
      <c r="TWQ12"/>
      <c r="TWR12"/>
      <c r="TWS12"/>
      <c r="TWT12"/>
      <c r="TWU12"/>
      <c r="TWV12"/>
      <c r="TWW12"/>
      <c r="TWX12"/>
      <c r="TWY12"/>
      <c r="TWZ12"/>
      <c r="TXA12"/>
      <c r="TXB12"/>
      <c r="TXC12"/>
      <c r="TXD12"/>
      <c r="TXE12"/>
      <c r="TXF12"/>
      <c r="TXG12"/>
      <c r="TXH12"/>
      <c r="TXI12"/>
      <c r="TXJ12"/>
      <c r="TXK12"/>
      <c r="TXL12"/>
      <c r="TXM12"/>
      <c r="TXN12"/>
      <c r="TXO12"/>
      <c r="TXP12"/>
      <c r="TXQ12"/>
      <c r="TXR12"/>
      <c r="TXS12"/>
      <c r="TXT12"/>
      <c r="TXU12"/>
      <c r="TXV12"/>
      <c r="TXW12"/>
      <c r="TXX12"/>
      <c r="TXY12"/>
      <c r="TXZ12"/>
      <c r="TYA12"/>
      <c r="TYB12"/>
      <c r="TYC12"/>
      <c r="TYD12"/>
      <c r="TYE12"/>
      <c r="TYF12"/>
      <c r="TYG12"/>
      <c r="TYH12"/>
      <c r="TYI12"/>
      <c r="TYJ12"/>
      <c r="TYK12"/>
      <c r="TYL12"/>
      <c r="TYM12"/>
      <c r="TYN12"/>
      <c r="TYO12"/>
      <c r="TYP12"/>
      <c r="TYQ12"/>
      <c r="TYR12"/>
      <c r="TYS12"/>
      <c r="TYT12"/>
      <c r="TYU12"/>
      <c r="TYV12"/>
      <c r="TYW12"/>
      <c r="TYX12"/>
      <c r="TYY12"/>
      <c r="TYZ12"/>
      <c r="TZA12"/>
      <c r="TZB12"/>
      <c r="TZC12"/>
      <c r="TZD12"/>
      <c r="TZE12"/>
      <c r="TZF12"/>
      <c r="TZG12"/>
      <c r="TZH12"/>
      <c r="TZI12"/>
      <c r="TZJ12"/>
      <c r="TZK12"/>
      <c r="TZL12"/>
      <c r="TZM12"/>
      <c r="TZN12"/>
      <c r="TZO12"/>
      <c r="TZP12"/>
      <c r="TZQ12"/>
      <c r="TZR12"/>
      <c r="TZS12"/>
      <c r="TZT12"/>
      <c r="TZU12"/>
      <c r="TZV12"/>
      <c r="TZW12"/>
      <c r="TZX12"/>
      <c r="TZY12"/>
      <c r="TZZ12"/>
      <c r="UAA12"/>
      <c r="UAB12"/>
      <c r="UAC12"/>
      <c r="UAD12"/>
      <c r="UAE12"/>
      <c r="UAF12"/>
      <c r="UAG12"/>
      <c r="UAH12"/>
      <c r="UAI12"/>
      <c r="UAJ12"/>
      <c r="UAK12"/>
      <c r="UAL12"/>
      <c r="UAM12"/>
      <c r="UAN12"/>
      <c r="UAO12"/>
      <c r="UAP12"/>
      <c r="UAQ12"/>
      <c r="UAR12"/>
      <c r="UAS12"/>
      <c r="UAT12"/>
      <c r="UAU12"/>
      <c r="UAV12"/>
      <c r="UAW12"/>
      <c r="UAX12"/>
      <c r="UAY12"/>
      <c r="UAZ12"/>
      <c r="UBA12"/>
      <c r="UBB12"/>
      <c r="UBC12"/>
      <c r="UBD12"/>
      <c r="UBE12"/>
      <c r="UBF12"/>
      <c r="UBG12"/>
      <c r="UBH12"/>
      <c r="UBI12"/>
      <c r="UBJ12"/>
      <c r="UBK12"/>
      <c r="UBL12"/>
      <c r="UBM12"/>
      <c r="UBN12"/>
      <c r="UBO12"/>
      <c r="UBP12"/>
      <c r="UBQ12"/>
      <c r="UBR12"/>
      <c r="UBS12"/>
      <c r="UBT12"/>
      <c r="UBU12"/>
      <c r="UBV12"/>
      <c r="UBW12"/>
      <c r="UBX12"/>
      <c r="UBY12"/>
      <c r="UBZ12"/>
      <c r="UCA12"/>
      <c r="UCB12"/>
      <c r="UCC12"/>
      <c r="UCD12"/>
      <c r="UCE12"/>
      <c r="UCF12"/>
      <c r="UCG12"/>
      <c r="UCH12"/>
      <c r="UCI12"/>
      <c r="UCJ12"/>
      <c r="UCK12"/>
      <c r="UCL12"/>
      <c r="UCM12"/>
      <c r="UCN12"/>
      <c r="UCO12"/>
      <c r="UCP12"/>
      <c r="UCQ12"/>
      <c r="UCR12"/>
      <c r="UCS12"/>
      <c r="UCT12"/>
      <c r="UCU12"/>
      <c r="UCV12"/>
      <c r="UCW12"/>
      <c r="UCX12"/>
      <c r="UCY12"/>
      <c r="UCZ12"/>
      <c r="UDA12"/>
      <c r="UDB12"/>
      <c r="UDC12"/>
      <c r="UDD12"/>
      <c r="UDE12"/>
      <c r="UDF12"/>
      <c r="UDG12"/>
      <c r="UDH12"/>
      <c r="UDI12"/>
      <c r="UDJ12"/>
      <c r="UDK12"/>
      <c r="UDL12"/>
      <c r="UDM12"/>
      <c r="UDN12"/>
      <c r="UDO12"/>
      <c r="UDP12"/>
      <c r="UDQ12"/>
      <c r="UDR12"/>
      <c r="UDS12"/>
      <c r="UDT12"/>
      <c r="UDU12"/>
      <c r="UDV12"/>
      <c r="UDW12"/>
      <c r="UDX12"/>
      <c r="UDY12"/>
      <c r="UDZ12"/>
      <c r="UEA12"/>
      <c r="UEB12"/>
      <c r="UEC12"/>
      <c r="UED12"/>
      <c r="UEE12"/>
      <c r="UEF12"/>
      <c r="UEG12"/>
      <c r="UEH12"/>
      <c r="UEI12"/>
      <c r="UEJ12"/>
      <c r="UEK12"/>
      <c r="UEL12"/>
      <c r="UEM12"/>
      <c r="UEN12"/>
      <c r="UEO12"/>
      <c r="UEP12"/>
      <c r="UEQ12"/>
      <c r="UER12"/>
      <c r="UES12"/>
      <c r="UET12"/>
      <c r="UEU12"/>
      <c r="UEV12"/>
      <c r="UEW12"/>
      <c r="UEX12"/>
      <c r="UEY12"/>
      <c r="UEZ12"/>
      <c r="UFA12"/>
      <c r="UFB12"/>
      <c r="UFC12"/>
      <c r="UFD12"/>
      <c r="UFE12"/>
      <c r="UFF12"/>
      <c r="UFG12"/>
      <c r="UFH12"/>
      <c r="UFI12"/>
      <c r="UFJ12"/>
      <c r="UFK12"/>
      <c r="UFL12"/>
      <c r="UFM12"/>
      <c r="UFN12"/>
      <c r="UFO12"/>
      <c r="UFP12"/>
      <c r="UFQ12"/>
      <c r="UFR12"/>
      <c r="UFS12"/>
      <c r="UFT12"/>
      <c r="UFU12"/>
      <c r="UFV12"/>
      <c r="UFW12"/>
      <c r="UFX12"/>
      <c r="UFY12"/>
      <c r="UFZ12"/>
      <c r="UGA12"/>
      <c r="UGB12"/>
      <c r="UGC12"/>
      <c r="UGD12"/>
      <c r="UGE12"/>
      <c r="UGF12"/>
      <c r="UGG12"/>
      <c r="UGH12"/>
      <c r="UGI12"/>
      <c r="UGJ12"/>
      <c r="UGK12"/>
      <c r="UGL12"/>
      <c r="UGM12"/>
      <c r="UGN12"/>
      <c r="UGO12"/>
      <c r="UGP12"/>
      <c r="UGQ12"/>
      <c r="UGR12"/>
      <c r="UGS12"/>
      <c r="UGT12"/>
      <c r="UGU12"/>
      <c r="UGV12"/>
      <c r="UGW12"/>
      <c r="UGX12"/>
      <c r="UGY12"/>
      <c r="UGZ12"/>
      <c r="UHA12"/>
      <c r="UHB12"/>
      <c r="UHC12"/>
      <c r="UHD12"/>
      <c r="UHE12"/>
      <c r="UHF12"/>
      <c r="UHG12"/>
      <c r="UHH12"/>
      <c r="UHI12"/>
      <c r="UHJ12"/>
      <c r="UHK12"/>
      <c r="UHL12"/>
      <c r="UHM12"/>
      <c r="UHN12"/>
      <c r="UHO12"/>
      <c r="UHP12"/>
      <c r="UHQ12"/>
      <c r="UHR12"/>
      <c r="UHS12"/>
      <c r="UHT12"/>
      <c r="UHU12"/>
      <c r="UHV12"/>
      <c r="UHW12"/>
      <c r="UHX12"/>
      <c r="UHY12"/>
      <c r="UHZ12"/>
      <c r="UIA12"/>
      <c r="UIB12"/>
      <c r="UIC12"/>
      <c r="UID12"/>
      <c r="UIE12"/>
      <c r="UIF12"/>
      <c r="UIG12"/>
      <c r="UIH12"/>
      <c r="UII12"/>
      <c r="UIJ12"/>
      <c r="UIK12"/>
      <c r="UIL12"/>
      <c r="UIM12"/>
      <c r="UIN12"/>
      <c r="UIO12"/>
      <c r="UIP12"/>
      <c r="UIQ12"/>
      <c r="UIR12"/>
      <c r="UIS12"/>
      <c r="UIT12"/>
      <c r="UIU12"/>
      <c r="UIV12"/>
      <c r="UIW12"/>
      <c r="UIX12"/>
      <c r="UIY12"/>
      <c r="UIZ12"/>
      <c r="UJA12"/>
      <c r="UJB12"/>
      <c r="UJC12"/>
      <c r="UJD12"/>
      <c r="UJE12"/>
      <c r="UJF12"/>
      <c r="UJG12"/>
      <c r="UJH12"/>
      <c r="UJI12"/>
      <c r="UJJ12"/>
      <c r="UJK12"/>
      <c r="UJL12"/>
      <c r="UJM12"/>
      <c r="UJN12"/>
      <c r="UJO12"/>
      <c r="UJP12"/>
      <c r="UJQ12"/>
      <c r="UJR12"/>
      <c r="UJS12"/>
      <c r="UJT12"/>
      <c r="UJU12"/>
      <c r="UJV12"/>
      <c r="UJW12"/>
      <c r="UJX12"/>
      <c r="UJY12"/>
      <c r="UJZ12"/>
      <c r="UKA12"/>
      <c r="UKB12"/>
      <c r="UKC12"/>
      <c r="UKD12"/>
      <c r="UKE12"/>
      <c r="UKF12"/>
      <c r="UKG12"/>
      <c r="UKH12"/>
      <c r="UKI12"/>
      <c r="UKJ12"/>
      <c r="UKK12"/>
      <c r="UKL12"/>
      <c r="UKM12"/>
      <c r="UKN12"/>
      <c r="UKO12"/>
      <c r="UKP12"/>
      <c r="UKQ12"/>
      <c r="UKR12"/>
      <c r="UKS12"/>
      <c r="UKT12"/>
      <c r="UKU12"/>
      <c r="UKV12"/>
      <c r="UKW12"/>
      <c r="UKX12"/>
      <c r="UKY12"/>
      <c r="UKZ12"/>
      <c r="ULA12"/>
      <c r="ULB12"/>
      <c r="ULC12"/>
      <c r="ULD12"/>
      <c r="ULE12"/>
      <c r="ULF12"/>
      <c r="ULG12"/>
      <c r="ULH12"/>
      <c r="ULI12"/>
      <c r="ULJ12"/>
      <c r="ULK12"/>
      <c r="ULL12"/>
      <c r="ULM12"/>
      <c r="ULN12"/>
      <c r="ULO12"/>
      <c r="ULP12"/>
      <c r="ULQ12"/>
      <c r="ULR12"/>
      <c r="ULS12"/>
      <c r="ULT12"/>
      <c r="ULU12"/>
      <c r="ULV12"/>
      <c r="ULW12"/>
      <c r="ULX12"/>
      <c r="ULY12"/>
      <c r="ULZ12"/>
      <c r="UMA12"/>
      <c r="UMB12"/>
      <c r="UMC12"/>
      <c r="UMD12"/>
      <c r="UME12"/>
      <c r="UMF12"/>
      <c r="UMG12"/>
      <c r="UMH12"/>
      <c r="UMI12"/>
      <c r="UMJ12"/>
      <c r="UMK12"/>
      <c r="UML12"/>
      <c r="UMM12"/>
      <c r="UMN12"/>
      <c r="UMO12"/>
      <c r="UMP12"/>
      <c r="UMQ12"/>
      <c r="UMR12"/>
      <c r="UMS12"/>
      <c r="UMT12"/>
      <c r="UMU12"/>
      <c r="UMV12"/>
      <c r="UMW12"/>
      <c r="UMX12"/>
      <c r="UMY12"/>
      <c r="UMZ12"/>
      <c r="UNA12"/>
      <c r="UNB12"/>
      <c r="UNC12"/>
      <c r="UND12"/>
      <c r="UNE12"/>
      <c r="UNF12"/>
      <c r="UNG12"/>
      <c r="UNH12"/>
      <c r="UNI12"/>
      <c r="UNJ12"/>
      <c r="UNK12"/>
      <c r="UNL12"/>
      <c r="UNM12"/>
      <c r="UNN12"/>
      <c r="UNO12"/>
      <c r="UNP12"/>
      <c r="UNQ12"/>
      <c r="UNR12"/>
      <c r="UNS12"/>
      <c r="UNT12"/>
      <c r="UNU12"/>
      <c r="UNV12"/>
      <c r="UNW12"/>
      <c r="UNX12"/>
      <c r="UNY12"/>
      <c r="UNZ12"/>
      <c r="UOA12"/>
      <c r="UOB12"/>
      <c r="UOC12"/>
      <c r="UOD12"/>
      <c r="UOE12"/>
      <c r="UOF12"/>
      <c r="UOG12"/>
      <c r="UOH12"/>
      <c r="UOI12"/>
      <c r="UOJ12"/>
      <c r="UOK12"/>
      <c r="UOL12"/>
      <c r="UOM12"/>
      <c r="UON12"/>
      <c r="UOO12"/>
      <c r="UOP12"/>
      <c r="UOQ12"/>
      <c r="UOR12"/>
      <c r="UOS12"/>
      <c r="UOT12"/>
      <c r="UOU12"/>
      <c r="UOV12"/>
      <c r="UOW12"/>
      <c r="UOX12"/>
      <c r="UOY12"/>
      <c r="UOZ12"/>
      <c r="UPA12"/>
      <c r="UPB12"/>
      <c r="UPC12"/>
      <c r="UPD12"/>
      <c r="UPE12"/>
      <c r="UPF12"/>
      <c r="UPG12"/>
      <c r="UPH12"/>
      <c r="UPI12"/>
      <c r="UPJ12"/>
      <c r="UPK12"/>
      <c r="UPL12"/>
      <c r="UPM12"/>
      <c r="UPN12"/>
      <c r="UPO12"/>
      <c r="UPP12"/>
      <c r="UPQ12"/>
      <c r="UPR12"/>
      <c r="UPS12"/>
      <c r="UPT12"/>
      <c r="UPU12"/>
      <c r="UPV12"/>
      <c r="UPW12"/>
      <c r="UPX12"/>
      <c r="UPY12"/>
      <c r="UPZ12"/>
      <c r="UQA12"/>
      <c r="UQB12"/>
      <c r="UQC12"/>
      <c r="UQD12"/>
      <c r="UQE12"/>
      <c r="UQF12"/>
      <c r="UQG12"/>
      <c r="UQH12"/>
      <c r="UQI12"/>
      <c r="UQJ12"/>
      <c r="UQK12"/>
      <c r="UQL12"/>
      <c r="UQM12"/>
      <c r="UQN12"/>
      <c r="UQO12"/>
      <c r="UQP12"/>
      <c r="UQQ12"/>
      <c r="UQR12"/>
      <c r="UQS12"/>
      <c r="UQT12"/>
      <c r="UQU12"/>
      <c r="UQV12"/>
      <c r="UQW12"/>
      <c r="UQX12"/>
      <c r="UQY12"/>
      <c r="UQZ12"/>
      <c r="URA12"/>
      <c r="URB12"/>
      <c r="URC12"/>
      <c r="URD12"/>
      <c r="URE12"/>
      <c r="URF12"/>
      <c r="URG12"/>
      <c r="URH12"/>
      <c r="URI12"/>
      <c r="URJ12"/>
      <c r="URK12"/>
      <c r="URL12"/>
      <c r="URM12"/>
      <c r="URN12"/>
      <c r="URO12"/>
      <c r="URP12"/>
      <c r="URQ12"/>
      <c r="URR12"/>
      <c r="URS12"/>
      <c r="URT12"/>
      <c r="URU12"/>
      <c r="URV12"/>
      <c r="URW12"/>
      <c r="URX12"/>
      <c r="URY12"/>
      <c r="URZ12"/>
      <c r="USA12"/>
      <c r="USB12"/>
      <c r="USC12"/>
      <c r="USD12"/>
      <c r="USE12"/>
      <c r="USF12"/>
      <c r="USG12"/>
      <c r="USH12"/>
      <c r="USI12"/>
      <c r="USJ12"/>
      <c r="USK12"/>
      <c r="USL12"/>
      <c r="USM12"/>
      <c r="USN12"/>
      <c r="USO12"/>
      <c r="USP12"/>
      <c r="USQ12"/>
      <c r="USR12"/>
      <c r="USS12"/>
      <c r="UST12"/>
      <c r="USU12"/>
      <c r="USV12"/>
      <c r="USW12"/>
      <c r="USX12"/>
      <c r="USY12"/>
      <c r="USZ12"/>
      <c r="UTA12"/>
      <c r="UTB12"/>
      <c r="UTC12"/>
      <c r="UTD12"/>
      <c r="UTE12"/>
      <c r="UTF12"/>
      <c r="UTG12"/>
      <c r="UTH12"/>
      <c r="UTI12"/>
      <c r="UTJ12"/>
      <c r="UTK12"/>
      <c r="UTL12"/>
      <c r="UTM12"/>
      <c r="UTN12"/>
      <c r="UTO12"/>
      <c r="UTP12"/>
      <c r="UTQ12"/>
      <c r="UTR12"/>
      <c r="UTS12"/>
      <c r="UTT12"/>
      <c r="UTU12"/>
      <c r="UTV12"/>
      <c r="UTW12"/>
      <c r="UTX12"/>
      <c r="UTY12"/>
      <c r="UTZ12"/>
      <c r="UUA12"/>
      <c r="UUB12"/>
      <c r="UUC12"/>
      <c r="UUD12"/>
      <c r="UUE12"/>
      <c r="UUF12"/>
      <c r="UUG12"/>
      <c r="UUH12"/>
      <c r="UUI12"/>
      <c r="UUJ12"/>
      <c r="UUK12"/>
      <c r="UUL12"/>
      <c r="UUM12"/>
      <c r="UUN12"/>
      <c r="UUO12"/>
      <c r="UUP12"/>
      <c r="UUQ12"/>
      <c r="UUR12"/>
      <c r="UUS12"/>
      <c r="UUT12"/>
      <c r="UUU12"/>
      <c r="UUV12"/>
      <c r="UUW12"/>
      <c r="UUX12"/>
      <c r="UUY12"/>
      <c r="UUZ12"/>
      <c r="UVA12"/>
      <c r="UVB12"/>
      <c r="UVC12"/>
      <c r="UVD12"/>
      <c r="UVE12"/>
      <c r="UVF12"/>
      <c r="UVG12"/>
      <c r="UVH12"/>
      <c r="UVI12"/>
      <c r="UVJ12"/>
      <c r="UVK12"/>
      <c r="UVL12"/>
      <c r="UVM12"/>
      <c r="UVN12"/>
      <c r="UVO12"/>
      <c r="UVP12"/>
      <c r="UVQ12"/>
      <c r="UVR12"/>
      <c r="UVS12"/>
      <c r="UVT12"/>
      <c r="UVU12"/>
      <c r="UVV12"/>
      <c r="UVW12"/>
      <c r="UVX12"/>
      <c r="UVY12"/>
      <c r="UVZ12"/>
      <c r="UWA12"/>
      <c r="UWB12"/>
      <c r="UWC12"/>
      <c r="UWD12"/>
      <c r="UWE12"/>
      <c r="UWF12"/>
      <c r="UWG12"/>
      <c r="UWH12"/>
      <c r="UWI12"/>
      <c r="UWJ12"/>
      <c r="UWK12"/>
      <c r="UWL12"/>
      <c r="UWM12"/>
      <c r="UWN12"/>
      <c r="UWO12"/>
      <c r="UWP12"/>
      <c r="UWQ12"/>
      <c r="UWR12"/>
      <c r="UWS12"/>
      <c r="UWT12"/>
      <c r="UWU12"/>
      <c r="UWV12"/>
      <c r="UWW12"/>
      <c r="UWX12"/>
      <c r="UWY12"/>
      <c r="UWZ12"/>
      <c r="UXA12"/>
      <c r="UXB12"/>
      <c r="UXC12"/>
      <c r="UXD12"/>
      <c r="UXE12"/>
      <c r="UXF12"/>
      <c r="UXG12"/>
      <c r="UXH12"/>
      <c r="UXI12"/>
      <c r="UXJ12"/>
      <c r="UXK12"/>
      <c r="UXL12"/>
      <c r="UXM12"/>
      <c r="UXN12"/>
      <c r="UXO12"/>
      <c r="UXP12"/>
      <c r="UXQ12"/>
      <c r="UXR12"/>
      <c r="UXS12"/>
      <c r="UXT12"/>
      <c r="UXU12"/>
      <c r="UXV12"/>
      <c r="UXW12"/>
      <c r="UXX12"/>
      <c r="UXY12"/>
      <c r="UXZ12"/>
      <c r="UYA12"/>
      <c r="UYB12"/>
      <c r="UYC12"/>
      <c r="UYD12"/>
      <c r="UYE12"/>
      <c r="UYF12"/>
      <c r="UYG12"/>
      <c r="UYH12"/>
      <c r="UYI12"/>
      <c r="UYJ12"/>
      <c r="UYK12"/>
      <c r="UYL12"/>
      <c r="UYM12"/>
      <c r="UYN12"/>
      <c r="UYO12"/>
      <c r="UYP12"/>
      <c r="UYQ12"/>
      <c r="UYR12"/>
      <c r="UYS12"/>
      <c r="UYT12"/>
      <c r="UYU12"/>
      <c r="UYV12"/>
      <c r="UYW12"/>
      <c r="UYX12"/>
      <c r="UYY12"/>
      <c r="UYZ12"/>
      <c r="UZA12"/>
      <c r="UZB12"/>
      <c r="UZC12"/>
      <c r="UZD12"/>
      <c r="UZE12"/>
      <c r="UZF12"/>
      <c r="UZG12"/>
      <c r="UZH12"/>
      <c r="UZI12"/>
      <c r="UZJ12"/>
      <c r="UZK12"/>
      <c r="UZL12"/>
      <c r="UZM12"/>
      <c r="UZN12"/>
      <c r="UZO12"/>
      <c r="UZP12"/>
      <c r="UZQ12"/>
      <c r="UZR12"/>
      <c r="UZS12"/>
      <c r="UZT12"/>
      <c r="UZU12"/>
      <c r="UZV12"/>
      <c r="UZW12"/>
      <c r="UZX12"/>
      <c r="UZY12"/>
      <c r="UZZ12"/>
      <c r="VAA12"/>
      <c r="VAB12"/>
      <c r="VAC12"/>
      <c r="VAD12"/>
      <c r="VAE12"/>
      <c r="VAF12"/>
      <c r="VAG12"/>
      <c r="VAH12"/>
      <c r="VAI12"/>
      <c r="VAJ12"/>
      <c r="VAK12"/>
      <c r="VAL12"/>
      <c r="VAM12"/>
      <c r="VAN12"/>
      <c r="VAO12"/>
      <c r="VAP12"/>
      <c r="VAQ12"/>
      <c r="VAR12"/>
      <c r="VAS12"/>
      <c r="VAT12"/>
      <c r="VAU12"/>
      <c r="VAV12"/>
      <c r="VAW12"/>
      <c r="VAX12"/>
      <c r="VAY12"/>
      <c r="VAZ12"/>
      <c r="VBA12"/>
      <c r="VBB12"/>
      <c r="VBC12"/>
      <c r="VBD12"/>
      <c r="VBE12"/>
      <c r="VBF12"/>
      <c r="VBG12"/>
      <c r="VBH12"/>
      <c r="VBI12"/>
      <c r="VBJ12"/>
      <c r="VBK12"/>
      <c r="VBL12"/>
      <c r="VBM12"/>
      <c r="VBN12"/>
      <c r="VBO12"/>
      <c r="VBP12"/>
      <c r="VBQ12"/>
      <c r="VBR12"/>
      <c r="VBS12"/>
      <c r="VBT12"/>
      <c r="VBU12"/>
      <c r="VBV12"/>
      <c r="VBW12"/>
      <c r="VBX12"/>
      <c r="VBY12"/>
      <c r="VBZ12"/>
      <c r="VCA12"/>
      <c r="VCB12"/>
      <c r="VCC12"/>
      <c r="VCD12"/>
      <c r="VCE12"/>
      <c r="VCF12"/>
      <c r="VCG12"/>
      <c r="VCH12"/>
      <c r="VCI12"/>
      <c r="VCJ12"/>
      <c r="VCK12"/>
      <c r="VCL12"/>
      <c r="VCM12"/>
      <c r="VCN12"/>
      <c r="VCO12"/>
      <c r="VCP12"/>
      <c r="VCQ12"/>
      <c r="VCR12"/>
      <c r="VCS12"/>
      <c r="VCT12"/>
      <c r="VCU12"/>
      <c r="VCV12"/>
      <c r="VCW12"/>
      <c r="VCX12"/>
      <c r="VCY12"/>
      <c r="VCZ12"/>
      <c r="VDA12"/>
      <c r="VDB12"/>
      <c r="VDC12"/>
      <c r="VDD12"/>
      <c r="VDE12"/>
      <c r="VDF12"/>
      <c r="VDG12"/>
      <c r="VDH12"/>
      <c r="VDI12"/>
      <c r="VDJ12"/>
      <c r="VDK12"/>
      <c r="VDL12"/>
      <c r="VDM12"/>
      <c r="VDN12"/>
      <c r="VDO12"/>
      <c r="VDP12"/>
      <c r="VDQ12"/>
      <c r="VDR12"/>
      <c r="VDS12"/>
      <c r="VDT12"/>
      <c r="VDU12"/>
      <c r="VDV12"/>
      <c r="VDW12"/>
      <c r="VDX12"/>
      <c r="VDY12"/>
      <c r="VDZ12"/>
      <c r="VEA12"/>
      <c r="VEB12"/>
      <c r="VEC12"/>
      <c r="VED12"/>
      <c r="VEE12"/>
      <c r="VEF12"/>
      <c r="VEG12"/>
      <c r="VEH12"/>
      <c r="VEI12"/>
      <c r="VEJ12"/>
      <c r="VEK12"/>
      <c r="VEL12"/>
      <c r="VEM12"/>
      <c r="VEN12"/>
      <c r="VEO12"/>
      <c r="VEP12"/>
      <c r="VEQ12"/>
      <c r="VER12"/>
      <c r="VES12"/>
      <c r="VET12"/>
      <c r="VEU12"/>
      <c r="VEV12"/>
      <c r="VEW12"/>
      <c r="VEX12"/>
      <c r="VEY12"/>
      <c r="VEZ12"/>
      <c r="VFA12"/>
      <c r="VFB12"/>
      <c r="VFC12"/>
      <c r="VFD12"/>
      <c r="VFE12"/>
      <c r="VFF12"/>
      <c r="VFG12"/>
      <c r="VFH12"/>
      <c r="VFI12"/>
      <c r="VFJ12"/>
      <c r="VFK12"/>
      <c r="VFL12"/>
      <c r="VFM12"/>
      <c r="VFN12"/>
      <c r="VFO12"/>
      <c r="VFP12"/>
      <c r="VFQ12"/>
      <c r="VFR12"/>
      <c r="VFS12"/>
      <c r="VFT12"/>
      <c r="VFU12"/>
      <c r="VFV12"/>
      <c r="VFW12"/>
      <c r="VFX12"/>
      <c r="VFY12"/>
      <c r="VFZ12"/>
      <c r="VGA12"/>
      <c r="VGB12"/>
      <c r="VGC12"/>
      <c r="VGD12"/>
      <c r="VGE12"/>
      <c r="VGF12"/>
      <c r="VGG12"/>
      <c r="VGH12"/>
      <c r="VGI12"/>
      <c r="VGJ12"/>
      <c r="VGK12"/>
      <c r="VGL12"/>
      <c r="VGM12"/>
      <c r="VGN12"/>
      <c r="VGO12"/>
      <c r="VGP12"/>
      <c r="VGQ12"/>
      <c r="VGR12"/>
      <c r="VGS12"/>
      <c r="VGT12"/>
      <c r="VGU12"/>
      <c r="VGV12"/>
      <c r="VGW12"/>
      <c r="VGX12"/>
      <c r="VGY12"/>
      <c r="VGZ12"/>
      <c r="VHA12"/>
      <c r="VHB12"/>
      <c r="VHC12"/>
      <c r="VHD12"/>
      <c r="VHE12"/>
      <c r="VHF12"/>
      <c r="VHG12"/>
      <c r="VHH12"/>
      <c r="VHI12"/>
      <c r="VHJ12"/>
      <c r="VHK12"/>
      <c r="VHL12"/>
      <c r="VHM12"/>
      <c r="VHN12"/>
      <c r="VHO12"/>
      <c r="VHP12"/>
      <c r="VHQ12"/>
      <c r="VHR12"/>
      <c r="VHS12"/>
      <c r="VHT12"/>
      <c r="VHU12"/>
      <c r="VHV12"/>
      <c r="VHW12"/>
      <c r="VHX12"/>
      <c r="VHY12"/>
      <c r="VHZ12"/>
      <c r="VIA12"/>
      <c r="VIB12"/>
      <c r="VIC12"/>
      <c r="VID12"/>
      <c r="VIE12"/>
      <c r="VIF12"/>
      <c r="VIG12"/>
      <c r="VIH12"/>
      <c r="VII12"/>
      <c r="VIJ12"/>
      <c r="VIK12"/>
      <c r="VIL12"/>
      <c r="VIM12"/>
      <c r="VIN12"/>
      <c r="VIO12"/>
      <c r="VIP12"/>
      <c r="VIQ12"/>
      <c r="VIR12"/>
      <c r="VIS12"/>
      <c r="VIT12"/>
      <c r="VIU12"/>
      <c r="VIV12"/>
      <c r="VIW12"/>
      <c r="VIX12"/>
      <c r="VIY12"/>
      <c r="VIZ12"/>
      <c r="VJA12"/>
      <c r="VJB12"/>
      <c r="VJC12"/>
      <c r="VJD12"/>
      <c r="VJE12"/>
      <c r="VJF12"/>
      <c r="VJG12"/>
      <c r="VJH12"/>
      <c r="VJI12"/>
      <c r="VJJ12"/>
      <c r="VJK12"/>
      <c r="VJL12"/>
      <c r="VJM12"/>
      <c r="VJN12"/>
      <c r="VJO12"/>
      <c r="VJP12"/>
      <c r="VJQ12"/>
      <c r="VJR12"/>
      <c r="VJS12"/>
      <c r="VJT12"/>
      <c r="VJU12"/>
      <c r="VJV12"/>
      <c r="VJW12"/>
      <c r="VJX12"/>
      <c r="VJY12"/>
      <c r="VJZ12"/>
      <c r="VKA12"/>
      <c r="VKB12"/>
      <c r="VKC12"/>
      <c r="VKD12"/>
      <c r="VKE12"/>
      <c r="VKF12"/>
      <c r="VKG12"/>
      <c r="VKH12"/>
      <c r="VKI12"/>
      <c r="VKJ12"/>
      <c r="VKK12"/>
      <c r="VKL12"/>
      <c r="VKM12"/>
      <c r="VKN12"/>
      <c r="VKO12"/>
      <c r="VKP12"/>
      <c r="VKQ12"/>
      <c r="VKR12"/>
      <c r="VKS12"/>
      <c r="VKT12"/>
      <c r="VKU12"/>
      <c r="VKV12"/>
      <c r="VKW12"/>
      <c r="VKX12"/>
      <c r="VKY12"/>
      <c r="VKZ12"/>
      <c r="VLA12"/>
      <c r="VLB12"/>
      <c r="VLC12"/>
      <c r="VLD12"/>
      <c r="VLE12"/>
      <c r="VLF12"/>
      <c r="VLG12"/>
      <c r="VLH12"/>
      <c r="VLI12"/>
      <c r="VLJ12"/>
      <c r="VLK12"/>
      <c r="VLL12"/>
      <c r="VLM12"/>
      <c r="VLN12"/>
      <c r="VLO12"/>
      <c r="VLP12"/>
      <c r="VLQ12"/>
      <c r="VLR12"/>
      <c r="VLS12"/>
      <c r="VLT12"/>
      <c r="VLU12"/>
      <c r="VLV12"/>
      <c r="VLW12"/>
      <c r="VLX12"/>
      <c r="VLY12"/>
      <c r="VLZ12"/>
      <c r="VMA12"/>
      <c r="VMB12"/>
      <c r="VMC12"/>
      <c r="VMD12"/>
      <c r="VME12"/>
      <c r="VMF12"/>
      <c r="VMG12"/>
      <c r="VMH12"/>
      <c r="VMI12"/>
      <c r="VMJ12"/>
      <c r="VMK12"/>
      <c r="VML12"/>
      <c r="VMM12"/>
      <c r="VMN12"/>
      <c r="VMO12"/>
      <c r="VMP12"/>
      <c r="VMQ12"/>
      <c r="VMR12"/>
      <c r="VMS12"/>
      <c r="VMT12"/>
      <c r="VMU12"/>
      <c r="VMV12"/>
      <c r="VMW12"/>
      <c r="VMX12"/>
      <c r="VMY12"/>
      <c r="VMZ12"/>
      <c r="VNA12"/>
      <c r="VNB12"/>
      <c r="VNC12"/>
      <c r="VND12"/>
      <c r="VNE12"/>
      <c r="VNF12"/>
      <c r="VNG12"/>
      <c r="VNH12"/>
      <c r="VNI12"/>
      <c r="VNJ12"/>
      <c r="VNK12"/>
      <c r="VNL12"/>
      <c r="VNM12"/>
      <c r="VNN12"/>
      <c r="VNO12"/>
      <c r="VNP12"/>
      <c r="VNQ12"/>
      <c r="VNR12"/>
      <c r="VNS12"/>
      <c r="VNT12"/>
      <c r="VNU12"/>
      <c r="VNV12"/>
      <c r="VNW12"/>
      <c r="VNX12"/>
      <c r="VNY12"/>
      <c r="VNZ12"/>
      <c r="VOA12"/>
      <c r="VOB12"/>
      <c r="VOC12"/>
      <c r="VOD12"/>
      <c r="VOE12"/>
      <c r="VOF12"/>
      <c r="VOG12"/>
      <c r="VOH12"/>
      <c r="VOI12"/>
      <c r="VOJ12"/>
      <c r="VOK12"/>
      <c r="VOL12"/>
      <c r="VOM12"/>
      <c r="VON12"/>
      <c r="VOO12"/>
      <c r="VOP12"/>
      <c r="VOQ12"/>
      <c r="VOR12"/>
      <c r="VOS12"/>
      <c r="VOT12"/>
      <c r="VOU12"/>
      <c r="VOV12"/>
      <c r="VOW12"/>
      <c r="VOX12"/>
      <c r="VOY12"/>
      <c r="VOZ12"/>
      <c r="VPA12"/>
      <c r="VPB12"/>
      <c r="VPC12"/>
      <c r="VPD12"/>
      <c r="VPE12"/>
      <c r="VPF12"/>
      <c r="VPG12"/>
      <c r="VPH12"/>
      <c r="VPI12"/>
      <c r="VPJ12"/>
      <c r="VPK12"/>
      <c r="VPL12"/>
      <c r="VPM12"/>
      <c r="VPN12"/>
      <c r="VPO12"/>
      <c r="VPP12"/>
      <c r="VPQ12"/>
      <c r="VPR12"/>
      <c r="VPS12"/>
      <c r="VPT12"/>
      <c r="VPU12"/>
      <c r="VPV12"/>
      <c r="VPW12"/>
      <c r="VPX12"/>
      <c r="VPY12"/>
      <c r="VPZ12"/>
      <c r="VQA12"/>
      <c r="VQB12"/>
      <c r="VQC12"/>
      <c r="VQD12"/>
      <c r="VQE12"/>
      <c r="VQF12"/>
      <c r="VQG12"/>
      <c r="VQH12"/>
      <c r="VQI12"/>
      <c r="VQJ12"/>
      <c r="VQK12"/>
      <c r="VQL12"/>
      <c r="VQM12"/>
      <c r="VQN12"/>
      <c r="VQO12"/>
      <c r="VQP12"/>
      <c r="VQQ12"/>
      <c r="VQR12"/>
      <c r="VQS12"/>
      <c r="VQT12"/>
      <c r="VQU12"/>
      <c r="VQV12"/>
      <c r="VQW12"/>
      <c r="VQX12"/>
      <c r="VQY12"/>
      <c r="VQZ12"/>
      <c r="VRA12"/>
      <c r="VRB12"/>
      <c r="VRC12"/>
      <c r="VRD12"/>
      <c r="VRE12"/>
      <c r="VRF12"/>
      <c r="VRG12"/>
      <c r="VRH12"/>
      <c r="VRI12"/>
      <c r="VRJ12"/>
      <c r="VRK12"/>
      <c r="VRL12"/>
      <c r="VRM12"/>
      <c r="VRN12"/>
      <c r="VRO12"/>
      <c r="VRP12"/>
      <c r="VRQ12"/>
      <c r="VRR12"/>
      <c r="VRS12"/>
      <c r="VRT12"/>
      <c r="VRU12"/>
      <c r="VRV12"/>
      <c r="VRW12"/>
      <c r="VRX12"/>
      <c r="VRY12"/>
      <c r="VRZ12"/>
      <c r="VSA12"/>
      <c r="VSB12"/>
      <c r="VSC12"/>
      <c r="VSD12"/>
      <c r="VSE12"/>
      <c r="VSF12"/>
      <c r="VSG12"/>
      <c r="VSH12"/>
      <c r="VSI12"/>
      <c r="VSJ12"/>
      <c r="VSK12"/>
      <c r="VSL12"/>
      <c r="VSM12"/>
      <c r="VSN12"/>
      <c r="VSO12"/>
      <c r="VSP12"/>
      <c r="VSQ12"/>
      <c r="VSR12"/>
      <c r="VSS12"/>
      <c r="VST12"/>
      <c r="VSU12"/>
      <c r="VSV12"/>
      <c r="VSW12"/>
      <c r="VSX12"/>
      <c r="VSY12"/>
      <c r="VSZ12"/>
      <c r="VTA12"/>
      <c r="VTB12"/>
      <c r="VTC12"/>
      <c r="VTD12"/>
      <c r="VTE12"/>
      <c r="VTF12"/>
      <c r="VTG12"/>
      <c r="VTH12"/>
      <c r="VTI12"/>
      <c r="VTJ12"/>
      <c r="VTK12"/>
      <c r="VTL12"/>
      <c r="VTM12"/>
      <c r="VTN12"/>
      <c r="VTO12"/>
      <c r="VTP12"/>
      <c r="VTQ12"/>
      <c r="VTR12"/>
      <c r="VTS12"/>
      <c r="VTT12"/>
      <c r="VTU12"/>
      <c r="VTV12"/>
      <c r="VTW12"/>
      <c r="VTX12"/>
      <c r="VTY12"/>
      <c r="VTZ12"/>
      <c r="VUA12"/>
      <c r="VUB12"/>
      <c r="VUC12"/>
      <c r="VUD12"/>
      <c r="VUE12"/>
      <c r="VUF12"/>
      <c r="VUG12"/>
      <c r="VUH12"/>
      <c r="VUI12"/>
      <c r="VUJ12"/>
      <c r="VUK12"/>
      <c r="VUL12"/>
      <c r="VUM12"/>
      <c r="VUN12"/>
      <c r="VUO12"/>
      <c r="VUP12"/>
      <c r="VUQ12"/>
      <c r="VUR12"/>
      <c r="VUS12"/>
      <c r="VUT12"/>
      <c r="VUU12"/>
      <c r="VUV12"/>
      <c r="VUW12"/>
      <c r="VUX12"/>
      <c r="VUY12"/>
      <c r="VUZ12"/>
      <c r="VVA12"/>
      <c r="VVB12"/>
      <c r="VVC12"/>
      <c r="VVD12"/>
      <c r="VVE12"/>
      <c r="VVF12"/>
      <c r="VVG12"/>
      <c r="VVH12"/>
      <c r="VVI12"/>
      <c r="VVJ12"/>
      <c r="VVK12"/>
      <c r="VVL12"/>
      <c r="VVM12"/>
      <c r="VVN12"/>
      <c r="VVO12"/>
      <c r="VVP12"/>
      <c r="VVQ12"/>
      <c r="VVR12"/>
      <c r="VVS12"/>
      <c r="VVT12"/>
      <c r="VVU12"/>
      <c r="VVV12"/>
      <c r="VVW12"/>
      <c r="VVX12"/>
      <c r="VVY12"/>
      <c r="VVZ12"/>
      <c r="VWA12"/>
      <c r="VWB12"/>
      <c r="VWC12"/>
      <c r="VWD12"/>
      <c r="VWE12"/>
      <c r="VWF12"/>
      <c r="VWG12"/>
      <c r="VWH12"/>
      <c r="VWI12"/>
      <c r="VWJ12"/>
      <c r="VWK12"/>
      <c r="VWL12"/>
      <c r="VWM12"/>
      <c r="VWN12"/>
      <c r="VWO12"/>
      <c r="VWP12"/>
      <c r="VWQ12"/>
      <c r="VWR12"/>
      <c r="VWS12"/>
      <c r="VWT12"/>
      <c r="VWU12"/>
      <c r="VWV12"/>
      <c r="VWW12"/>
      <c r="VWX12"/>
      <c r="VWY12"/>
      <c r="VWZ12"/>
      <c r="VXA12"/>
      <c r="VXB12"/>
      <c r="VXC12"/>
      <c r="VXD12"/>
      <c r="VXE12"/>
      <c r="VXF12"/>
      <c r="VXG12"/>
      <c r="VXH12"/>
      <c r="VXI12"/>
      <c r="VXJ12"/>
      <c r="VXK12"/>
      <c r="VXL12"/>
      <c r="VXM12"/>
      <c r="VXN12"/>
      <c r="VXO12"/>
      <c r="VXP12"/>
      <c r="VXQ12"/>
      <c r="VXR12"/>
      <c r="VXS12"/>
      <c r="VXT12"/>
      <c r="VXU12"/>
      <c r="VXV12"/>
      <c r="VXW12"/>
      <c r="VXX12"/>
      <c r="VXY12"/>
      <c r="VXZ12"/>
      <c r="VYA12"/>
      <c r="VYB12"/>
      <c r="VYC12"/>
      <c r="VYD12"/>
      <c r="VYE12"/>
      <c r="VYF12"/>
      <c r="VYG12"/>
      <c r="VYH12"/>
      <c r="VYI12"/>
      <c r="VYJ12"/>
      <c r="VYK12"/>
      <c r="VYL12"/>
      <c r="VYM12"/>
      <c r="VYN12"/>
      <c r="VYO12"/>
      <c r="VYP12"/>
      <c r="VYQ12"/>
      <c r="VYR12"/>
      <c r="VYS12"/>
      <c r="VYT12"/>
      <c r="VYU12"/>
      <c r="VYV12"/>
      <c r="VYW12"/>
      <c r="VYX12"/>
      <c r="VYY12"/>
      <c r="VYZ12"/>
      <c r="VZA12"/>
      <c r="VZB12"/>
      <c r="VZC12"/>
      <c r="VZD12"/>
      <c r="VZE12"/>
      <c r="VZF12"/>
      <c r="VZG12"/>
      <c r="VZH12"/>
      <c r="VZI12"/>
      <c r="VZJ12"/>
      <c r="VZK12"/>
      <c r="VZL12"/>
      <c r="VZM12"/>
      <c r="VZN12"/>
      <c r="VZO12"/>
      <c r="VZP12"/>
      <c r="VZQ12"/>
      <c r="VZR12"/>
      <c r="VZS12"/>
      <c r="VZT12"/>
      <c r="VZU12"/>
      <c r="VZV12"/>
      <c r="VZW12"/>
      <c r="VZX12"/>
      <c r="VZY12"/>
      <c r="VZZ12"/>
      <c r="WAA12"/>
      <c r="WAB12"/>
      <c r="WAC12"/>
      <c r="WAD12"/>
      <c r="WAE12"/>
      <c r="WAF12"/>
      <c r="WAG12"/>
      <c r="WAH12"/>
      <c r="WAI12"/>
      <c r="WAJ12"/>
      <c r="WAK12"/>
      <c r="WAL12"/>
      <c r="WAM12"/>
      <c r="WAN12"/>
      <c r="WAO12"/>
      <c r="WAP12"/>
      <c r="WAQ12"/>
      <c r="WAR12"/>
      <c r="WAS12"/>
      <c r="WAT12"/>
      <c r="WAU12"/>
      <c r="WAV12"/>
      <c r="WAW12"/>
      <c r="WAX12"/>
      <c r="WAY12"/>
      <c r="WAZ12"/>
      <c r="WBA12"/>
      <c r="WBB12"/>
      <c r="WBC12"/>
      <c r="WBD12"/>
      <c r="WBE12"/>
      <c r="WBF12"/>
      <c r="WBG12"/>
      <c r="WBH12"/>
      <c r="WBI12"/>
      <c r="WBJ12"/>
      <c r="WBK12"/>
      <c r="WBL12"/>
      <c r="WBM12"/>
      <c r="WBN12"/>
      <c r="WBO12"/>
      <c r="WBP12"/>
      <c r="WBQ12"/>
      <c r="WBR12"/>
      <c r="WBS12"/>
      <c r="WBT12"/>
      <c r="WBU12"/>
      <c r="WBV12"/>
      <c r="WBW12"/>
      <c r="WBX12"/>
      <c r="WBY12"/>
      <c r="WBZ12"/>
      <c r="WCA12"/>
      <c r="WCB12"/>
      <c r="WCC12"/>
      <c r="WCD12"/>
      <c r="WCE12"/>
      <c r="WCF12"/>
      <c r="WCG12"/>
      <c r="WCH12"/>
      <c r="WCI12"/>
      <c r="WCJ12"/>
      <c r="WCK12"/>
      <c r="WCL12"/>
      <c r="WCM12"/>
      <c r="WCN12"/>
      <c r="WCO12"/>
      <c r="WCP12"/>
      <c r="WCQ12"/>
      <c r="WCR12"/>
      <c r="WCS12"/>
      <c r="WCT12"/>
      <c r="WCU12"/>
      <c r="WCV12"/>
      <c r="WCW12"/>
      <c r="WCX12"/>
      <c r="WCY12"/>
      <c r="WCZ12"/>
      <c r="WDA12"/>
      <c r="WDB12"/>
      <c r="WDC12"/>
      <c r="WDD12"/>
      <c r="WDE12"/>
      <c r="WDF12"/>
      <c r="WDG12"/>
      <c r="WDH12"/>
      <c r="WDI12"/>
      <c r="WDJ12"/>
      <c r="WDK12"/>
      <c r="WDL12"/>
      <c r="WDM12"/>
      <c r="WDN12"/>
      <c r="WDO12"/>
      <c r="WDP12"/>
      <c r="WDQ12"/>
      <c r="WDR12"/>
      <c r="WDS12"/>
      <c r="WDT12"/>
      <c r="WDU12"/>
      <c r="WDV12"/>
      <c r="WDW12"/>
      <c r="WDX12"/>
      <c r="WDY12"/>
      <c r="WDZ12"/>
      <c r="WEA12"/>
      <c r="WEB12"/>
      <c r="WEC12"/>
      <c r="WED12"/>
      <c r="WEE12"/>
      <c r="WEF12"/>
      <c r="WEG12"/>
      <c r="WEH12"/>
      <c r="WEI12"/>
      <c r="WEJ12"/>
      <c r="WEK12"/>
      <c r="WEL12"/>
      <c r="WEM12"/>
      <c r="WEN12"/>
      <c r="WEO12"/>
      <c r="WEP12"/>
      <c r="WEQ12"/>
      <c r="WER12"/>
      <c r="WES12"/>
      <c r="WET12"/>
      <c r="WEU12"/>
      <c r="WEV12"/>
      <c r="WEW12"/>
      <c r="WEX12"/>
      <c r="WEY12"/>
      <c r="WEZ12"/>
      <c r="WFA12"/>
      <c r="WFB12"/>
      <c r="WFC12"/>
      <c r="WFD12"/>
      <c r="WFE12"/>
      <c r="WFF12"/>
      <c r="WFG12"/>
      <c r="WFH12"/>
      <c r="WFI12"/>
      <c r="WFJ12"/>
      <c r="WFK12"/>
      <c r="WFL12"/>
      <c r="WFM12"/>
      <c r="WFN12"/>
      <c r="WFO12"/>
      <c r="WFP12"/>
      <c r="WFQ12"/>
      <c r="WFR12"/>
      <c r="WFS12"/>
      <c r="WFT12"/>
      <c r="WFU12"/>
      <c r="WFV12"/>
      <c r="WFW12"/>
      <c r="WFX12"/>
      <c r="WFY12"/>
      <c r="WFZ12"/>
      <c r="WGA12"/>
      <c r="WGB12"/>
      <c r="WGC12"/>
      <c r="WGD12"/>
      <c r="WGE12"/>
      <c r="WGF12"/>
      <c r="WGG12"/>
      <c r="WGH12"/>
      <c r="WGI12"/>
      <c r="WGJ12"/>
      <c r="WGK12"/>
      <c r="WGL12"/>
      <c r="WGM12"/>
      <c r="WGN12"/>
      <c r="WGO12"/>
      <c r="WGP12"/>
      <c r="WGQ12"/>
      <c r="WGR12"/>
      <c r="WGS12"/>
      <c r="WGT12"/>
      <c r="WGU12"/>
      <c r="WGV12"/>
      <c r="WGW12"/>
      <c r="WGX12"/>
      <c r="WGY12"/>
      <c r="WGZ12"/>
      <c r="WHA12"/>
      <c r="WHB12"/>
      <c r="WHC12"/>
      <c r="WHD12"/>
      <c r="WHE12"/>
      <c r="WHF12"/>
      <c r="WHG12"/>
      <c r="WHH12"/>
      <c r="WHI12"/>
      <c r="WHJ12"/>
      <c r="WHK12"/>
      <c r="WHL12"/>
      <c r="WHM12"/>
      <c r="WHN12"/>
      <c r="WHO12"/>
      <c r="WHP12"/>
      <c r="WHQ12"/>
      <c r="WHR12"/>
      <c r="WHS12"/>
      <c r="WHT12"/>
      <c r="WHU12"/>
      <c r="WHV12"/>
      <c r="WHW12"/>
      <c r="WHX12"/>
      <c r="WHY12"/>
      <c r="WHZ12"/>
      <c r="WIA12"/>
      <c r="WIB12"/>
      <c r="WIC12"/>
      <c r="WID12"/>
      <c r="WIE12"/>
      <c r="WIF12"/>
      <c r="WIG12"/>
      <c r="WIH12"/>
      <c r="WII12"/>
      <c r="WIJ12"/>
      <c r="WIK12"/>
      <c r="WIL12"/>
      <c r="WIM12"/>
      <c r="WIN12"/>
      <c r="WIO12"/>
      <c r="WIP12"/>
      <c r="WIQ12"/>
      <c r="WIR12"/>
      <c r="WIS12"/>
      <c r="WIT12"/>
      <c r="WIU12"/>
      <c r="WIV12"/>
      <c r="WIW12"/>
      <c r="WIX12"/>
      <c r="WIY12"/>
      <c r="WIZ12"/>
      <c r="WJA12"/>
      <c r="WJB12"/>
      <c r="WJC12"/>
      <c r="WJD12"/>
      <c r="WJE12"/>
      <c r="WJF12"/>
      <c r="WJG12"/>
      <c r="WJH12"/>
      <c r="WJI12"/>
      <c r="WJJ12"/>
      <c r="WJK12"/>
      <c r="WJL12"/>
      <c r="WJM12"/>
      <c r="WJN12"/>
      <c r="WJO12"/>
      <c r="WJP12"/>
      <c r="WJQ12"/>
      <c r="WJR12"/>
      <c r="WJS12"/>
      <c r="WJT12"/>
      <c r="WJU12"/>
      <c r="WJV12"/>
      <c r="WJW12"/>
      <c r="WJX12"/>
      <c r="WJY12"/>
      <c r="WJZ12"/>
      <c r="WKA12"/>
      <c r="WKB12"/>
      <c r="WKC12"/>
      <c r="WKD12"/>
      <c r="WKE12"/>
      <c r="WKF12"/>
      <c r="WKG12"/>
      <c r="WKH12"/>
      <c r="WKI12"/>
      <c r="WKJ12"/>
      <c r="WKK12"/>
      <c r="WKL12"/>
      <c r="WKM12"/>
      <c r="WKN12"/>
      <c r="WKO12"/>
      <c r="WKP12"/>
      <c r="WKQ12"/>
      <c r="WKR12"/>
      <c r="WKS12"/>
      <c r="WKT12"/>
      <c r="WKU12"/>
      <c r="WKV12"/>
      <c r="WKW12"/>
      <c r="WKX12"/>
      <c r="WKY12"/>
      <c r="WKZ12"/>
      <c r="WLA12"/>
      <c r="WLB12"/>
      <c r="WLC12"/>
      <c r="WLD12"/>
      <c r="WLE12"/>
      <c r="WLF12"/>
      <c r="WLG12"/>
      <c r="WLH12"/>
      <c r="WLI12"/>
      <c r="WLJ12"/>
      <c r="WLK12"/>
      <c r="WLL12"/>
      <c r="WLM12"/>
      <c r="WLN12"/>
      <c r="WLO12"/>
      <c r="WLP12"/>
      <c r="WLQ12"/>
      <c r="WLR12"/>
      <c r="WLS12"/>
      <c r="WLT12"/>
      <c r="WLU12"/>
      <c r="WLV12"/>
      <c r="WLW12"/>
      <c r="WLX12"/>
      <c r="WLY12"/>
      <c r="WLZ12"/>
      <c r="WMA12"/>
      <c r="WMB12"/>
      <c r="WMC12"/>
      <c r="WMD12"/>
      <c r="WME12"/>
      <c r="WMF12"/>
      <c r="WMG12"/>
      <c r="WMH12"/>
      <c r="WMI12"/>
      <c r="WMJ12"/>
      <c r="WMK12"/>
      <c r="WML12"/>
      <c r="WMM12"/>
      <c r="WMN12"/>
      <c r="WMO12"/>
      <c r="WMP12"/>
      <c r="WMQ12"/>
      <c r="WMR12"/>
      <c r="WMS12"/>
      <c r="WMT12"/>
      <c r="WMU12"/>
      <c r="WMV12"/>
      <c r="WMW12"/>
      <c r="WMX12"/>
      <c r="WMY12"/>
      <c r="WMZ12"/>
      <c r="WNA12"/>
      <c r="WNB12"/>
      <c r="WNC12"/>
      <c r="WND12"/>
      <c r="WNE12"/>
      <c r="WNF12"/>
      <c r="WNG12"/>
      <c r="WNH12"/>
      <c r="WNI12"/>
      <c r="WNJ12"/>
      <c r="WNK12"/>
      <c r="WNL12"/>
      <c r="WNM12"/>
      <c r="WNN12"/>
      <c r="WNO12"/>
      <c r="WNP12"/>
      <c r="WNQ12"/>
      <c r="WNR12"/>
      <c r="WNS12"/>
      <c r="WNT12"/>
      <c r="WNU12"/>
      <c r="WNV12"/>
      <c r="WNW12"/>
      <c r="WNX12"/>
      <c r="WNY12"/>
      <c r="WNZ12"/>
      <c r="WOA12"/>
      <c r="WOB12"/>
      <c r="WOC12"/>
      <c r="WOD12"/>
      <c r="WOE12"/>
      <c r="WOF12"/>
      <c r="WOG12"/>
      <c r="WOH12"/>
      <c r="WOI12"/>
      <c r="WOJ12"/>
      <c r="WOK12"/>
      <c r="WOL12"/>
      <c r="WOM12"/>
      <c r="WON12"/>
      <c r="WOO12"/>
      <c r="WOP12"/>
      <c r="WOQ12"/>
      <c r="WOR12"/>
      <c r="WOS12"/>
      <c r="WOT12"/>
      <c r="WOU12"/>
      <c r="WOV12"/>
      <c r="WOW12"/>
      <c r="WOX12"/>
      <c r="WOY12"/>
      <c r="WOZ12"/>
      <c r="WPA12"/>
      <c r="WPB12"/>
      <c r="WPC12"/>
      <c r="WPD12"/>
      <c r="WPE12"/>
      <c r="WPF12"/>
      <c r="WPG12"/>
      <c r="WPH12"/>
      <c r="WPI12"/>
      <c r="WPJ12"/>
      <c r="WPK12"/>
      <c r="WPL12"/>
      <c r="WPM12"/>
      <c r="WPN12"/>
      <c r="WPO12"/>
      <c r="WPP12"/>
      <c r="WPQ12"/>
      <c r="WPR12"/>
      <c r="WPS12"/>
      <c r="WPT12"/>
      <c r="WPU12"/>
      <c r="WPV12"/>
      <c r="WPW12"/>
      <c r="WPX12"/>
      <c r="WPY12"/>
      <c r="WPZ12"/>
      <c r="WQA12"/>
      <c r="WQB12"/>
      <c r="WQC12"/>
      <c r="WQD12"/>
      <c r="WQE12"/>
      <c r="WQF12"/>
      <c r="WQG12"/>
      <c r="WQH12"/>
      <c r="WQI12"/>
      <c r="WQJ12"/>
      <c r="WQK12"/>
      <c r="WQL12"/>
      <c r="WQM12"/>
      <c r="WQN12"/>
      <c r="WQO12"/>
      <c r="WQP12"/>
      <c r="WQQ12"/>
      <c r="WQR12"/>
      <c r="WQS12"/>
      <c r="WQT12"/>
      <c r="WQU12"/>
      <c r="WQV12"/>
      <c r="WQW12"/>
      <c r="WQX12"/>
      <c r="WQY12"/>
      <c r="WQZ12"/>
      <c r="WRA12"/>
      <c r="WRB12"/>
      <c r="WRC12"/>
      <c r="WRD12"/>
      <c r="WRE12"/>
      <c r="WRF12"/>
      <c r="WRG12"/>
      <c r="WRH12"/>
      <c r="WRI12"/>
      <c r="WRJ12"/>
      <c r="WRK12"/>
      <c r="WRL12"/>
      <c r="WRM12"/>
      <c r="WRN12"/>
      <c r="WRO12"/>
      <c r="WRP12"/>
      <c r="WRQ12"/>
      <c r="WRR12"/>
      <c r="WRS12"/>
      <c r="WRT12"/>
      <c r="WRU12"/>
      <c r="WRV12"/>
      <c r="WRW12"/>
      <c r="WRX12"/>
      <c r="WRY12"/>
      <c r="WRZ12"/>
      <c r="WSA12"/>
      <c r="WSB12"/>
      <c r="WSC12"/>
      <c r="WSD12"/>
      <c r="WSE12"/>
      <c r="WSF12"/>
      <c r="WSG12"/>
      <c r="WSH12"/>
      <c r="WSI12"/>
      <c r="WSJ12"/>
      <c r="WSK12"/>
      <c r="WSL12"/>
      <c r="WSM12"/>
      <c r="WSN12"/>
      <c r="WSO12"/>
      <c r="WSP12"/>
      <c r="WSQ12"/>
      <c r="WSR12"/>
      <c r="WSS12"/>
      <c r="WST12"/>
      <c r="WSU12"/>
      <c r="WSV12"/>
      <c r="WSW12"/>
      <c r="WSX12"/>
      <c r="WSY12"/>
      <c r="WSZ12"/>
      <c r="WTA12"/>
      <c r="WTB12"/>
      <c r="WTC12"/>
      <c r="WTD12"/>
      <c r="WTE12"/>
      <c r="WTF12"/>
      <c r="WTG12"/>
      <c r="WTH12"/>
      <c r="WTI12"/>
      <c r="WTJ12"/>
      <c r="WTK12"/>
      <c r="WTL12"/>
      <c r="WTM12"/>
      <c r="WTN12"/>
      <c r="WTO12"/>
      <c r="WTP12"/>
      <c r="WTQ12"/>
      <c r="WTR12"/>
      <c r="WTS12"/>
      <c r="WTT12"/>
      <c r="WTU12"/>
      <c r="WTV12"/>
      <c r="WTW12"/>
      <c r="WTX12"/>
      <c r="WTY12"/>
      <c r="WTZ12"/>
      <c r="WUA12"/>
      <c r="WUB12"/>
      <c r="WUC12"/>
      <c r="WUD12"/>
      <c r="WUE12"/>
      <c r="WUF12"/>
      <c r="WUG12"/>
      <c r="WUH12"/>
      <c r="WUI12"/>
      <c r="WUJ12"/>
      <c r="WUK12"/>
      <c r="WUL12"/>
      <c r="WUM12"/>
      <c r="WUN12"/>
      <c r="WUO12"/>
      <c r="WUP12"/>
      <c r="WUQ12"/>
      <c r="WUR12"/>
      <c r="WUS12"/>
      <c r="WUT12"/>
      <c r="WUU12"/>
      <c r="WUV12"/>
      <c r="WUW12"/>
      <c r="WUX12"/>
      <c r="WUY12"/>
      <c r="WUZ12"/>
      <c r="WVA12"/>
      <c r="WVB12"/>
      <c r="WVC12"/>
      <c r="WVD12"/>
      <c r="WVE12"/>
      <c r="WVF12"/>
      <c r="WVG12"/>
      <c r="WVH12"/>
      <c r="WVI12"/>
      <c r="WVJ12"/>
      <c r="WVK12"/>
      <c r="WVL12"/>
      <c r="WVM12"/>
      <c r="WVN12"/>
      <c r="WVO12"/>
      <c r="WVP12"/>
      <c r="WVQ12"/>
      <c r="WVR12"/>
      <c r="WVS12"/>
      <c r="WVT12"/>
      <c r="WVU12"/>
      <c r="WVV12"/>
      <c r="WVW12"/>
      <c r="WVX12"/>
      <c r="WVY12"/>
      <c r="WVZ12"/>
      <c r="WWA12"/>
      <c r="WWB12"/>
      <c r="WWC12"/>
      <c r="WWD12"/>
      <c r="WWE12"/>
      <c r="WWF12"/>
      <c r="WWG12"/>
      <c r="WWH12"/>
      <c r="WWI12"/>
      <c r="WWJ12"/>
      <c r="WWK12"/>
      <c r="WWL12"/>
      <c r="WWM12"/>
      <c r="WWN12"/>
      <c r="WWO12"/>
      <c r="WWP12"/>
      <c r="WWQ12"/>
      <c r="WWR12"/>
      <c r="WWS12"/>
      <c r="WWT12"/>
      <c r="WWU12"/>
      <c r="WWV12"/>
      <c r="WWW12"/>
      <c r="WWX12"/>
      <c r="WWY12"/>
      <c r="WWZ12"/>
      <c r="WXA12"/>
      <c r="WXB12"/>
      <c r="WXC12"/>
      <c r="WXD12"/>
      <c r="WXE12"/>
      <c r="WXF12"/>
      <c r="WXG12"/>
      <c r="WXH12"/>
      <c r="WXI12"/>
      <c r="WXJ12"/>
      <c r="WXK12"/>
      <c r="WXL12"/>
      <c r="WXM12"/>
      <c r="WXN12"/>
      <c r="WXO12"/>
      <c r="WXP12"/>
      <c r="WXQ12"/>
      <c r="WXR12"/>
      <c r="WXS12"/>
      <c r="WXT12"/>
      <c r="WXU12"/>
      <c r="WXV12"/>
      <c r="WXW12"/>
      <c r="WXX12"/>
      <c r="WXY12"/>
      <c r="WXZ12"/>
      <c r="WYA12"/>
      <c r="WYB12"/>
      <c r="WYC12"/>
      <c r="WYD12"/>
      <c r="WYE12"/>
      <c r="WYF12"/>
      <c r="WYG12"/>
      <c r="WYH12"/>
      <c r="WYI12"/>
      <c r="WYJ12"/>
      <c r="WYK12"/>
      <c r="WYL12"/>
      <c r="WYM12"/>
      <c r="WYN12"/>
      <c r="WYO12"/>
      <c r="WYP12"/>
      <c r="WYQ12"/>
      <c r="WYR12"/>
      <c r="WYS12"/>
      <c r="WYT12"/>
      <c r="WYU12"/>
      <c r="WYV12"/>
      <c r="WYW12"/>
      <c r="WYX12"/>
      <c r="WYY12"/>
      <c r="WYZ12"/>
      <c r="WZA12"/>
      <c r="WZB12"/>
      <c r="WZC12"/>
      <c r="WZD12"/>
      <c r="WZE12"/>
      <c r="WZF12"/>
      <c r="WZG12"/>
      <c r="WZH12"/>
      <c r="WZI12"/>
      <c r="WZJ12"/>
      <c r="WZK12"/>
      <c r="WZL12"/>
      <c r="WZM12"/>
      <c r="WZN12"/>
      <c r="WZO12"/>
      <c r="WZP12"/>
      <c r="WZQ12"/>
      <c r="WZR12"/>
      <c r="WZS12"/>
      <c r="WZT12"/>
      <c r="WZU12"/>
      <c r="WZV12"/>
      <c r="WZW12"/>
      <c r="WZX12"/>
      <c r="WZY12"/>
      <c r="WZZ12"/>
      <c r="XAA12"/>
      <c r="XAB12"/>
      <c r="XAC12"/>
      <c r="XAD12"/>
      <c r="XAE12"/>
      <c r="XAF12"/>
      <c r="XAG12"/>
      <c r="XAH12"/>
      <c r="XAI12"/>
      <c r="XAJ12"/>
      <c r="XAK12"/>
      <c r="XAL12"/>
      <c r="XAM12"/>
      <c r="XAN12"/>
      <c r="XAO12"/>
      <c r="XAP12"/>
      <c r="XAQ12"/>
      <c r="XAR12"/>
      <c r="XAS12"/>
      <c r="XAT12"/>
      <c r="XAU12"/>
      <c r="XAV12"/>
      <c r="XAW12"/>
      <c r="XAX12"/>
      <c r="XAY12"/>
      <c r="XAZ12"/>
      <c r="XBA12"/>
      <c r="XBB12"/>
      <c r="XBC12"/>
      <c r="XBD12"/>
      <c r="XBE12"/>
      <c r="XBF12"/>
      <c r="XBG12"/>
      <c r="XBH12"/>
      <c r="XBI12"/>
      <c r="XBJ12"/>
      <c r="XBK12"/>
      <c r="XBL12"/>
      <c r="XBM12"/>
      <c r="XBN12"/>
      <c r="XBO12"/>
      <c r="XBP12"/>
      <c r="XBQ12"/>
      <c r="XBR12"/>
      <c r="XBS12"/>
      <c r="XBT12"/>
      <c r="XBU12"/>
      <c r="XBV12"/>
      <c r="XBW12"/>
      <c r="XBX12"/>
      <c r="XBY12"/>
      <c r="XBZ12"/>
      <c r="XCA12"/>
      <c r="XCB12"/>
      <c r="XCC12"/>
      <c r="XCD12"/>
      <c r="XCE12"/>
      <c r="XCF12"/>
      <c r="XCG12"/>
      <c r="XCH12"/>
      <c r="XCI12"/>
      <c r="XCJ12"/>
      <c r="XCK12"/>
      <c r="XCL12"/>
      <c r="XCM12"/>
      <c r="XCN12"/>
      <c r="XCO12"/>
      <c r="XCP12"/>
      <c r="XCQ12"/>
      <c r="XCR12"/>
      <c r="XCS12"/>
      <c r="XCT12"/>
      <c r="XCU12"/>
      <c r="XCV12"/>
      <c r="XCW12"/>
      <c r="XCX12"/>
      <c r="XCY12"/>
      <c r="XCZ12"/>
      <c r="XDA12"/>
      <c r="XDB12"/>
      <c r="XDC12"/>
      <c r="XDD12"/>
      <c r="XDE12"/>
      <c r="XDF12"/>
      <c r="XDG12"/>
      <c r="XDH12"/>
      <c r="XDI12"/>
      <c r="XDJ12"/>
      <c r="XDK12"/>
      <c r="XDL12"/>
      <c r="XDM12"/>
      <c r="XDN12"/>
      <c r="XDO12"/>
      <c r="XDP12"/>
      <c r="XDQ12"/>
      <c r="XDR12"/>
      <c r="XDS12"/>
      <c r="XDT12"/>
      <c r="XDU12"/>
      <c r="XDV12"/>
      <c r="XDW12"/>
      <c r="XDX12"/>
      <c r="XDY12"/>
      <c r="XDZ12"/>
      <c r="XEA12"/>
      <c r="XEB12"/>
      <c r="XEC12"/>
      <c r="XED12"/>
      <c r="XEE12"/>
      <c r="XEF12"/>
      <c r="XEG12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  <c r="XFA12"/>
      <c r="XFB12"/>
      <c r="XFC12"/>
      <c r="XFD12"/>
    </row>
    <row r="13" spans="1:16384" ht="15" thickTop="1">
      <c r="A13" s="21"/>
      <c r="B13" s="21"/>
      <c r="C13" s="22"/>
      <c r="D13" s="22"/>
      <c r="E13" s="23"/>
      <c r="F13" s="23"/>
      <c r="G13" s="22"/>
      <c r="H13" s="22"/>
      <c r="I13" s="23"/>
      <c r="J13" s="23"/>
      <c r="K13" s="22"/>
      <c r="L13" s="22"/>
      <c r="M13" s="23"/>
      <c r="N13" s="23"/>
      <c r="O13" s="22"/>
      <c r="P13" s="22"/>
      <c r="Q13" s="23"/>
      <c r="R13" s="23"/>
    </row>
    <row r="14" spans="1:16384">
      <c r="A14" s="8" t="s">
        <v>89</v>
      </c>
      <c r="B14" s="8" t="s">
        <v>90</v>
      </c>
      <c r="C14" s="7">
        <f>23788402825.57/1000000</f>
        <v>23788.40282557</v>
      </c>
      <c r="D14" s="7">
        <f>C14/$C$18*100</f>
        <v>7.258108185959995</v>
      </c>
      <c r="E14" s="6">
        <f>17805973947/1000000</f>
        <v>17805.973946999999</v>
      </c>
      <c r="F14" s="6">
        <f>E14/E$18*100</f>
        <v>5.6388722654861754</v>
      </c>
      <c r="G14" s="7">
        <f>5633664805.37/1000000</f>
        <v>5633.6648053700001</v>
      </c>
      <c r="H14" s="7">
        <f>G14/G$18*100</f>
        <v>22.333391383892014</v>
      </c>
      <c r="I14" s="6">
        <f>1497956258/1000000</f>
        <v>1497.9562579999999</v>
      </c>
      <c r="J14" s="6">
        <f>I14/I$18*100</f>
        <v>6.6748090893479395</v>
      </c>
      <c r="K14" s="7">
        <f>1426672254.94/1000000</f>
        <v>1426.6722549400001</v>
      </c>
      <c r="L14" s="7">
        <f>K14/K$18*100</f>
        <v>4.7947957994905055</v>
      </c>
      <c r="M14" s="6">
        <f>-1059776236/1000000</f>
        <v>-1059.7762359999999</v>
      </c>
      <c r="N14" s="6">
        <f>M14/M$18*100</f>
        <v>-16.412445140189412</v>
      </c>
      <c r="O14" s="7">
        <f>4206992550.44/1000000</f>
        <v>4206.9925504399998</v>
      </c>
      <c r="P14" s="7">
        <f>O14/O$18*100</f>
        <v>-95.215940936144278</v>
      </c>
      <c r="Q14" s="6">
        <f>2557732494/1000000</f>
        <v>2557.7324939999999</v>
      </c>
      <c r="R14" s="6">
        <f>Q14/Q$18*100</f>
        <v>16.001045180473096</v>
      </c>
    </row>
    <row r="15" spans="1:16384">
      <c r="A15" s="8" t="s">
        <v>89</v>
      </c>
      <c r="B15" s="8" t="s">
        <v>84</v>
      </c>
      <c r="C15" s="7">
        <f>5243301216.59/1000000</f>
        <v>5243.30121659</v>
      </c>
      <c r="D15" s="7">
        <f>C15/$C$18*100</f>
        <v>1.599789938006231</v>
      </c>
      <c r="E15" s="6">
        <f>6354029056/1000000</f>
        <v>6354.0290560000003</v>
      </c>
      <c r="F15" s="6">
        <f>E15/E$18*100</f>
        <v>2.0122211974823414</v>
      </c>
      <c r="G15" s="7">
        <f>676585066.29/1000000</f>
        <v>676.58506628999999</v>
      </c>
      <c r="H15" s="7">
        <f>G15/G$18*100</f>
        <v>2.6821686436771754</v>
      </c>
      <c r="I15" s="6">
        <f>452457711/1000000</f>
        <v>452.45771100000002</v>
      </c>
      <c r="J15" s="6">
        <f>I15/I$18*100</f>
        <v>2.0161261891322622</v>
      </c>
      <c r="K15" s="7">
        <f>1616965051.1/1000000</f>
        <v>1616.9650511</v>
      </c>
      <c r="L15" s="7">
        <f>K15/K$18*100</f>
        <v>5.4343365885834025</v>
      </c>
      <c r="M15" s="6">
        <f>-11896236/1000000</f>
        <v>-11.896236</v>
      </c>
      <c r="N15" s="6">
        <f>M15/M$18*100</f>
        <v>-0.18423353354447772</v>
      </c>
      <c r="O15" s="7">
        <f>-940091091.35/1000000</f>
        <v>-940.09109135000006</v>
      </c>
      <c r="P15" s="7">
        <f>O15/O$18*100</f>
        <v>21.276875762286579</v>
      </c>
      <c r="Q15" s="6">
        <f>464353947/1000000</f>
        <v>464.35394700000001</v>
      </c>
      <c r="R15" s="6">
        <f>Q15/Q$18*100</f>
        <v>2.9049748177762367</v>
      </c>
    </row>
    <row r="16" spans="1:16384" s="10" customFormat="1" ht="15" thickBot="1">
      <c r="A16" s="24" t="s">
        <v>89</v>
      </c>
      <c r="B16" s="24" t="s">
        <v>91</v>
      </c>
      <c r="C16" s="25">
        <f>29031704042.16/1000000</f>
        <v>29031.70404216</v>
      </c>
      <c r="D16" s="25">
        <f>C16/$C$18*100</f>
        <v>8.8578981239662262</v>
      </c>
      <c r="E16" s="26">
        <f>24160003003/1000000</f>
        <v>24160.003003000002</v>
      </c>
      <c r="F16" s="26">
        <f>E16/E$18*100</f>
        <v>7.6510934629685181</v>
      </c>
      <c r="G16" s="25">
        <f>6310249871.66/1000000</f>
        <v>6310.2498716600003</v>
      </c>
      <c r="H16" s="25">
        <f>G16/G$18*100</f>
        <v>25.01556002756919</v>
      </c>
      <c r="I16" s="26">
        <f>1950413969/1000000</f>
        <v>1950.413969</v>
      </c>
      <c r="J16" s="26">
        <f>I16/I$18*100</f>
        <v>8.6909352784802021</v>
      </c>
      <c r="K16" s="25">
        <f>3043637306.04/1000000</f>
        <v>3043.6373060400001</v>
      </c>
      <c r="L16" s="25">
        <f>K16/K$18*100</f>
        <v>10.229132388073909</v>
      </c>
      <c r="M16" s="26">
        <f>-1071672472/1000000</f>
        <v>-1071.672472</v>
      </c>
      <c r="N16" s="26">
        <f>M16/M$18*100</f>
        <v>-16.596678673733891</v>
      </c>
      <c r="O16" s="25">
        <f>3266901459.09/1000000</f>
        <v>3266.9014590900001</v>
      </c>
      <c r="P16" s="25">
        <f>O16/O$18*100</f>
        <v>-73.939065173857728</v>
      </c>
      <c r="Q16" s="26">
        <f>3022086441/1000000</f>
        <v>3022.0864409999999</v>
      </c>
      <c r="R16" s="26">
        <f>Q16/Q$18*100</f>
        <v>18.906019998249331</v>
      </c>
    </row>
    <row r="17" spans="1:18" ht="15" thickTop="1">
      <c r="A17" s="21"/>
      <c r="B17" s="21"/>
      <c r="C17" s="22"/>
      <c r="D17" s="22"/>
      <c r="E17" s="23"/>
      <c r="F17" s="23"/>
      <c r="G17" s="22"/>
      <c r="H17" s="22"/>
      <c r="I17" s="23"/>
      <c r="J17" s="23"/>
      <c r="K17" s="22"/>
      <c r="L17" s="22"/>
      <c r="M17" s="23"/>
      <c r="N17" s="23"/>
      <c r="O17" s="22"/>
      <c r="P17" s="22"/>
      <c r="Q17" s="23"/>
      <c r="R17" s="23"/>
    </row>
    <row r="18" spans="1:18" ht="15" thickBot="1">
      <c r="A18" s="5" t="s">
        <v>1</v>
      </c>
      <c r="B18" s="5"/>
      <c r="C18" s="4">
        <f>327749355838.84/1000000</f>
        <v>327749.35583884001</v>
      </c>
      <c r="D18" s="3">
        <v>100</v>
      </c>
      <c r="E18" s="2">
        <f>315771897441/1000000</f>
        <v>315771.89744099998</v>
      </c>
      <c r="F18" s="1">
        <v>100</v>
      </c>
      <c r="G18" s="4">
        <f>25225299232.58/1000000</f>
        <v>25225.299232580001</v>
      </c>
      <c r="H18" s="3">
        <v>100</v>
      </c>
      <c r="I18" s="2">
        <f>22441934113/1000000</f>
        <v>22441.934112999999</v>
      </c>
      <c r="J18" s="1">
        <v>100</v>
      </c>
      <c r="K18" s="4">
        <f>29754598831.75/1000000</f>
        <v>29754.598831750001</v>
      </c>
      <c r="L18" s="3">
        <v>100</v>
      </c>
      <c r="M18" s="2">
        <f>6457150211/1000000</f>
        <v>6457.1502110000001</v>
      </c>
      <c r="N18" s="1">
        <v>100</v>
      </c>
      <c r="O18" s="4">
        <f>-4418369979.94/1000000</f>
        <v>-4418.3699799399992</v>
      </c>
      <c r="P18" s="3">
        <v>100</v>
      </c>
      <c r="Q18" s="2">
        <f>15984783901/1000000</f>
        <v>15984.783901000001</v>
      </c>
      <c r="R18" s="1">
        <v>100</v>
      </c>
    </row>
    <row r="19" spans="1:18" ht="15" thickTop="1">
      <c r="C19" s="20"/>
      <c r="E19" s="20"/>
      <c r="G19" s="20"/>
      <c r="I19" s="20"/>
      <c r="K19" s="20"/>
      <c r="M19" s="20"/>
      <c r="O19" s="20"/>
      <c r="Q19" s="20"/>
    </row>
    <row r="20" spans="1:18">
      <c r="B20" s="126"/>
      <c r="C20" s="126"/>
      <c r="D20" s="126"/>
      <c r="E20" s="126"/>
    </row>
  </sheetData>
  <mergeCells count="15">
    <mergeCell ref="O4:P4"/>
    <mergeCell ref="Q4:R4"/>
    <mergeCell ref="B20:E20"/>
    <mergeCell ref="A1:E1"/>
    <mergeCell ref="C3:F3"/>
    <mergeCell ref="G3:J3"/>
    <mergeCell ref="K3:N3"/>
    <mergeCell ref="O3:R3"/>
    <mergeCell ref="C4:D4"/>
    <mergeCell ref="E4:F4"/>
    <mergeCell ref="G4:H4"/>
    <mergeCell ref="I4:J4"/>
    <mergeCell ref="K4:L4"/>
    <mergeCell ref="M4:N4"/>
    <mergeCell ref="P1:Q1"/>
  </mergeCells>
  <pageMargins left="0.7" right="0.7" top="0.75" bottom="0.75" header="0.3" footer="0.3"/>
  <ignoredErrors>
    <ignoredError sqref="C6:C16 D6:D16 F6:F16 H6:H16" unlockedFormula="1"/>
    <ignoredError sqref="E9 E13" formula="1"/>
    <ignoredError sqref="E6:E8 E10:E12 E14:E16 G6:G16 I6:J16 K6:N16 O6:R16" formula="1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-0.249977111117893"/>
  </sheetPr>
  <dimension ref="A1:E75"/>
  <sheetViews>
    <sheetView workbookViewId="0">
      <pane ySplit="3" topLeftCell="A4" activePane="bottomLeft" state="frozen"/>
      <selection pane="bottomLeft" activeCell="A4" sqref="A4"/>
    </sheetView>
  </sheetViews>
  <sheetFormatPr defaultColWidth="8.88671875" defaultRowHeight="14.4"/>
  <cols>
    <col min="1" max="1" width="57" bestFit="1" customWidth="1"/>
    <col min="2" max="2" width="19" bestFit="1" customWidth="1"/>
    <col min="3" max="4" width="18" bestFit="1" customWidth="1"/>
    <col min="5" max="5" width="16.88671875" bestFit="1" customWidth="1"/>
    <col min="6" max="6" width="27" bestFit="1" customWidth="1"/>
    <col min="7" max="7" width="15.5546875" bestFit="1" customWidth="1"/>
  </cols>
  <sheetData>
    <row r="1" spans="1:5" ht="15" thickBot="1">
      <c r="A1" s="10" t="s">
        <v>15</v>
      </c>
      <c r="B1" s="10"/>
    </row>
    <row r="2" spans="1:5">
      <c r="A2" s="14" t="s">
        <v>14</v>
      </c>
      <c r="B2" s="13" t="s">
        <v>7</v>
      </c>
      <c r="C2" s="13" t="s">
        <v>6</v>
      </c>
      <c r="D2" s="13" t="s">
        <v>5</v>
      </c>
      <c r="E2" s="13" t="s">
        <v>13</v>
      </c>
    </row>
    <row r="3" spans="1:5" ht="15" thickBot="1">
      <c r="A3" s="12"/>
      <c r="B3" s="12" t="s">
        <v>12</v>
      </c>
      <c r="C3" s="12" t="s">
        <v>12</v>
      </c>
      <c r="D3" s="12" t="s">
        <v>12</v>
      </c>
      <c r="E3" s="12" t="s">
        <v>12</v>
      </c>
    </row>
    <row r="5" spans="1:5">
      <c r="A5" s="8" t="s">
        <v>16</v>
      </c>
      <c r="B5" s="7">
        <v>1687335072.5899999</v>
      </c>
      <c r="C5" s="7">
        <v>13943662.33</v>
      </c>
      <c r="D5" s="7">
        <v>857055062.22000003</v>
      </c>
      <c r="E5" s="7">
        <v>-843111399.88999999</v>
      </c>
    </row>
    <row r="6" spans="1:5">
      <c r="A6" s="8" t="s">
        <v>17</v>
      </c>
      <c r="B6" s="7">
        <v>1615854064.3099999</v>
      </c>
      <c r="C6" s="7">
        <v>138352674.27000001</v>
      </c>
      <c r="D6" s="7">
        <v>34787142.969999999</v>
      </c>
      <c r="E6" s="7">
        <v>103565531.29000001</v>
      </c>
    </row>
    <row r="7" spans="1:5">
      <c r="A7" s="8" t="s">
        <v>18</v>
      </c>
      <c r="B7" s="7">
        <v>452139820.69999999</v>
      </c>
      <c r="C7" s="7">
        <v>11998660.130000001</v>
      </c>
      <c r="D7" s="7">
        <v>37954606.020000003</v>
      </c>
      <c r="E7" s="7">
        <v>-25955945.890000001</v>
      </c>
    </row>
    <row r="8" spans="1:5">
      <c r="A8" s="8" t="s">
        <v>19</v>
      </c>
      <c r="B8" s="7">
        <v>1900538157.3099999</v>
      </c>
      <c r="C8" s="7">
        <v>120275039.69</v>
      </c>
      <c r="D8" s="7">
        <v>368169.05</v>
      </c>
      <c r="E8" s="7">
        <v>119906870.64</v>
      </c>
    </row>
    <row r="9" spans="1:5">
      <c r="A9" s="8" t="s">
        <v>20</v>
      </c>
      <c r="B9" s="7">
        <v>2168655029.98</v>
      </c>
      <c r="C9" s="7">
        <v>154049469.16999999</v>
      </c>
      <c r="D9" s="7">
        <v>1267889.8700000001</v>
      </c>
      <c r="E9" s="7">
        <v>152781579.30000001</v>
      </c>
    </row>
    <row r="10" spans="1:5">
      <c r="A10" s="8" t="s">
        <v>21</v>
      </c>
      <c r="B10" s="7">
        <v>442850848.81</v>
      </c>
      <c r="C10" s="7">
        <v>188298867.91999999</v>
      </c>
      <c r="D10" s="7">
        <v>132772421.23999999</v>
      </c>
      <c r="E10" s="7">
        <v>55526446.689999998</v>
      </c>
    </row>
    <row r="11" spans="1:5">
      <c r="A11" s="8" t="s">
        <v>22</v>
      </c>
      <c r="B11" s="7">
        <v>251998035.41</v>
      </c>
      <c r="C11" s="7">
        <v>31739179.629999999</v>
      </c>
      <c r="D11" s="7">
        <v>11372026.59</v>
      </c>
      <c r="E11" s="7">
        <v>20367153.039999999</v>
      </c>
    </row>
    <row r="12" spans="1:5">
      <c r="A12" s="8" t="s">
        <v>23</v>
      </c>
      <c r="B12" s="7">
        <v>123311269.62</v>
      </c>
      <c r="C12" s="7">
        <v>12347873.73</v>
      </c>
      <c r="D12" s="7">
        <v>9537415.8800000008</v>
      </c>
      <c r="E12" s="7">
        <v>2810457.85</v>
      </c>
    </row>
    <row r="13" spans="1:5">
      <c r="A13" s="8" t="s">
        <v>24</v>
      </c>
      <c r="B13" s="7">
        <v>1267249816.6800001</v>
      </c>
      <c r="C13" s="7">
        <v>322728335.07999998</v>
      </c>
      <c r="D13" s="7">
        <v>44091071.229999997</v>
      </c>
      <c r="E13" s="7">
        <v>278637263.85000002</v>
      </c>
    </row>
    <row r="14" spans="1:5">
      <c r="A14" s="8" t="s">
        <v>25</v>
      </c>
      <c r="B14" s="7">
        <v>305427111.00999999</v>
      </c>
      <c r="C14" s="7">
        <v>61249129.539999999</v>
      </c>
      <c r="D14" s="7">
        <v>50890335.310000002</v>
      </c>
      <c r="E14" s="7">
        <v>10358794.23</v>
      </c>
    </row>
    <row r="15" spans="1:5">
      <c r="A15" s="8" t="s">
        <v>26</v>
      </c>
      <c r="B15" s="7">
        <v>3261938713.8899999</v>
      </c>
      <c r="C15" s="7">
        <v>112379141.93000001</v>
      </c>
      <c r="D15" s="7">
        <v>161127162.43000001</v>
      </c>
      <c r="E15" s="7">
        <v>-48748020.5</v>
      </c>
    </row>
    <row r="16" spans="1:5">
      <c r="A16" s="8" t="s">
        <v>27</v>
      </c>
      <c r="B16" s="7">
        <v>3559975531.3800001</v>
      </c>
      <c r="C16" s="7">
        <v>114734837.56</v>
      </c>
      <c r="D16" s="7">
        <v>52567090.149999999</v>
      </c>
      <c r="E16" s="7">
        <v>62167747.409999996</v>
      </c>
    </row>
    <row r="17" spans="1:5">
      <c r="A17" s="8" t="s">
        <v>28</v>
      </c>
      <c r="B17" s="7">
        <v>461611781.81</v>
      </c>
      <c r="C17" s="7">
        <v>13677032</v>
      </c>
      <c r="D17" s="7">
        <v>93393260.040000007</v>
      </c>
      <c r="E17" s="7">
        <v>-79716228.040000007</v>
      </c>
    </row>
    <row r="18" spans="1:5">
      <c r="A18" s="8" t="s">
        <v>29</v>
      </c>
      <c r="B18" s="7">
        <v>4553088496.3299999</v>
      </c>
      <c r="C18" s="7">
        <v>491926199.12</v>
      </c>
      <c r="D18" s="7">
        <v>461493112.89999998</v>
      </c>
      <c r="E18" s="7">
        <v>30433086.239999998</v>
      </c>
    </row>
    <row r="19" spans="1:5">
      <c r="A19" s="8" t="s">
        <v>30</v>
      </c>
      <c r="B19" s="7">
        <v>70057942.010000005</v>
      </c>
      <c r="C19" s="7">
        <v>3462447.55</v>
      </c>
      <c r="D19" s="7">
        <v>3709743.34</v>
      </c>
      <c r="E19" s="7">
        <v>-247295.79</v>
      </c>
    </row>
    <row r="20" spans="1:5">
      <c r="A20" s="8" t="s">
        <v>31</v>
      </c>
      <c r="B20" s="7">
        <v>282343904</v>
      </c>
      <c r="C20" s="7">
        <v>7290025</v>
      </c>
      <c r="D20" s="7">
        <v>-5004557</v>
      </c>
      <c r="E20" s="7">
        <v>12294582</v>
      </c>
    </row>
    <row r="21" spans="1:5">
      <c r="A21" s="8" t="s">
        <v>32</v>
      </c>
      <c r="B21" s="7">
        <v>4242955.8899999997</v>
      </c>
      <c r="C21" s="7">
        <v>0</v>
      </c>
      <c r="D21" s="7">
        <v>0</v>
      </c>
      <c r="E21" s="7">
        <v>0</v>
      </c>
    </row>
    <row r="22" spans="1:5">
      <c r="A22" s="8" t="s">
        <v>33</v>
      </c>
      <c r="B22" s="7">
        <v>163006365.27000001</v>
      </c>
      <c r="C22" s="7">
        <v>2945226</v>
      </c>
      <c r="D22" s="7">
        <v>2039995</v>
      </c>
      <c r="E22" s="7">
        <v>905231</v>
      </c>
    </row>
    <row r="23" spans="1:5">
      <c r="A23" s="8" t="s">
        <v>34</v>
      </c>
      <c r="B23" s="7">
        <v>0</v>
      </c>
      <c r="C23" s="7">
        <v>0</v>
      </c>
      <c r="D23" s="7">
        <v>0</v>
      </c>
      <c r="E23" s="7">
        <v>0</v>
      </c>
    </row>
    <row r="24" spans="1:5">
      <c r="A24" s="8" t="s">
        <v>35</v>
      </c>
      <c r="B24" s="7">
        <v>0</v>
      </c>
      <c r="C24" s="7">
        <v>0</v>
      </c>
      <c r="D24" s="7">
        <v>0</v>
      </c>
      <c r="E24" s="7">
        <v>0</v>
      </c>
    </row>
    <row r="25" spans="1:5">
      <c r="A25" s="8" t="s">
        <v>36</v>
      </c>
      <c r="B25" s="7">
        <v>1963706149.04</v>
      </c>
      <c r="C25" s="7">
        <v>425720378.16000003</v>
      </c>
      <c r="D25" s="7">
        <v>207563050.83000001</v>
      </c>
      <c r="E25" s="7">
        <v>218157327.33000001</v>
      </c>
    </row>
    <row r="26" spans="1:5">
      <c r="A26" s="8" t="s">
        <v>37</v>
      </c>
      <c r="B26" s="7">
        <v>18522902.370000001</v>
      </c>
      <c r="C26" s="7">
        <v>222682.16</v>
      </c>
      <c r="D26" s="7">
        <v>0</v>
      </c>
      <c r="E26" s="7">
        <v>222682.16</v>
      </c>
    </row>
    <row r="27" spans="1:5">
      <c r="A27" s="8" t="s">
        <v>38</v>
      </c>
      <c r="B27" s="7">
        <v>4120755444.6500001</v>
      </c>
      <c r="C27" s="7">
        <v>2810384</v>
      </c>
      <c r="D27" s="7">
        <v>219713</v>
      </c>
      <c r="E27" s="7">
        <v>2590671</v>
      </c>
    </row>
    <row r="28" spans="1:5">
      <c r="A28" s="8" t="s">
        <v>39</v>
      </c>
      <c r="B28" s="7">
        <v>33292854690</v>
      </c>
      <c r="C28" s="7">
        <v>1317979479</v>
      </c>
      <c r="D28" s="7">
        <v>1997705837</v>
      </c>
      <c r="E28" s="7">
        <v>-679726358</v>
      </c>
    </row>
    <row r="29" spans="1:5">
      <c r="A29" s="8" t="s">
        <v>40</v>
      </c>
      <c r="B29" s="7">
        <v>10290948799.24</v>
      </c>
      <c r="C29" s="7">
        <v>624506240.03999996</v>
      </c>
      <c r="D29" s="7">
        <v>263709678.27000001</v>
      </c>
      <c r="E29" s="7">
        <v>360796561.76999998</v>
      </c>
    </row>
    <row r="30" spans="1:5">
      <c r="A30" s="8" t="s">
        <v>41</v>
      </c>
      <c r="B30" s="7">
        <v>956318998.66999996</v>
      </c>
      <c r="C30" s="7">
        <v>40669065.82</v>
      </c>
      <c r="D30" s="7">
        <v>37947365.600000001</v>
      </c>
      <c r="E30" s="7">
        <v>2721700.22</v>
      </c>
    </row>
    <row r="31" spans="1:5">
      <c r="A31" s="8" t="s">
        <v>42</v>
      </c>
      <c r="B31" s="7">
        <v>0</v>
      </c>
      <c r="C31" s="7">
        <v>0</v>
      </c>
      <c r="D31" s="7">
        <v>0</v>
      </c>
      <c r="E31" s="7">
        <v>0</v>
      </c>
    </row>
    <row r="32" spans="1:5">
      <c r="A32" s="8" t="s">
        <v>43</v>
      </c>
      <c r="B32" s="7">
        <v>12721495.439999999</v>
      </c>
      <c r="C32" s="7">
        <v>108559.4</v>
      </c>
      <c r="D32" s="7">
        <v>15997.57</v>
      </c>
      <c r="E32" s="7">
        <v>92561.83</v>
      </c>
    </row>
    <row r="33" spans="1:5">
      <c r="A33" s="8" t="s">
        <v>44</v>
      </c>
      <c r="B33" s="7">
        <v>557999.99</v>
      </c>
      <c r="C33" s="7">
        <v>0</v>
      </c>
      <c r="D33" s="7">
        <v>1378304.78</v>
      </c>
      <c r="E33" s="7">
        <v>-1089411.33</v>
      </c>
    </row>
    <row r="34" spans="1:5">
      <c r="A34" s="8" t="s">
        <v>45</v>
      </c>
      <c r="B34" s="7">
        <v>24270753.120000001</v>
      </c>
      <c r="C34" s="7">
        <v>1857782.01</v>
      </c>
      <c r="D34" s="7">
        <v>1341080.8700000001</v>
      </c>
      <c r="E34" s="7">
        <v>516701.14</v>
      </c>
    </row>
    <row r="35" spans="1:5">
      <c r="A35" s="8" t="s">
        <v>46</v>
      </c>
      <c r="B35" s="7">
        <v>22910321.859999999</v>
      </c>
      <c r="C35" s="7">
        <v>281902.25</v>
      </c>
      <c r="D35" s="7">
        <v>336000.36</v>
      </c>
      <c r="E35" s="7">
        <v>-54098.12</v>
      </c>
    </row>
    <row r="36" spans="1:5">
      <c r="A36" s="8" t="s">
        <v>47</v>
      </c>
      <c r="B36" s="7">
        <v>25764457.16</v>
      </c>
      <c r="C36" s="7">
        <v>1822359.33</v>
      </c>
      <c r="D36" s="7">
        <v>3345078.86</v>
      </c>
      <c r="E36" s="7">
        <v>-1522719.53</v>
      </c>
    </row>
    <row r="37" spans="1:5">
      <c r="A37" s="8" t="s">
        <v>48</v>
      </c>
      <c r="B37" s="7">
        <v>2591716525.1199999</v>
      </c>
      <c r="C37" s="7">
        <v>95375172.739999995</v>
      </c>
      <c r="D37" s="7">
        <v>70593009.870000005</v>
      </c>
      <c r="E37" s="7">
        <v>24782162.870000001</v>
      </c>
    </row>
    <row r="38" spans="1:5">
      <c r="A38" s="8" t="s">
        <v>49</v>
      </c>
      <c r="B38" s="7">
        <v>668003830.01999998</v>
      </c>
      <c r="C38" s="7">
        <v>26150584.879999999</v>
      </c>
      <c r="D38" s="7">
        <v>47196213.100000001</v>
      </c>
      <c r="E38" s="7">
        <v>-21045628.219999999</v>
      </c>
    </row>
    <row r="39" spans="1:5">
      <c r="A39" s="8" t="s">
        <v>50</v>
      </c>
      <c r="B39" s="7">
        <v>5694501900.8500004</v>
      </c>
      <c r="C39" s="7">
        <v>157206208.94999999</v>
      </c>
      <c r="D39" s="7">
        <v>106826737.89</v>
      </c>
      <c r="E39" s="7">
        <v>50379471.079999998</v>
      </c>
    </row>
    <row r="40" spans="1:5">
      <c r="A40" s="8" t="s">
        <v>51</v>
      </c>
      <c r="B40" s="7">
        <v>26977243981.709999</v>
      </c>
      <c r="C40" s="7">
        <v>1712685804.23</v>
      </c>
      <c r="D40" s="7">
        <v>579303287.86000001</v>
      </c>
      <c r="E40" s="7">
        <v>1133382516.3900001</v>
      </c>
    </row>
    <row r="41" spans="1:5">
      <c r="A41" s="8" t="s">
        <v>52</v>
      </c>
      <c r="B41" s="7">
        <v>5493799317.8000002</v>
      </c>
      <c r="C41" s="7">
        <v>342510499.67000002</v>
      </c>
      <c r="D41" s="7">
        <v>133312141.98999999</v>
      </c>
      <c r="E41" s="7">
        <v>209198357.66</v>
      </c>
    </row>
    <row r="42" spans="1:5">
      <c r="A42" s="8" t="s">
        <v>53</v>
      </c>
      <c r="B42" s="7">
        <v>3496795159.9099998</v>
      </c>
      <c r="C42" s="7">
        <v>17404027.579999998</v>
      </c>
      <c r="D42" s="7">
        <v>24962814.960000001</v>
      </c>
      <c r="E42" s="7">
        <v>-7558787.3799999999</v>
      </c>
    </row>
    <row r="43" spans="1:5">
      <c r="A43" s="8" t="s">
        <v>54</v>
      </c>
      <c r="B43" s="7">
        <v>832987193.88999999</v>
      </c>
      <c r="C43" s="7">
        <v>6945414.1799999997</v>
      </c>
      <c r="D43" s="7">
        <v>19408747.960000001</v>
      </c>
      <c r="E43" s="7">
        <v>-12463333.779999999</v>
      </c>
    </row>
    <row r="44" spans="1:5">
      <c r="A44" s="8" t="s">
        <v>55</v>
      </c>
      <c r="B44" s="7">
        <v>52665399064.660004</v>
      </c>
      <c r="C44" s="7">
        <v>6952108760.4099998</v>
      </c>
      <c r="D44" s="7">
        <v>10645305142.040001</v>
      </c>
      <c r="E44" s="7">
        <v>-3693196381.6300001</v>
      </c>
    </row>
    <row r="45" spans="1:5">
      <c r="A45" s="8" t="s">
        <v>56</v>
      </c>
      <c r="B45" s="7">
        <v>27705421636.290001</v>
      </c>
      <c r="C45" s="7">
        <v>109143167.8</v>
      </c>
      <c r="D45" s="7">
        <v>2146928696.4300001</v>
      </c>
      <c r="E45" s="7">
        <v>-2037785528.6500001</v>
      </c>
    </row>
    <row r="46" spans="1:5">
      <c r="A46" s="8" t="s">
        <v>57</v>
      </c>
      <c r="B46" s="7">
        <v>22957829706.950001</v>
      </c>
      <c r="C46" s="7">
        <v>3079788128.52</v>
      </c>
      <c r="D46" s="7">
        <v>1666733474.5899999</v>
      </c>
      <c r="E46" s="7">
        <v>1413054653.9300001</v>
      </c>
    </row>
    <row r="47" spans="1:5">
      <c r="A47" s="8" t="s">
        <v>58</v>
      </c>
      <c r="B47" s="7">
        <v>672953710.76999998</v>
      </c>
      <c r="C47" s="7">
        <v>-26629920.510000002</v>
      </c>
      <c r="D47" s="7">
        <v>55320362.859999999</v>
      </c>
      <c r="E47" s="7">
        <v>28690442.350000001</v>
      </c>
    </row>
    <row r="48" spans="1:5">
      <c r="A48" s="8" t="s">
        <v>59</v>
      </c>
      <c r="B48" s="7">
        <v>0</v>
      </c>
      <c r="C48" s="7">
        <v>0</v>
      </c>
      <c r="D48" s="7">
        <v>0</v>
      </c>
      <c r="E48" s="7">
        <v>0</v>
      </c>
    </row>
    <row r="49" spans="1:5">
      <c r="A49" s="8" t="s">
        <v>60</v>
      </c>
      <c r="B49" s="7">
        <v>4919178685.8199997</v>
      </c>
      <c r="C49" s="7">
        <v>688371305.79999995</v>
      </c>
      <c r="D49" s="7">
        <v>1812788020.78</v>
      </c>
      <c r="E49" s="7">
        <v>-1124416714.97</v>
      </c>
    </row>
    <row r="50" spans="1:5">
      <c r="A50" s="8" t="s">
        <v>61</v>
      </c>
      <c r="B50" s="7">
        <v>153270080.06999999</v>
      </c>
      <c r="C50" s="7">
        <v>16109147.140000001</v>
      </c>
      <c r="D50" s="7">
        <v>-9480785.6500000004</v>
      </c>
      <c r="E50" s="7">
        <v>25589932.800000001</v>
      </c>
    </row>
    <row r="51" spans="1:5">
      <c r="A51" s="8" t="s">
        <v>62</v>
      </c>
      <c r="B51" s="7">
        <v>5063775224.4700003</v>
      </c>
      <c r="C51" s="7">
        <v>432647805.63</v>
      </c>
      <c r="D51" s="7">
        <v>-149332119.84</v>
      </c>
      <c r="E51" s="7">
        <v>581979925.47000003</v>
      </c>
    </row>
    <row r="52" spans="1:5">
      <c r="A52" s="8" t="s">
        <v>63</v>
      </c>
      <c r="B52" s="7">
        <v>1517695085.1199999</v>
      </c>
      <c r="C52" s="7">
        <v>62838974.140000001</v>
      </c>
      <c r="D52" s="7">
        <v>-50727610.799999997</v>
      </c>
      <c r="E52" s="7">
        <v>113566584.93000001</v>
      </c>
    </row>
    <row r="53" spans="1:5">
      <c r="A53" s="8" t="s">
        <v>64</v>
      </c>
      <c r="B53" s="7">
        <v>29165686.890000001</v>
      </c>
      <c r="C53" s="7">
        <v>0</v>
      </c>
      <c r="D53" s="7">
        <v>-1871731.9</v>
      </c>
      <c r="E53" s="7">
        <v>1871731.9</v>
      </c>
    </row>
    <row r="54" spans="1:5">
      <c r="A54" s="8" t="s">
        <v>65</v>
      </c>
      <c r="B54" s="7">
        <v>4047235848.6500001</v>
      </c>
      <c r="C54" s="7">
        <v>241370014.91999999</v>
      </c>
      <c r="D54" s="7">
        <v>-146909286.77000001</v>
      </c>
      <c r="E54" s="7">
        <v>388279301.69999999</v>
      </c>
    </row>
    <row r="55" spans="1:5">
      <c r="A55" s="8" t="s">
        <v>66</v>
      </c>
      <c r="B55" s="7">
        <v>966877908.61000001</v>
      </c>
      <c r="C55" s="7">
        <v>12102959.15</v>
      </c>
      <c r="D55" s="7">
        <v>10588452.199999999</v>
      </c>
      <c r="E55" s="7">
        <v>1514506.95</v>
      </c>
    </row>
    <row r="56" spans="1:5">
      <c r="A56" s="8" t="s">
        <v>67</v>
      </c>
      <c r="B56" s="7">
        <v>541423860.90999997</v>
      </c>
      <c r="C56" s="7">
        <v>153031.65</v>
      </c>
      <c r="D56" s="7">
        <v>3835359.41</v>
      </c>
      <c r="E56" s="7">
        <v>-3682327.76</v>
      </c>
    </row>
    <row r="57" spans="1:5">
      <c r="A57" s="8" t="s">
        <v>68</v>
      </c>
      <c r="B57" s="7">
        <v>2632967754.5300002</v>
      </c>
      <c r="C57" s="7">
        <v>4452454.6900000004</v>
      </c>
      <c r="D57" s="7">
        <v>308587549.02999997</v>
      </c>
      <c r="E57" s="7">
        <v>-304135094.32999998</v>
      </c>
    </row>
    <row r="58" spans="1:5">
      <c r="A58" s="8" t="s">
        <v>69</v>
      </c>
      <c r="B58" s="7">
        <v>1603114313.02</v>
      </c>
      <c r="C58" s="7">
        <v>124712103.58</v>
      </c>
      <c r="D58" s="7">
        <v>668315.94999999995</v>
      </c>
      <c r="E58" s="7">
        <v>124043787.63</v>
      </c>
    </row>
    <row r="59" spans="1:5">
      <c r="A59" s="8" t="s">
        <v>70</v>
      </c>
      <c r="B59" s="7">
        <v>3169758642.96</v>
      </c>
      <c r="C59" s="7">
        <v>241937927.16</v>
      </c>
      <c r="D59" s="7">
        <v>713966440.09000003</v>
      </c>
      <c r="E59" s="7">
        <v>-472028512.93000001</v>
      </c>
    </row>
    <row r="60" spans="1:5">
      <c r="A60" s="8" t="s">
        <v>71</v>
      </c>
      <c r="B60" s="7">
        <v>1189910834.0599999</v>
      </c>
      <c r="C60" s="7">
        <v>55571769.310000002</v>
      </c>
      <c r="D60" s="7">
        <v>41948081.340000004</v>
      </c>
      <c r="E60" s="7">
        <v>13623687.970000001</v>
      </c>
    </row>
    <row r="61" spans="1:5">
      <c r="A61" s="8" t="s">
        <v>72</v>
      </c>
      <c r="B61" s="7">
        <v>5169166932.1000004</v>
      </c>
      <c r="C61" s="7">
        <v>228558978</v>
      </c>
      <c r="D61" s="7">
        <v>209037522.90000001</v>
      </c>
      <c r="E61" s="7">
        <v>19521455.100000001</v>
      </c>
    </row>
    <row r="62" spans="1:5">
      <c r="A62" s="8" t="s">
        <v>73</v>
      </c>
      <c r="B62" s="7">
        <v>3180723263.8000002</v>
      </c>
      <c r="C62" s="7">
        <v>162071912.97999999</v>
      </c>
      <c r="D62" s="7">
        <v>480575053.38999999</v>
      </c>
      <c r="E62" s="7">
        <v>-318503140.41000003</v>
      </c>
    </row>
    <row r="63" spans="1:5">
      <c r="A63" s="8" t="s">
        <v>74</v>
      </c>
      <c r="B63" s="7">
        <v>2776878864.4099998</v>
      </c>
      <c r="C63" s="7">
        <v>132502140.76000001</v>
      </c>
      <c r="D63" s="7">
        <v>76227027.349999994</v>
      </c>
      <c r="E63" s="7">
        <v>56275113.399999999</v>
      </c>
    </row>
    <row r="64" spans="1:5">
      <c r="A64" s="8" t="s">
        <v>75</v>
      </c>
      <c r="B64" s="7">
        <v>36782670848.550003</v>
      </c>
      <c r="C64" s="7">
        <v>753664978.15999997</v>
      </c>
      <c r="D64" s="7">
        <v>5820809532.0900002</v>
      </c>
      <c r="E64" s="7">
        <v>-5067144553.9399996</v>
      </c>
    </row>
    <row r="65" spans="1:5">
      <c r="A65" s="8" t="s">
        <v>76</v>
      </c>
      <c r="B65" s="7">
        <v>3632931603.8600001</v>
      </c>
      <c r="C65" s="7">
        <v>136443953.12</v>
      </c>
      <c r="D65" s="7">
        <v>165876914.06</v>
      </c>
      <c r="E65" s="7">
        <v>-29432960.940000001</v>
      </c>
    </row>
    <row r="66" spans="1:5">
      <c r="A66" s="8" t="s">
        <v>77</v>
      </c>
      <c r="B66" s="7">
        <v>10962422203.700001</v>
      </c>
      <c r="C66" s="7">
        <v>4890417031.5799999</v>
      </c>
      <c r="D66" s="7">
        <v>341575267.79000002</v>
      </c>
      <c r="E66" s="7">
        <v>4548841763.8199997</v>
      </c>
    </row>
    <row r="67" spans="1:5">
      <c r="A67" s="8" t="s">
        <v>78</v>
      </c>
      <c r="B67" s="7">
        <v>263714244.66</v>
      </c>
      <c r="C67" s="7">
        <v>12030336.57</v>
      </c>
      <c r="D67" s="7">
        <v>1771399.55</v>
      </c>
      <c r="E67" s="7">
        <v>10258937.02</v>
      </c>
    </row>
    <row r="68" spans="1:5">
      <c r="A68" s="8" t="s">
        <v>79</v>
      </c>
      <c r="B68" s="7">
        <v>41270039.530000001</v>
      </c>
      <c r="C68" s="7">
        <v>0</v>
      </c>
      <c r="D68" s="7">
        <v>58780013.840000004</v>
      </c>
      <c r="E68" s="7">
        <v>-58780013.840000004</v>
      </c>
    </row>
    <row r="69" spans="1:5">
      <c r="A69" s="8" t="s">
        <v>80</v>
      </c>
      <c r="B69" s="7">
        <v>0</v>
      </c>
      <c r="C69" s="7">
        <v>0</v>
      </c>
      <c r="D69" s="7">
        <v>0</v>
      </c>
      <c r="E69" s="7">
        <v>0</v>
      </c>
    </row>
    <row r="70" spans="1:5">
      <c r="A70" s="8" t="s">
        <v>81</v>
      </c>
      <c r="B70" s="7">
        <v>0</v>
      </c>
      <c r="C70" s="7">
        <v>0</v>
      </c>
      <c r="D70" s="7">
        <v>0</v>
      </c>
      <c r="E70" s="7">
        <v>0</v>
      </c>
    </row>
    <row r="71" spans="1:5">
      <c r="A71" s="8" t="s">
        <v>82</v>
      </c>
      <c r="B71" s="7">
        <v>15039054070.780001</v>
      </c>
      <c r="C71" s="7">
        <v>252690840.16999999</v>
      </c>
      <c r="D71" s="7">
        <v>77552456.159999996</v>
      </c>
      <c r="E71" s="7">
        <v>175138384.02000001</v>
      </c>
    </row>
    <row r="72" spans="1:5">
      <c r="A72" s="8" t="s">
        <v>83</v>
      </c>
      <c r="B72" s="7">
        <v>1008540885.83</v>
      </c>
      <c r="C72" s="7">
        <v>86587086.799999997</v>
      </c>
      <c r="D72" s="7">
        <v>29458276.850000001</v>
      </c>
      <c r="E72" s="7">
        <v>57128809.950000003</v>
      </c>
    </row>
    <row r="73" spans="1:5">
      <c r="A73" s="8"/>
      <c r="B73" s="7"/>
      <c r="C73" s="7"/>
      <c r="D73" s="7"/>
      <c r="E73" s="7"/>
    </row>
    <row r="74" spans="1:5" ht="15" thickBot="1">
      <c r="A74" s="5" t="s">
        <v>1</v>
      </c>
      <c r="B74" s="11">
        <v>327749355838.84003</v>
      </c>
      <c r="C74" s="11">
        <v>25225299232.580002</v>
      </c>
      <c r="D74" s="11">
        <v>29754598831.75</v>
      </c>
      <c r="E74" s="11">
        <v>-4418369979.9399996</v>
      </c>
    </row>
    <row r="75" spans="1:5" ht="15" thickTop="1"/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29"/>
  <sheetViews>
    <sheetView topLeftCell="C1" workbookViewId="0">
      <pane xSplit="1" ySplit="5" topLeftCell="D114" activePane="bottomRight" state="frozen"/>
      <selection activeCell="C1" sqref="C1"/>
      <selection pane="topRight" activeCell="D1" sqref="D1"/>
      <selection pane="bottomLeft" activeCell="C6" sqref="C6"/>
      <selection pane="bottomRight" activeCell="E132" sqref="E132"/>
    </sheetView>
  </sheetViews>
  <sheetFormatPr defaultRowHeight="14.4"/>
  <cols>
    <col min="1" max="2" width="0" hidden="1" customWidth="1"/>
    <col min="3" max="3" width="15.5546875" customWidth="1"/>
    <col min="4" max="4" width="9.33203125" bestFit="1" customWidth="1"/>
    <col min="5" max="5" width="15.5546875" bestFit="1" customWidth="1"/>
    <col min="6" max="6" width="11.33203125" bestFit="1" customWidth="1"/>
    <col min="7" max="7" width="15.88671875" bestFit="1" customWidth="1"/>
    <col min="8" max="8" width="15.33203125" bestFit="1" customWidth="1"/>
    <col min="9" max="9" width="16.44140625" bestFit="1" customWidth="1"/>
    <col min="10" max="10" width="16.109375" bestFit="1" customWidth="1"/>
  </cols>
  <sheetData>
    <row r="1" spans="1:17">
      <c r="A1" s="33"/>
      <c r="B1" s="33"/>
      <c r="C1" s="36" t="s">
        <v>95</v>
      </c>
      <c r="D1" s="35"/>
      <c r="E1" s="35"/>
      <c r="F1" s="35"/>
      <c r="G1" s="33"/>
      <c r="H1" s="33"/>
      <c r="I1" s="33"/>
      <c r="J1" s="41"/>
      <c r="K1" s="33"/>
      <c r="L1" s="33"/>
      <c r="M1" s="33"/>
      <c r="N1" s="33"/>
      <c r="O1" s="33"/>
      <c r="P1" s="33"/>
      <c r="Q1" s="33"/>
    </row>
    <row r="2" spans="1:17" ht="15" thickBot="1">
      <c r="A2" s="33"/>
      <c r="B2" s="33"/>
      <c r="C2" s="37"/>
      <c r="D2" s="37"/>
      <c r="E2" s="37"/>
      <c r="F2" s="37"/>
      <c r="G2" s="37"/>
      <c r="H2" s="37"/>
      <c r="I2" s="37"/>
      <c r="J2" s="37"/>
      <c r="K2" s="33"/>
      <c r="L2" s="33"/>
      <c r="M2" s="33"/>
      <c r="N2" s="33"/>
      <c r="O2" s="33"/>
      <c r="P2" s="33"/>
      <c r="Q2" s="33"/>
    </row>
    <row r="3" spans="1:17">
      <c r="A3" s="33"/>
      <c r="B3" s="33"/>
      <c r="C3" s="38"/>
      <c r="D3" s="42" t="s">
        <v>96</v>
      </c>
      <c r="E3" s="43" t="s">
        <v>97</v>
      </c>
      <c r="F3" s="43" t="s">
        <v>98</v>
      </c>
      <c r="G3" s="44" t="s">
        <v>99</v>
      </c>
      <c r="H3" s="44" t="s">
        <v>100</v>
      </c>
      <c r="I3" s="44" t="s">
        <v>100</v>
      </c>
      <c r="J3" s="45" t="s">
        <v>101</v>
      </c>
      <c r="K3" s="33"/>
      <c r="L3" s="33"/>
      <c r="M3" s="33"/>
      <c r="N3" s="33"/>
      <c r="O3" s="33"/>
      <c r="P3" s="33"/>
      <c r="Q3" s="33"/>
    </row>
    <row r="4" spans="1:17">
      <c r="A4" s="33"/>
      <c r="B4" s="33"/>
      <c r="C4" s="39"/>
      <c r="D4" s="46"/>
      <c r="E4" s="47"/>
      <c r="F4" s="47"/>
      <c r="G4" s="48"/>
      <c r="H4" s="48" t="s">
        <v>102</v>
      </c>
      <c r="I4" s="48" t="s">
        <v>103</v>
      </c>
      <c r="J4" s="49"/>
      <c r="K4" s="33"/>
      <c r="L4" s="33"/>
      <c r="M4" s="33"/>
      <c r="N4" s="33"/>
      <c r="O4" s="33"/>
      <c r="P4" s="33"/>
      <c r="Q4" s="33"/>
    </row>
    <row r="5" spans="1:17" ht="15" thickBot="1">
      <c r="A5" s="33"/>
      <c r="B5" s="33"/>
      <c r="C5" s="50"/>
      <c r="D5" s="51" t="s">
        <v>104</v>
      </c>
      <c r="E5" s="52" t="s">
        <v>104</v>
      </c>
      <c r="F5" s="53" t="s">
        <v>104</v>
      </c>
      <c r="G5" s="52" t="s">
        <v>104</v>
      </c>
      <c r="H5" s="52"/>
      <c r="I5" s="52"/>
      <c r="J5" s="54"/>
      <c r="K5" s="33"/>
      <c r="L5" s="33"/>
      <c r="M5" s="33"/>
      <c r="N5" s="33"/>
      <c r="O5" s="33"/>
      <c r="P5" s="33"/>
      <c r="Q5" s="33"/>
    </row>
    <row r="6" spans="1:17" ht="15" thickTop="1">
      <c r="A6" s="33"/>
      <c r="B6" s="33"/>
      <c r="C6" s="55">
        <v>1998</v>
      </c>
      <c r="D6" s="56"/>
      <c r="E6" s="57"/>
      <c r="F6" s="58"/>
      <c r="G6" s="57"/>
      <c r="H6" s="57"/>
      <c r="I6" s="57"/>
      <c r="J6" s="59"/>
      <c r="K6" s="33"/>
      <c r="L6" s="33"/>
      <c r="M6" s="33"/>
      <c r="N6" s="33"/>
      <c r="O6" s="33"/>
      <c r="P6" s="33"/>
      <c r="Q6" s="33"/>
    </row>
    <row r="7" spans="1:17">
      <c r="A7" s="34">
        <v>1998</v>
      </c>
      <c r="B7" s="34">
        <v>3</v>
      </c>
      <c r="C7" s="39" t="s">
        <v>105</v>
      </c>
      <c r="D7" s="60"/>
      <c r="E7" s="48"/>
      <c r="F7" s="61"/>
      <c r="G7" s="48"/>
      <c r="H7" s="48"/>
      <c r="I7" s="48"/>
      <c r="J7" s="49"/>
      <c r="K7" s="33"/>
      <c r="L7" s="33"/>
      <c r="M7" s="33"/>
      <c r="N7" s="33"/>
      <c r="O7" s="33"/>
      <c r="P7" s="33"/>
      <c r="Q7" s="33"/>
    </row>
    <row r="8" spans="1:17" ht="15" thickBot="1">
      <c r="A8" s="34">
        <v>1998</v>
      </c>
      <c r="B8" s="34">
        <v>4</v>
      </c>
      <c r="C8" s="39" t="s">
        <v>106</v>
      </c>
      <c r="D8" s="62"/>
      <c r="E8" s="63"/>
      <c r="F8" s="64"/>
      <c r="G8" s="65">
        <v>1994</v>
      </c>
      <c r="H8" s="65"/>
      <c r="I8" s="65"/>
      <c r="J8" s="66"/>
      <c r="K8" s="33"/>
      <c r="L8" s="33"/>
      <c r="M8" s="33"/>
      <c r="N8" s="33"/>
      <c r="O8" s="33"/>
      <c r="P8" s="33"/>
      <c r="Q8" s="33"/>
    </row>
    <row r="9" spans="1:17" ht="15" thickTop="1">
      <c r="A9" s="33"/>
      <c r="B9" s="33"/>
      <c r="C9" s="39"/>
      <c r="D9" s="67">
        <v>0</v>
      </c>
      <c r="E9" s="68">
        <v>0</v>
      </c>
      <c r="F9" s="69">
        <v>0</v>
      </c>
      <c r="G9" s="68"/>
      <c r="H9" s="68"/>
      <c r="I9" s="68"/>
      <c r="J9" s="70"/>
      <c r="K9" s="33"/>
      <c r="L9" s="33"/>
      <c r="M9" s="33"/>
      <c r="N9" s="33"/>
      <c r="O9" s="33"/>
      <c r="P9" s="33"/>
      <c r="Q9" s="33"/>
    </row>
    <row r="10" spans="1:17" ht="15" thickBot="1">
      <c r="A10" s="33"/>
      <c r="B10" s="33"/>
      <c r="C10" s="39"/>
      <c r="D10" s="60"/>
      <c r="E10" s="48"/>
      <c r="F10" s="61"/>
      <c r="G10" s="48"/>
      <c r="H10" s="48"/>
      <c r="I10" s="48"/>
      <c r="J10" s="49"/>
      <c r="K10" s="33"/>
      <c r="L10" s="33"/>
      <c r="M10" s="33"/>
      <c r="N10" s="33"/>
      <c r="O10" s="33"/>
      <c r="P10" s="33"/>
      <c r="Q10" s="33"/>
    </row>
    <row r="11" spans="1:17" ht="15" thickTop="1">
      <c r="A11" s="33"/>
      <c r="B11" s="33"/>
      <c r="C11" s="55">
        <v>1999</v>
      </c>
      <c r="D11" s="67"/>
      <c r="E11" s="68"/>
      <c r="F11" s="69"/>
      <c r="G11" s="68"/>
      <c r="H11" s="68"/>
      <c r="I11" s="68"/>
      <c r="J11" s="70"/>
      <c r="K11" s="33"/>
      <c r="L11" s="33"/>
      <c r="M11" s="33"/>
      <c r="N11" s="33"/>
      <c r="O11" s="33"/>
      <c r="P11" s="33"/>
      <c r="Q11" s="33"/>
    </row>
    <row r="12" spans="1:17">
      <c r="A12" s="34">
        <v>1999</v>
      </c>
      <c r="B12" s="34">
        <v>1</v>
      </c>
      <c r="C12" s="39" t="s">
        <v>107</v>
      </c>
      <c r="D12" s="62"/>
      <c r="E12" s="63"/>
      <c r="F12" s="64"/>
      <c r="G12" s="65"/>
      <c r="H12" s="65"/>
      <c r="I12" s="65"/>
      <c r="J12" s="66"/>
      <c r="K12" s="71"/>
      <c r="L12" s="33"/>
      <c r="M12" s="33"/>
      <c r="N12" s="33"/>
      <c r="O12" s="33"/>
      <c r="P12" s="33"/>
      <c r="Q12" s="33"/>
    </row>
    <row r="13" spans="1:17">
      <c r="A13" s="34">
        <v>1999</v>
      </c>
      <c r="B13" s="34">
        <v>2</v>
      </c>
      <c r="C13" s="39" t="s">
        <v>108</v>
      </c>
      <c r="D13" s="62"/>
      <c r="E13" s="63"/>
      <c r="F13" s="64"/>
      <c r="G13" s="72"/>
      <c r="H13" s="65"/>
      <c r="I13" s="65"/>
      <c r="J13" s="66"/>
      <c r="K13" s="71"/>
      <c r="L13" s="33"/>
      <c r="M13" s="33"/>
      <c r="N13" s="33"/>
      <c r="O13" s="33"/>
      <c r="P13" s="33"/>
      <c r="Q13" s="33"/>
    </row>
    <row r="14" spans="1:17">
      <c r="A14" s="34">
        <v>1999</v>
      </c>
      <c r="B14" s="34">
        <v>3</v>
      </c>
      <c r="C14" s="39" t="s">
        <v>105</v>
      </c>
      <c r="D14" s="62">
        <v>2441.1608783550596</v>
      </c>
      <c r="E14" s="63">
        <v>127.01339505200001</v>
      </c>
      <c r="F14" s="64">
        <v>2314.1474833030597</v>
      </c>
      <c r="G14" s="85">
        <v>5519.1068407605671</v>
      </c>
      <c r="H14" s="65"/>
      <c r="I14" s="65"/>
      <c r="J14" s="66"/>
      <c r="K14" s="71"/>
      <c r="L14" s="33"/>
      <c r="M14" s="33"/>
      <c r="N14" s="33"/>
      <c r="O14" s="33"/>
      <c r="P14" s="33"/>
      <c r="Q14" s="33"/>
    </row>
    <row r="15" spans="1:17" ht="15" thickBot="1">
      <c r="A15" s="34">
        <v>1999</v>
      </c>
      <c r="B15" s="34">
        <v>4</v>
      </c>
      <c r="C15" s="39" t="s">
        <v>106</v>
      </c>
      <c r="D15" s="62">
        <v>2206.2191816586001</v>
      </c>
      <c r="E15" s="63">
        <v>293.56687410790005</v>
      </c>
      <c r="F15" s="64">
        <v>1912.6523075507</v>
      </c>
      <c r="G15" s="65">
        <v>24498</v>
      </c>
      <c r="H15" s="65"/>
      <c r="I15" s="65"/>
      <c r="J15" s="66"/>
      <c r="K15" s="71"/>
      <c r="L15" s="33"/>
      <c r="M15" s="40"/>
      <c r="N15" s="40"/>
      <c r="O15" s="40"/>
      <c r="P15" s="40"/>
      <c r="Q15" s="40"/>
    </row>
    <row r="16" spans="1:17" ht="15" thickTop="1">
      <c r="A16" s="33"/>
      <c r="B16" s="33"/>
      <c r="C16" s="39"/>
      <c r="D16" s="67">
        <v>4647.3800600136601</v>
      </c>
      <c r="E16" s="68">
        <v>420.58026915990007</v>
      </c>
      <c r="F16" s="69">
        <v>4226.79979085376</v>
      </c>
      <c r="G16" s="68"/>
      <c r="H16" s="68"/>
      <c r="I16" s="68"/>
      <c r="J16" s="70"/>
      <c r="K16" s="71"/>
      <c r="L16" s="33"/>
      <c r="M16" s="40"/>
      <c r="N16" s="40"/>
      <c r="O16" s="40"/>
      <c r="P16" s="40"/>
      <c r="Q16" s="40"/>
    </row>
    <row r="17" spans="1:17" ht="15" thickBot="1">
      <c r="A17" s="33"/>
      <c r="B17" s="33"/>
      <c r="C17" s="50"/>
      <c r="D17" s="73"/>
      <c r="E17" s="74"/>
      <c r="F17" s="75"/>
      <c r="G17" s="74"/>
      <c r="H17" s="74"/>
      <c r="I17" s="74"/>
      <c r="J17" s="76"/>
      <c r="K17" s="71"/>
      <c r="L17" s="33"/>
      <c r="M17" s="40"/>
      <c r="N17" s="40"/>
      <c r="O17" s="40"/>
      <c r="P17" s="40"/>
      <c r="Q17" s="40"/>
    </row>
    <row r="18" spans="1:17" ht="15" thickTop="1">
      <c r="A18" s="33"/>
      <c r="B18" s="33"/>
      <c r="C18" s="55">
        <v>2000</v>
      </c>
      <c r="D18" s="67"/>
      <c r="E18" s="68"/>
      <c r="F18" s="69"/>
      <c r="G18" s="68"/>
      <c r="H18" s="68"/>
      <c r="I18" s="68"/>
      <c r="J18" s="70"/>
      <c r="K18" s="33"/>
      <c r="L18" s="33"/>
      <c r="M18" s="33"/>
      <c r="N18" s="33"/>
      <c r="O18" s="33"/>
      <c r="P18" s="33"/>
      <c r="Q18" s="33"/>
    </row>
    <row r="19" spans="1:17">
      <c r="A19" s="34">
        <v>2000</v>
      </c>
      <c r="B19" s="34">
        <v>1</v>
      </c>
      <c r="C19" s="39" t="s">
        <v>107</v>
      </c>
      <c r="D19" s="62">
        <v>4129</v>
      </c>
      <c r="E19" s="63">
        <v>1534</v>
      </c>
      <c r="F19" s="64">
        <v>2595</v>
      </c>
      <c r="G19" s="65">
        <v>38911</v>
      </c>
      <c r="H19" s="65">
        <v>11085</v>
      </c>
      <c r="I19" s="65">
        <v>27826</v>
      </c>
      <c r="J19" s="66">
        <v>183</v>
      </c>
      <c r="K19" s="71"/>
      <c r="L19" s="33"/>
      <c r="M19" s="33"/>
      <c r="N19" s="33"/>
      <c r="O19" s="33"/>
      <c r="P19" s="33"/>
      <c r="Q19" s="33"/>
    </row>
    <row r="20" spans="1:17">
      <c r="A20" s="34">
        <v>2000</v>
      </c>
      <c r="B20" s="34">
        <v>2</v>
      </c>
      <c r="C20" s="39" t="s">
        <v>108</v>
      </c>
      <c r="D20" s="62">
        <v>8899</v>
      </c>
      <c r="E20" s="63">
        <v>6203</v>
      </c>
      <c r="F20" s="64">
        <v>2696</v>
      </c>
      <c r="G20" s="65">
        <v>40248.75</v>
      </c>
      <c r="H20" s="65">
        <v>16254.78</v>
      </c>
      <c r="I20" s="65">
        <v>23993.97</v>
      </c>
      <c r="J20" s="66">
        <v>213</v>
      </c>
      <c r="K20" s="71"/>
      <c r="L20" s="33"/>
      <c r="M20" s="33"/>
      <c r="N20" s="33"/>
      <c r="O20" s="33"/>
      <c r="P20" s="33"/>
      <c r="Q20" s="33"/>
    </row>
    <row r="21" spans="1:17">
      <c r="A21" s="34">
        <v>2000</v>
      </c>
      <c r="B21" s="34">
        <v>3</v>
      </c>
      <c r="C21" s="39" t="s">
        <v>105</v>
      </c>
      <c r="D21" s="62">
        <v>6339.7</v>
      </c>
      <c r="E21" s="63">
        <v>2959.9</v>
      </c>
      <c r="F21" s="64">
        <v>3379.7999999999997</v>
      </c>
      <c r="G21" s="65">
        <v>53421.8</v>
      </c>
      <c r="H21" s="65">
        <v>20466.400000000001</v>
      </c>
      <c r="I21" s="65">
        <v>32955.4</v>
      </c>
      <c r="J21" s="66">
        <v>255</v>
      </c>
      <c r="K21" s="71"/>
      <c r="L21" s="33"/>
      <c r="M21" s="33"/>
      <c r="N21" s="33"/>
      <c r="O21" s="33"/>
      <c r="P21" s="33"/>
      <c r="Q21" s="33"/>
    </row>
    <row r="22" spans="1:17" ht="15" thickBot="1">
      <c r="A22" s="34">
        <v>2000</v>
      </c>
      <c r="B22" s="34">
        <v>4</v>
      </c>
      <c r="C22" s="39" t="s">
        <v>106</v>
      </c>
      <c r="D22" s="62">
        <v>4714.6000000000004</v>
      </c>
      <c r="E22" s="63">
        <v>4875.7</v>
      </c>
      <c r="F22" s="64">
        <v>-161.09999999999945</v>
      </c>
      <c r="G22" s="65">
        <v>56793.4</v>
      </c>
      <c r="H22" s="65">
        <v>18038.599999999999</v>
      </c>
      <c r="I22" s="65">
        <v>38754.800000000003</v>
      </c>
      <c r="J22" s="66">
        <v>270</v>
      </c>
      <c r="K22" s="71"/>
      <c r="L22" s="33"/>
      <c r="M22" s="40"/>
      <c r="N22" s="40"/>
      <c r="O22" s="40"/>
      <c r="P22" s="40"/>
      <c r="Q22" s="40"/>
    </row>
    <row r="23" spans="1:17" ht="15" thickTop="1">
      <c r="A23" s="33"/>
      <c r="B23" s="33"/>
      <c r="C23" s="39"/>
      <c r="D23" s="67">
        <v>24082.300000000003</v>
      </c>
      <c r="E23" s="68">
        <v>15572.599999999999</v>
      </c>
      <c r="F23" s="69">
        <v>8509.7000000000007</v>
      </c>
      <c r="G23" s="68"/>
      <c r="H23" s="68"/>
      <c r="I23" s="68"/>
      <c r="J23" s="70"/>
      <c r="K23" s="71"/>
      <c r="L23" s="33"/>
      <c r="M23" s="40"/>
      <c r="N23" s="40"/>
      <c r="O23" s="40"/>
      <c r="P23" s="40"/>
      <c r="Q23" s="40"/>
    </row>
    <row r="24" spans="1:17" ht="15" thickBot="1">
      <c r="A24" s="33"/>
      <c r="B24" s="33"/>
      <c r="C24" s="50"/>
      <c r="D24" s="73"/>
      <c r="E24" s="74"/>
      <c r="F24" s="75"/>
      <c r="G24" s="74"/>
      <c r="H24" s="74"/>
      <c r="I24" s="74"/>
      <c r="J24" s="76"/>
      <c r="K24" s="71"/>
      <c r="L24" s="33"/>
      <c r="M24" s="40"/>
      <c r="N24" s="40"/>
      <c r="O24" s="40"/>
      <c r="P24" s="40"/>
      <c r="Q24" s="40"/>
    </row>
    <row r="25" spans="1:17" ht="15" thickTop="1">
      <c r="A25" s="33"/>
      <c r="B25" s="33"/>
      <c r="C25" s="55">
        <v>2001</v>
      </c>
      <c r="D25" s="67"/>
      <c r="E25" s="68"/>
      <c r="F25" s="69"/>
      <c r="G25" s="68"/>
      <c r="H25" s="68"/>
      <c r="I25" s="68"/>
      <c r="J25" s="70"/>
      <c r="K25" s="71"/>
      <c r="L25" s="33"/>
      <c r="M25" s="33"/>
      <c r="N25" s="33"/>
      <c r="O25" s="33"/>
      <c r="P25" s="33"/>
      <c r="Q25" s="33"/>
    </row>
    <row r="26" spans="1:17">
      <c r="A26" s="34">
        <v>2001</v>
      </c>
      <c r="B26" s="34">
        <v>1</v>
      </c>
      <c r="C26" s="39" t="s">
        <v>109</v>
      </c>
      <c r="D26" s="77">
        <v>6631.5</v>
      </c>
      <c r="E26" s="78">
        <v>3701.7</v>
      </c>
      <c r="F26" s="64">
        <v>2929.8</v>
      </c>
      <c r="G26" s="78">
        <v>48581.98</v>
      </c>
      <c r="H26" s="78">
        <v>21359.84</v>
      </c>
      <c r="I26" s="78">
        <v>27222.14</v>
      </c>
      <c r="J26" s="79">
        <v>283</v>
      </c>
      <c r="K26" s="71"/>
      <c r="L26" s="33"/>
      <c r="M26" s="33"/>
      <c r="N26" s="33"/>
      <c r="O26" s="33"/>
      <c r="P26" s="33"/>
      <c r="Q26" s="33"/>
    </row>
    <row r="27" spans="1:17">
      <c r="A27" s="34">
        <v>2001</v>
      </c>
      <c r="B27" s="34">
        <v>2</v>
      </c>
      <c r="C27" s="39" t="s">
        <v>108</v>
      </c>
      <c r="D27" s="77">
        <v>24252</v>
      </c>
      <c r="E27" s="78">
        <v>23133</v>
      </c>
      <c r="F27" s="64">
        <v>1119</v>
      </c>
      <c r="G27" s="78">
        <v>56981.2</v>
      </c>
      <c r="H27" s="78">
        <v>25666.5</v>
      </c>
      <c r="I27" s="78">
        <v>31314.7</v>
      </c>
      <c r="J27" s="79">
        <v>289</v>
      </c>
      <c r="K27" s="71"/>
      <c r="L27" s="33"/>
      <c r="M27" s="33"/>
      <c r="N27" s="33"/>
      <c r="O27" s="33"/>
      <c r="P27" s="33"/>
      <c r="Q27" s="33"/>
    </row>
    <row r="28" spans="1:17">
      <c r="A28" s="34">
        <v>2001</v>
      </c>
      <c r="B28" s="34">
        <v>3</v>
      </c>
      <c r="C28" s="39" t="s">
        <v>105</v>
      </c>
      <c r="D28" s="62">
        <v>3513</v>
      </c>
      <c r="E28" s="63">
        <v>2959</v>
      </c>
      <c r="F28" s="64">
        <v>554</v>
      </c>
      <c r="G28" s="65">
        <v>51688.3</v>
      </c>
      <c r="H28" s="65">
        <v>16796.5</v>
      </c>
      <c r="I28" s="65">
        <v>34891.800000000003</v>
      </c>
      <c r="J28" s="66">
        <v>290</v>
      </c>
      <c r="K28" s="71"/>
      <c r="L28" s="33"/>
      <c r="M28" s="33"/>
      <c r="N28" s="33"/>
      <c r="O28" s="33"/>
      <c r="P28" s="33"/>
      <c r="Q28" s="33"/>
    </row>
    <row r="29" spans="1:17" ht="15" thickBot="1">
      <c r="A29" s="34">
        <v>2001</v>
      </c>
      <c r="B29" s="34">
        <v>4</v>
      </c>
      <c r="C29" s="39" t="s">
        <v>106</v>
      </c>
      <c r="D29" s="62">
        <v>5375</v>
      </c>
      <c r="E29" s="63">
        <v>6104</v>
      </c>
      <c r="F29" s="64">
        <v>-729</v>
      </c>
      <c r="G29" s="65">
        <v>72873.7</v>
      </c>
      <c r="H29" s="65">
        <v>24287.1</v>
      </c>
      <c r="I29" s="65">
        <v>48586.6</v>
      </c>
      <c r="J29" s="66">
        <v>283</v>
      </c>
      <c r="K29" s="71"/>
      <c r="L29" s="33"/>
      <c r="M29" s="33"/>
      <c r="N29" s="33"/>
      <c r="O29" s="33"/>
      <c r="P29" s="33"/>
      <c r="Q29" s="33"/>
    </row>
    <row r="30" spans="1:17" ht="15" thickTop="1">
      <c r="A30" s="33"/>
      <c r="B30" s="33"/>
      <c r="C30" s="39"/>
      <c r="D30" s="67">
        <v>39771.5</v>
      </c>
      <c r="E30" s="68">
        <v>35897.699999999997</v>
      </c>
      <c r="F30" s="69">
        <v>3873.8</v>
      </c>
      <c r="G30" s="68"/>
      <c r="H30" s="68"/>
      <c r="I30" s="68"/>
      <c r="J30" s="70"/>
      <c r="K30" s="71"/>
      <c r="L30" s="33"/>
      <c r="M30" s="33"/>
      <c r="N30" s="33"/>
      <c r="O30" s="33"/>
      <c r="P30" s="33"/>
      <c r="Q30" s="33"/>
    </row>
    <row r="31" spans="1:17" ht="15" thickBot="1">
      <c r="A31" s="33"/>
      <c r="B31" s="33"/>
      <c r="C31" s="50"/>
      <c r="D31" s="73"/>
      <c r="E31" s="74"/>
      <c r="F31" s="75"/>
      <c r="G31" s="80"/>
      <c r="H31" s="80"/>
      <c r="I31" s="80"/>
      <c r="J31" s="76"/>
      <c r="K31" s="71"/>
      <c r="L31" s="33"/>
      <c r="M31" s="33"/>
      <c r="N31" s="33"/>
      <c r="O31" s="33"/>
      <c r="P31" s="33"/>
      <c r="Q31" s="33"/>
    </row>
    <row r="32" spans="1:17" ht="15" thickTop="1">
      <c r="A32" s="33"/>
      <c r="B32" s="33"/>
      <c r="C32" s="55">
        <v>2002</v>
      </c>
      <c r="D32" s="67"/>
      <c r="E32" s="68"/>
      <c r="F32" s="68"/>
      <c r="G32" s="68"/>
      <c r="H32" s="69"/>
      <c r="I32" s="69"/>
      <c r="J32" s="81"/>
      <c r="K32" s="71"/>
      <c r="L32" s="33"/>
      <c r="M32" s="33"/>
      <c r="N32" s="33"/>
      <c r="O32" s="33"/>
      <c r="P32" s="33"/>
      <c r="Q32" s="33"/>
    </row>
    <row r="33" spans="1:11">
      <c r="A33" s="34">
        <v>2002</v>
      </c>
      <c r="B33" s="34">
        <v>1</v>
      </c>
      <c r="C33" s="39" t="s">
        <v>107</v>
      </c>
      <c r="D33" s="77">
        <v>2729</v>
      </c>
      <c r="E33" s="78">
        <v>3790</v>
      </c>
      <c r="F33" s="78">
        <v>-1061</v>
      </c>
      <c r="G33" s="78">
        <v>76301.7</v>
      </c>
      <c r="H33" s="64">
        <v>23678.7</v>
      </c>
      <c r="I33" s="64">
        <v>52623</v>
      </c>
      <c r="J33" s="82">
        <v>275</v>
      </c>
      <c r="K33" s="71"/>
    </row>
    <row r="34" spans="1:11">
      <c r="A34" s="34">
        <v>2002</v>
      </c>
      <c r="B34" s="34">
        <v>2</v>
      </c>
      <c r="C34" s="39" t="s">
        <v>108</v>
      </c>
      <c r="D34" s="77">
        <v>21671.9</v>
      </c>
      <c r="E34" s="78">
        <v>23369.9</v>
      </c>
      <c r="F34" s="78">
        <v>-1698</v>
      </c>
      <c r="G34" s="78">
        <v>73863.5</v>
      </c>
      <c r="H34" s="64">
        <v>20907.599999999999</v>
      </c>
      <c r="I34" s="64">
        <v>52955.8</v>
      </c>
      <c r="J34" s="82">
        <v>293</v>
      </c>
      <c r="K34" s="71"/>
    </row>
    <row r="35" spans="1:11">
      <c r="A35" s="34">
        <v>2002</v>
      </c>
      <c r="B35" s="34">
        <v>3</v>
      </c>
      <c r="C35" s="39" t="s">
        <v>105</v>
      </c>
      <c r="D35" s="77">
        <v>22118</v>
      </c>
      <c r="E35" s="78">
        <v>23561.200000000001</v>
      </c>
      <c r="F35" s="78">
        <v>-1443.2000000000007</v>
      </c>
      <c r="G35" s="78">
        <v>67519.7</v>
      </c>
      <c r="H35" s="64">
        <v>20190.599999999999</v>
      </c>
      <c r="I35" s="64">
        <v>47329</v>
      </c>
      <c r="J35" s="82">
        <v>314</v>
      </c>
      <c r="K35" s="71"/>
    </row>
    <row r="36" spans="1:11" ht="15" thickBot="1">
      <c r="A36" s="34">
        <v>2002</v>
      </c>
      <c r="B36" s="34">
        <v>4</v>
      </c>
      <c r="C36" s="39" t="s">
        <v>106</v>
      </c>
      <c r="D36" s="77">
        <v>3714.3</v>
      </c>
      <c r="E36" s="78">
        <v>5915.7</v>
      </c>
      <c r="F36" s="78">
        <v>-2201.3999999999996</v>
      </c>
      <c r="G36" s="78">
        <v>55381.5</v>
      </c>
      <c r="H36" s="64">
        <v>16851.2</v>
      </c>
      <c r="I36" s="64">
        <v>38530.300000000003</v>
      </c>
      <c r="J36" s="82">
        <v>317</v>
      </c>
      <c r="K36" s="71"/>
    </row>
    <row r="37" spans="1:11" ht="15" thickTop="1">
      <c r="A37" s="33"/>
      <c r="B37" s="33"/>
      <c r="C37" s="39"/>
      <c r="D37" s="67">
        <v>50233.200000000004</v>
      </c>
      <c r="E37" s="68">
        <v>56636.800000000003</v>
      </c>
      <c r="F37" s="68">
        <v>-6403.6</v>
      </c>
      <c r="G37" s="68"/>
      <c r="H37" s="69"/>
      <c r="I37" s="69"/>
      <c r="J37" s="81"/>
      <c r="K37" s="71"/>
    </row>
    <row r="38" spans="1:11" ht="15" thickBot="1">
      <c r="A38" s="33"/>
      <c r="B38" s="33"/>
      <c r="C38" s="50"/>
      <c r="D38" s="73"/>
      <c r="E38" s="74"/>
      <c r="F38" s="74"/>
      <c r="G38" s="74"/>
      <c r="H38" s="75"/>
      <c r="I38" s="75"/>
      <c r="J38" s="83"/>
      <c r="K38" s="71"/>
    </row>
    <row r="39" spans="1:11" ht="15" thickTop="1">
      <c r="A39" s="33"/>
      <c r="B39" s="33"/>
      <c r="C39" s="55">
        <v>2003</v>
      </c>
      <c r="D39" s="67"/>
      <c r="E39" s="68"/>
      <c r="F39" s="68"/>
      <c r="G39" s="68"/>
      <c r="H39" s="69"/>
      <c r="I39" s="69"/>
      <c r="J39" s="81"/>
      <c r="K39" s="71"/>
    </row>
    <row r="40" spans="1:11">
      <c r="A40" s="34">
        <v>2003</v>
      </c>
      <c r="B40" s="34">
        <v>1</v>
      </c>
      <c r="C40" s="39" t="s">
        <v>107</v>
      </c>
      <c r="D40" s="77">
        <v>4044</v>
      </c>
      <c r="E40" s="78">
        <v>6521.2</v>
      </c>
      <c r="F40" s="78">
        <v>-2477.1999999999998</v>
      </c>
      <c r="G40" s="78">
        <v>47047.9</v>
      </c>
      <c r="H40" s="64">
        <v>15323.2</v>
      </c>
      <c r="I40" s="64">
        <v>31724.7</v>
      </c>
      <c r="J40" s="82">
        <v>326</v>
      </c>
      <c r="K40" s="71"/>
    </row>
    <row r="41" spans="1:11">
      <c r="A41" s="34">
        <v>2003</v>
      </c>
      <c r="B41" s="34">
        <v>2</v>
      </c>
      <c r="C41" s="39" t="s">
        <v>108</v>
      </c>
      <c r="D41" s="77">
        <v>1597.4</v>
      </c>
      <c r="E41" s="78">
        <v>3076.5</v>
      </c>
      <c r="F41" s="78">
        <v>-1479.1</v>
      </c>
      <c r="G41" s="78">
        <v>46525.8</v>
      </c>
      <c r="H41" s="64">
        <v>15331.9</v>
      </c>
      <c r="I41" s="64">
        <v>31193.8</v>
      </c>
      <c r="J41" s="82">
        <v>333</v>
      </c>
      <c r="K41" s="71"/>
    </row>
    <row r="42" spans="1:11">
      <c r="A42" s="34">
        <v>2003</v>
      </c>
      <c r="B42" s="34">
        <v>3</v>
      </c>
      <c r="C42" s="39" t="s">
        <v>105</v>
      </c>
      <c r="D42" s="77">
        <v>1972.7</v>
      </c>
      <c r="E42" s="78">
        <v>3305.5</v>
      </c>
      <c r="F42" s="78">
        <v>-1332.8</v>
      </c>
      <c r="G42" s="78">
        <v>45123.5</v>
      </c>
      <c r="H42" s="64">
        <v>14885.8</v>
      </c>
      <c r="I42" s="64">
        <v>30237.7</v>
      </c>
      <c r="J42" s="82">
        <v>327</v>
      </c>
      <c r="K42" s="71"/>
    </row>
    <row r="43" spans="1:11" ht="15" thickBot="1">
      <c r="A43" s="34">
        <v>2003</v>
      </c>
      <c r="B43" s="34">
        <v>4</v>
      </c>
      <c r="C43" s="39" t="s">
        <v>106</v>
      </c>
      <c r="D43" s="77">
        <v>2522.6999999999998</v>
      </c>
      <c r="E43" s="78">
        <v>2023.7</v>
      </c>
      <c r="F43" s="78">
        <v>498.99999999999977</v>
      </c>
      <c r="G43" s="78">
        <v>45465.4</v>
      </c>
      <c r="H43" s="64">
        <v>13858.7</v>
      </c>
      <c r="I43" s="64">
        <v>31606.7</v>
      </c>
      <c r="J43" s="82">
        <v>328</v>
      </c>
      <c r="K43" s="71"/>
    </row>
    <row r="44" spans="1:11" ht="15" thickTop="1">
      <c r="A44" s="33"/>
      <c r="B44" s="33"/>
      <c r="C44" s="39"/>
      <c r="D44" s="67">
        <v>10136.799999999999</v>
      </c>
      <c r="E44" s="68">
        <v>14926.900000000001</v>
      </c>
      <c r="F44" s="68">
        <v>-4790.0999999999995</v>
      </c>
      <c r="G44" s="68"/>
      <c r="H44" s="69"/>
      <c r="I44" s="69"/>
      <c r="J44" s="81"/>
      <c r="K44" s="33"/>
    </row>
    <row r="45" spans="1:11" ht="15" thickBot="1">
      <c r="A45" s="33"/>
      <c r="B45" s="33"/>
      <c r="C45" s="50"/>
      <c r="D45" s="73"/>
      <c r="E45" s="74"/>
      <c r="F45" s="74"/>
      <c r="G45" s="74"/>
      <c r="H45" s="75"/>
      <c r="I45" s="75"/>
      <c r="J45" s="83"/>
      <c r="K45" s="33"/>
    </row>
    <row r="46" spans="1:11" ht="15" thickTop="1">
      <c r="A46" s="33"/>
      <c r="B46" s="33"/>
      <c r="C46" s="55">
        <v>2004</v>
      </c>
      <c r="D46" s="67"/>
      <c r="E46" s="68"/>
      <c r="F46" s="68"/>
      <c r="G46" s="68"/>
      <c r="H46" s="69"/>
      <c r="I46" s="69"/>
      <c r="J46" s="81"/>
      <c r="K46" s="33"/>
    </row>
    <row r="47" spans="1:11">
      <c r="A47" s="34">
        <v>2004</v>
      </c>
      <c r="B47" s="34">
        <v>1</v>
      </c>
      <c r="C47" s="39" t="s">
        <v>107</v>
      </c>
      <c r="D47" s="77">
        <v>3634.6</v>
      </c>
      <c r="E47" s="78">
        <v>2204</v>
      </c>
      <c r="F47" s="78">
        <v>1430.6</v>
      </c>
      <c r="G47" s="78">
        <v>44961</v>
      </c>
      <c r="H47" s="64">
        <v>13533.1</v>
      </c>
      <c r="I47" s="64">
        <v>31428.1</v>
      </c>
      <c r="J47" s="82">
        <v>354</v>
      </c>
      <c r="K47" s="71"/>
    </row>
    <row r="48" spans="1:11">
      <c r="A48" s="34">
        <v>2004</v>
      </c>
      <c r="B48" s="34">
        <v>2</v>
      </c>
      <c r="C48" s="39" t="s">
        <v>108</v>
      </c>
      <c r="D48" s="77">
        <v>3335</v>
      </c>
      <c r="E48" s="78">
        <v>2184</v>
      </c>
      <c r="F48" s="78">
        <v>1151</v>
      </c>
      <c r="G48" s="78">
        <v>48785.5</v>
      </c>
      <c r="H48" s="64">
        <v>16985.599999999999</v>
      </c>
      <c r="I48" s="64">
        <v>31799.8</v>
      </c>
      <c r="J48" s="82">
        <v>343</v>
      </c>
      <c r="K48" s="71"/>
    </row>
    <row r="49" spans="1:11">
      <c r="A49" s="34">
        <v>2004</v>
      </c>
      <c r="B49" s="34">
        <v>3</v>
      </c>
      <c r="C49" s="39" t="s">
        <v>105</v>
      </c>
      <c r="D49" s="77">
        <v>6254.9</v>
      </c>
      <c r="E49" s="78">
        <v>5331.4</v>
      </c>
      <c r="F49" s="78">
        <v>923.5</v>
      </c>
      <c r="G49" s="78">
        <v>47636.3</v>
      </c>
      <c r="H49" s="64">
        <v>17868.5</v>
      </c>
      <c r="I49" s="64">
        <v>29767.8</v>
      </c>
      <c r="J49" s="82">
        <v>327</v>
      </c>
      <c r="K49" s="71"/>
    </row>
    <row r="50" spans="1:11" ht="15" thickBot="1">
      <c r="A50" s="34">
        <v>2004</v>
      </c>
      <c r="B50" s="34">
        <v>4</v>
      </c>
      <c r="C50" s="39" t="s">
        <v>106</v>
      </c>
      <c r="D50" s="77">
        <v>5145.6000000000004</v>
      </c>
      <c r="E50" s="78">
        <v>2618.1</v>
      </c>
      <c r="F50" s="78">
        <v>2527.5000000000005</v>
      </c>
      <c r="G50" s="78">
        <v>46076.3</v>
      </c>
      <c r="H50" s="64">
        <v>17231.400000000001</v>
      </c>
      <c r="I50" s="64">
        <v>28845</v>
      </c>
      <c r="J50" s="82">
        <v>321</v>
      </c>
      <c r="K50" s="71"/>
    </row>
    <row r="51" spans="1:11" ht="15" thickTop="1">
      <c r="A51" s="33"/>
      <c r="B51" s="33"/>
      <c r="C51" s="39"/>
      <c r="D51" s="67">
        <v>18370.099999999999</v>
      </c>
      <c r="E51" s="68">
        <v>12337.5</v>
      </c>
      <c r="F51" s="68">
        <v>6032.6</v>
      </c>
      <c r="G51" s="68"/>
      <c r="H51" s="69"/>
      <c r="I51" s="69"/>
      <c r="J51" s="81"/>
      <c r="K51" s="33"/>
    </row>
    <row r="52" spans="1:11" ht="15" thickBot="1">
      <c r="A52" s="33"/>
      <c r="B52" s="33"/>
      <c r="C52" s="50"/>
      <c r="D52" s="73"/>
      <c r="E52" s="74"/>
      <c r="F52" s="74"/>
      <c r="G52" s="74"/>
      <c r="H52" s="75"/>
      <c r="I52" s="75"/>
      <c r="J52" s="83"/>
      <c r="K52" s="33"/>
    </row>
    <row r="53" spans="1:11" ht="15" thickTop="1">
      <c r="A53" s="33"/>
      <c r="B53" s="33"/>
      <c r="C53" s="55">
        <v>2005</v>
      </c>
      <c r="D53" s="67"/>
      <c r="E53" s="68"/>
      <c r="F53" s="68"/>
      <c r="G53" s="68"/>
      <c r="H53" s="69"/>
      <c r="I53" s="69"/>
      <c r="J53" s="81"/>
      <c r="K53" s="33"/>
    </row>
    <row r="54" spans="1:11">
      <c r="A54" s="34">
        <v>2005</v>
      </c>
      <c r="B54" s="34">
        <v>1</v>
      </c>
      <c r="C54" s="39" t="s">
        <v>107</v>
      </c>
      <c r="D54" s="77">
        <v>5447.5</v>
      </c>
      <c r="E54" s="78">
        <v>3678.5</v>
      </c>
      <c r="F54" s="78">
        <v>1769</v>
      </c>
      <c r="G54" s="78">
        <v>53013.599999999999</v>
      </c>
      <c r="H54" s="64">
        <v>19049.7</v>
      </c>
      <c r="I54" s="64">
        <v>33963.9</v>
      </c>
      <c r="J54" s="82">
        <v>322</v>
      </c>
      <c r="K54" s="71"/>
    </row>
    <row r="55" spans="1:11">
      <c r="A55" s="34">
        <v>2005</v>
      </c>
      <c r="B55" s="34">
        <v>2</v>
      </c>
      <c r="C55" s="39" t="s">
        <v>108</v>
      </c>
      <c r="D55" s="77">
        <v>3391.4</v>
      </c>
      <c r="E55" s="78">
        <v>2692.2</v>
      </c>
      <c r="F55" s="78">
        <v>699.20000000000027</v>
      </c>
      <c r="G55" s="78">
        <v>60725.8</v>
      </c>
      <c r="H55" s="64">
        <v>22843.200000000001</v>
      </c>
      <c r="I55" s="64">
        <v>37882.6</v>
      </c>
      <c r="J55" s="82">
        <v>374</v>
      </c>
      <c r="K55" s="71"/>
    </row>
    <row r="56" spans="1:11">
      <c r="A56" s="34">
        <v>2005</v>
      </c>
      <c r="B56" s="34">
        <v>3</v>
      </c>
      <c r="C56" s="39" t="s">
        <v>105</v>
      </c>
      <c r="D56" s="77">
        <v>3267</v>
      </c>
      <c r="E56" s="78">
        <v>3833.4</v>
      </c>
      <c r="F56" s="78">
        <v>-566.40000000000009</v>
      </c>
      <c r="G56" s="78">
        <v>62504.800000000003</v>
      </c>
      <c r="H56" s="64">
        <v>23915.5</v>
      </c>
      <c r="I56" s="64">
        <v>38589.300000000003</v>
      </c>
      <c r="J56" s="82">
        <v>372</v>
      </c>
      <c r="K56" s="71"/>
    </row>
    <row r="57" spans="1:11" ht="15" thickBot="1">
      <c r="A57" s="34">
        <v>2005</v>
      </c>
      <c r="B57" s="34">
        <v>4</v>
      </c>
      <c r="C57" s="39" t="s">
        <v>106</v>
      </c>
      <c r="D57" s="77">
        <v>5678.3</v>
      </c>
      <c r="E57" s="78">
        <v>4403.5</v>
      </c>
      <c r="F57" s="78">
        <v>1274.8000000000002</v>
      </c>
      <c r="G57" s="78">
        <v>66380.899999999994</v>
      </c>
      <c r="H57" s="64">
        <v>28651.4</v>
      </c>
      <c r="I57" s="64">
        <v>37729.5</v>
      </c>
      <c r="J57" s="82">
        <v>359</v>
      </c>
      <c r="K57" s="33"/>
    </row>
    <row r="58" spans="1:11" ht="15" thickTop="1">
      <c r="A58" s="33"/>
      <c r="B58" s="33"/>
      <c r="C58" s="39"/>
      <c r="D58" s="67">
        <v>17784.2</v>
      </c>
      <c r="E58" s="68">
        <v>14607.6</v>
      </c>
      <c r="F58" s="68">
        <v>3176.6000000000004</v>
      </c>
      <c r="G58" s="68"/>
      <c r="H58" s="69"/>
      <c r="I58" s="69"/>
      <c r="J58" s="81"/>
      <c r="K58" s="33"/>
    </row>
    <row r="59" spans="1:11" ht="15" thickBot="1">
      <c r="A59" s="33"/>
      <c r="B59" s="33"/>
      <c r="C59" s="50"/>
      <c r="D59" s="73"/>
      <c r="E59" s="74"/>
      <c r="F59" s="74"/>
      <c r="G59" s="74"/>
      <c r="H59" s="75"/>
      <c r="I59" s="75"/>
      <c r="J59" s="83"/>
      <c r="K59" s="33"/>
    </row>
    <row r="60" spans="1:11" ht="15" thickTop="1">
      <c r="A60" s="33"/>
      <c r="B60" s="33"/>
      <c r="C60" s="55">
        <v>2006</v>
      </c>
      <c r="D60" s="67"/>
      <c r="E60" s="68"/>
      <c r="F60" s="68"/>
      <c r="G60" s="68"/>
      <c r="H60" s="69"/>
      <c r="I60" s="69"/>
      <c r="J60" s="81"/>
      <c r="K60" s="33"/>
    </row>
    <row r="61" spans="1:11">
      <c r="A61" s="34">
        <v>2006</v>
      </c>
      <c r="B61" s="34">
        <v>1</v>
      </c>
      <c r="C61" s="39" t="s">
        <v>107</v>
      </c>
      <c r="D61" s="77">
        <v>5354.1</v>
      </c>
      <c r="E61" s="78">
        <v>2901.1</v>
      </c>
      <c r="F61" s="78">
        <v>2453.0000000000005</v>
      </c>
      <c r="G61" s="78">
        <v>70273.8</v>
      </c>
      <c r="H61" s="64">
        <v>36392.699999999997</v>
      </c>
      <c r="I61" s="64">
        <v>33881.1</v>
      </c>
      <c r="J61" s="82">
        <v>347</v>
      </c>
      <c r="K61" s="71"/>
    </row>
    <row r="62" spans="1:11">
      <c r="A62" s="34">
        <v>2006</v>
      </c>
      <c r="B62" s="34">
        <v>2</v>
      </c>
      <c r="C62" s="39" t="s">
        <v>108</v>
      </c>
      <c r="D62" s="77">
        <v>5904</v>
      </c>
      <c r="E62" s="78">
        <v>5085</v>
      </c>
      <c r="F62" s="78">
        <v>819</v>
      </c>
      <c r="G62" s="78">
        <v>83962.9</v>
      </c>
      <c r="H62" s="64">
        <v>34104.5</v>
      </c>
      <c r="I62" s="64">
        <v>49858.400000000001</v>
      </c>
      <c r="J62" s="82">
        <v>358</v>
      </c>
      <c r="K62" s="71"/>
    </row>
    <row r="63" spans="1:11">
      <c r="A63" s="34">
        <v>2006</v>
      </c>
      <c r="B63" s="34">
        <v>3</v>
      </c>
      <c r="C63" s="39" t="s">
        <v>105</v>
      </c>
      <c r="D63" s="77">
        <v>5803</v>
      </c>
      <c r="E63" s="78">
        <v>4777</v>
      </c>
      <c r="F63" s="78">
        <v>1026</v>
      </c>
      <c r="G63" s="78">
        <v>92451</v>
      </c>
      <c r="H63" s="64">
        <v>35591.699999999997</v>
      </c>
      <c r="I63" s="64">
        <v>56858.8</v>
      </c>
      <c r="J63" s="82">
        <v>361</v>
      </c>
      <c r="K63" s="71"/>
    </row>
    <row r="64" spans="1:11" ht="15" thickBot="1">
      <c r="A64" s="34">
        <v>2006</v>
      </c>
      <c r="B64" s="34">
        <v>4</v>
      </c>
      <c r="C64" s="39" t="s">
        <v>106</v>
      </c>
      <c r="D64" s="77">
        <v>7561.8</v>
      </c>
      <c r="E64" s="78">
        <v>4974.1000000000004</v>
      </c>
      <c r="F64" s="78">
        <v>2587.6999999999998</v>
      </c>
      <c r="G64" s="78">
        <v>95132.6</v>
      </c>
      <c r="H64" s="64">
        <v>38479.9</v>
      </c>
      <c r="I64" s="64">
        <v>56652.7</v>
      </c>
      <c r="J64" s="82">
        <v>366</v>
      </c>
      <c r="K64" s="33"/>
    </row>
    <row r="65" spans="1:10" ht="15" thickTop="1">
      <c r="A65" s="33"/>
      <c r="B65" s="33"/>
      <c r="C65" s="39"/>
      <c r="D65" s="67">
        <v>24622.899999999998</v>
      </c>
      <c r="E65" s="68">
        <v>17737.2</v>
      </c>
      <c r="F65" s="68">
        <v>6885.7</v>
      </c>
      <c r="G65" s="68"/>
      <c r="H65" s="69"/>
      <c r="I65" s="69"/>
      <c r="J65" s="81"/>
    </row>
    <row r="66" spans="1:10" ht="15" thickBot="1">
      <c r="A66" s="33"/>
      <c r="B66" s="33"/>
      <c r="C66" s="50"/>
      <c r="D66" s="73"/>
      <c r="E66" s="74"/>
      <c r="F66" s="74"/>
      <c r="G66" s="74"/>
      <c r="H66" s="75"/>
      <c r="I66" s="75"/>
      <c r="J66" s="83"/>
    </row>
    <row r="67" spans="1:10" ht="15" thickTop="1">
      <c r="A67" s="33"/>
      <c r="B67" s="33"/>
      <c r="C67" s="55">
        <v>2007</v>
      </c>
      <c r="D67" s="67"/>
      <c r="E67" s="68"/>
      <c r="F67" s="68"/>
      <c r="G67" s="68"/>
      <c r="H67" s="69"/>
      <c r="I67" s="69"/>
      <c r="J67" s="81"/>
    </row>
    <row r="68" spans="1:10">
      <c r="A68" s="34">
        <v>2007</v>
      </c>
      <c r="B68" s="34">
        <v>1</v>
      </c>
      <c r="C68" s="39" t="s">
        <v>107</v>
      </c>
      <c r="D68" s="77">
        <v>6792.0669796946358</v>
      </c>
      <c r="E68" s="78">
        <v>4648.1249362071067</v>
      </c>
      <c r="F68" s="78">
        <v>2143.9420434875292</v>
      </c>
      <c r="G68" s="78">
        <v>105094.92460398376</v>
      </c>
      <c r="H68" s="64">
        <v>42170.60008512919</v>
      </c>
      <c r="I68" s="64">
        <v>62924.324518854562</v>
      </c>
      <c r="J68" s="82">
        <v>372</v>
      </c>
    </row>
    <row r="69" spans="1:10">
      <c r="A69" s="34">
        <v>2007</v>
      </c>
      <c r="B69" s="34">
        <v>2</v>
      </c>
      <c r="C69" s="39" t="s">
        <v>108</v>
      </c>
      <c r="D69" s="77">
        <v>5594.1</v>
      </c>
      <c r="E69" s="78">
        <v>8564.7000000000007</v>
      </c>
      <c r="F69" s="78">
        <v>-2970.6000000000004</v>
      </c>
      <c r="G69" s="78">
        <v>104428.8</v>
      </c>
      <c r="H69" s="64">
        <v>44408.6</v>
      </c>
      <c r="I69" s="64">
        <v>60020.2</v>
      </c>
      <c r="J69" s="82">
        <v>359</v>
      </c>
    </row>
    <row r="70" spans="1:10">
      <c r="A70" s="34">
        <v>2007</v>
      </c>
      <c r="B70" s="34">
        <v>3</v>
      </c>
      <c r="C70" s="39" t="s">
        <v>105</v>
      </c>
      <c r="D70" s="77">
        <v>5498.9</v>
      </c>
      <c r="E70" s="78">
        <v>4492.6000000000004</v>
      </c>
      <c r="F70" s="78">
        <v>1006.2999999999993</v>
      </c>
      <c r="G70" s="78">
        <v>106628.9</v>
      </c>
      <c r="H70" s="64">
        <v>48390.1</v>
      </c>
      <c r="I70" s="64">
        <v>58238.7</v>
      </c>
      <c r="J70" s="82">
        <v>343</v>
      </c>
    </row>
    <row r="71" spans="1:10" ht="15" thickBot="1">
      <c r="A71" s="34">
        <v>2007</v>
      </c>
      <c r="B71" s="34">
        <v>4</v>
      </c>
      <c r="C71" s="39" t="s">
        <v>106</v>
      </c>
      <c r="D71" s="77">
        <v>7767.1429289322514</v>
      </c>
      <c r="E71" s="78">
        <v>6464.2238866707721</v>
      </c>
      <c r="F71" s="78">
        <v>1302.9190422614793</v>
      </c>
      <c r="G71" s="78">
        <v>107941.39190495753</v>
      </c>
      <c r="H71" s="64">
        <v>46412.104964652353</v>
      </c>
      <c r="I71" s="64">
        <v>61529.286940305174</v>
      </c>
      <c r="J71" s="82">
        <v>365</v>
      </c>
    </row>
    <row r="72" spans="1:10" ht="15" thickTop="1">
      <c r="A72" s="33"/>
      <c r="B72" s="33"/>
      <c r="C72" s="39"/>
      <c r="D72" s="68">
        <v>25652.20990862689</v>
      </c>
      <c r="E72" s="68">
        <v>24169.648822877876</v>
      </c>
      <c r="F72" s="68">
        <v>1482.5610857490074</v>
      </c>
      <c r="G72" s="68"/>
      <c r="H72" s="69"/>
      <c r="I72" s="69"/>
      <c r="J72" s="81"/>
    </row>
    <row r="73" spans="1:10" ht="15" thickBot="1">
      <c r="A73" s="33"/>
      <c r="B73" s="33"/>
      <c r="C73" s="50"/>
      <c r="D73" s="73"/>
      <c r="E73" s="74"/>
      <c r="F73" s="74"/>
      <c r="G73" s="74"/>
      <c r="H73" s="75"/>
      <c r="I73" s="75"/>
      <c r="J73" s="83"/>
    </row>
    <row r="74" spans="1:10" ht="15" thickTop="1">
      <c r="A74" s="33"/>
      <c r="B74" s="33"/>
      <c r="C74" s="55">
        <v>2008</v>
      </c>
      <c r="D74" s="67"/>
      <c r="E74" s="68"/>
      <c r="F74" s="68"/>
      <c r="G74" s="68"/>
      <c r="H74" s="68"/>
      <c r="I74" s="68"/>
      <c r="J74" s="81"/>
    </row>
    <row r="75" spans="1:10">
      <c r="A75" s="34">
        <v>2008</v>
      </c>
      <c r="B75" s="34">
        <v>1</v>
      </c>
      <c r="C75" s="39" t="s">
        <v>107</v>
      </c>
      <c r="D75" s="77">
        <v>5614.4234487530284</v>
      </c>
      <c r="E75" s="78">
        <v>6200.2405744145171</v>
      </c>
      <c r="F75" s="78">
        <v>-585.81712566148872</v>
      </c>
      <c r="G75" s="78">
        <v>117871.41586569771</v>
      </c>
      <c r="H75" s="78">
        <v>57064.034349052927</v>
      </c>
      <c r="I75" s="78">
        <v>60807.38151664476</v>
      </c>
      <c r="J75" s="82">
        <v>369</v>
      </c>
    </row>
    <row r="76" spans="1:10">
      <c r="A76" s="34">
        <v>2008</v>
      </c>
      <c r="B76" s="34">
        <v>2</v>
      </c>
      <c r="C76" s="39" t="s">
        <v>108</v>
      </c>
      <c r="D76" s="77">
        <v>7905.6235735638729</v>
      </c>
      <c r="E76" s="78">
        <v>9678.3032148181392</v>
      </c>
      <c r="F76" s="78">
        <v>-1772.6796412542662</v>
      </c>
      <c r="G76" s="78">
        <v>111592.03234092754</v>
      </c>
      <c r="H76" s="78">
        <v>52143.781948049589</v>
      </c>
      <c r="I76" s="78">
        <v>59448.250392877955</v>
      </c>
      <c r="J76" s="82">
        <v>377</v>
      </c>
    </row>
    <row r="77" spans="1:10">
      <c r="A77" s="34">
        <v>2008</v>
      </c>
      <c r="B77" s="34">
        <v>3</v>
      </c>
      <c r="C77" s="39" t="s">
        <v>105</v>
      </c>
      <c r="D77" s="77">
        <v>10433.860750891299</v>
      </c>
      <c r="E77" s="78">
        <v>8498.5146352016673</v>
      </c>
      <c r="F77" s="78">
        <v>1935.3461156896319</v>
      </c>
      <c r="G77" s="78">
        <v>99100.652595331005</v>
      </c>
      <c r="H77" s="78">
        <v>47640.696470202856</v>
      </c>
      <c r="I77" s="78">
        <v>51459.956125128141</v>
      </c>
      <c r="J77" s="82">
        <v>379</v>
      </c>
    </row>
    <row r="78" spans="1:10" ht="15" thickBot="1">
      <c r="A78" s="34">
        <v>2008</v>
      </c>
      <c r="B78" s="34">
        <v>4</v>
      </c>
      <c r="C78" s="39" t="s">
        <v>106</v>
      </c>
      <c r="D78" s="77">
        <v>14951.968159362717</v>
      </c>
      <c r="E78" s="78">
        <v>11836.400357404225</v>
      </c>
      <c r="F78" s="78">
        <v>3115.5678019584921</v>
      </c>
      <c r="G78" s="78">
        <v>114448.82196959177</v>
      </c>
      <c r="H78" s="78">
        <v>60330.842768566363</v>
      </c>
      <c r="I78" s="78">
        <v>54117.979201025402</v>
      </c>
      <c r="J78" s="82">
        <v>382</v>
      </c>
    </row>
    <row r="79" spans="1:10" ht="15" thickTop="1">
      <c r="A79" s="33"/>
      <c r="B79" s="33"/>
      <c r="C79" s="39"/>
      <c r="D79" s="67">
        <v>38905.875932570918</v>
      </c>
      <c r="E79" s="68">
        <v>36213.458781838548</v>
      </c>
      <c r="F79" s="68">
        <v>2692.417150732369</v>
      </c>
      <c r="G79" s="68"/>
      <c r="H79" s="68"/>
      <c r="I79" s="68"/>
      <c r="J79" s="81"/>
    </row>
    <row r="80" spans="1:10" ht="15" thickBot="1">
      <c r="A80" s="33"/>
      <c r="B80" s="33"/>
      <c r="C80" s="50"/>
      <c r="D80" s="73"/>
      <c r="E80" s="74"/>
      <c r="F80" s="74"/>
      <c r="G80" s="74"/>
      <c r="H80" s="74"/>
      <c r="I80" s="74"/>
      <c r="J80" s="83"/>
    </row>
    <row r="81" spans="1:10" ht="15" thickTop="1">
      <c r="A81" s="33"/>
      <c r="B81" s="33"/>
      <c r="C81" s="55">
        <v>2009</v>
      </c>
      <c r="D81" s="67"/>
      <c r="E81" s="68"/>
      <c r="F81" s="68"/>
      <c r="G81" s="68"/>
      <c r="H81" s="68"/>
      <c r="I81" s="68"/>
      <c r="J81" s="81"/>
    </row>
    <row r="82" spans="1:10">
      <c r="A82" s="34">
        <v>2009</v>
      </c>
      <c r="B82" s="34">
        <v>1</v>
      </c>
      <c r="C82" s="39" t="s">
        <v>107</v>
      </c>
      <c r="D82" s="77">
        <v>5685.2025659568126</v>
      </c>
      <c r="E82" s="78">
        <v>5126.9631586216638</v>
      </c>
      <c r="F82" s="78">
        <v>558.23940733514883</v>
      </c>
      <c r="G82" s="78">
        <v>96341.926239518129</v>
      </c>
      <c r="H82" s="64">
        <v>51477.284715052709</v>
      </c>
      <c r="I82" s="64">
        <v>44864.641524465413</v>
      </c>
      <c r="J82" s="82">
        <v>379</v>
      </c>
    </row>
    <row r="83" spans="1:10">
      <c r="A83" s="34">
        <v>2009</v>
      </c>
      <c r="B83" s="34">
        <v>2</v>
      </c>
      <c r="C83" s="39" t="s">
        <v>108</v>
      </c>
      <c r="D83" s="77">
        <v>8903.2299901278457</v>
      </c>
      <c r="E83" s="78">
        <v>6184.150919917668</v>
      </c>
      <c r="F83" s="78">
        <v>2719.0790702101776</v>
      </c>
      <c r="G83" s="78">
        <v>95939.246667109343</v>
      </c>
      <c r="H83" s="64">
        <v>58153.231594679804</v>
      </c>
      <c r="I83" s="64">
        <v>37786.015072429538</v>
      </c>
      <c r="J83" s="82">
        <v>383</v>
      </c>
    </row>
    <row r="84" spans="1:10">
      <c r="A84" s="34">
        <v>2009</v>
      </c>
      <c r="B84" s="34">
        <v>3</v>
      </c>
      <c r="C84" s="39" t="s">
        <v>105</v>
      </c>
      <c r="D84" s="77">
        <v>14962.469798014252</v>
      </c>
      <c r="E84" s="78">
        <v>12195.804706861647</v>
      </c>
      <c r="F84" s="78">
        <v>2766.6650911526049</v>
      </c>
      <c r="G84" s="78">
        <v>103872.66270475587</v>
      </c>
      <c r="H84" s="64">
        <v>58220.443195477266</v>
      </c>
      <c r="I84" s="64">
        <v>45652.219509278599</v>
      </c>
      <c r="J84" s="82">
        <v>382</v>
      </c>
    </row>
    <row r="85" spans="1:10" ht="15" thickBot="1">
      <c r="A85" s="34">
        <v>2009</v>
      </c>
      <c r="B85" s="34">
        <v>4</v>
      </c>
      <c r="C85" s="39" t="s">
        <v>106</v>
      </c>
      <c r="D85" s="77">
        <v>12023.343318489726</v>
      </c>
      <c r="E85" s="78">
        <v>8163.8838136625218</v>
      </c>
      <c r="F85" s="78">
        <v>3859.459504827204</v>
      </c>
      <c r="G85" s="78">
        <v>108456.81268508988</v>
      </c>
      <c r="H85" s="64">
        <v>65357.499656811007</v>
      </c>
      <c r="I85" s="64">
        <v>43099.313028278877</v>
      </c>
      <c r="J85" s="82">
        <v>372</v>
      </c>
    </row>
    <row r="86" spans="1:10" ht="15" thickTop="1">
      <c r="A86" s="33"/>
      <c r="B86" s="33"/>
      <c r="C86" s="39"/>
      <c r="D86" s="67">
        <v>41574.245672588637</v>
      </c>
      <c r="E86" s="68">
        <v>31670.8025990635</v>
      </c>
      <c r="F86" s="68">
        <v>9903.4430735251353</v>
      </c>
      <c r="G86" s="68"/>
      <c r="H86" s="68"/>
      <c r="I86" s="68"/>
      <c r="J86" s="81"/>
    </row>
    <row r="87" spans="1:10" ht="15" thickBot="1">
      <c r="A87" s="33"/>
      <c r="B87" s="33"/>
      <c r="C87" s="50"/>
      <c r="D87" s="73"/>
      <c r="E87" s="74"/>
      <c r="F87" s="74"/>
      <c r="G87" s="74"/>
      <c r="H87" s="74"/>
      <c r="I87" s="74"/>
      <c r="J87" s="83"/>
    </row>
    <row r="88" spans="1:10" ht="15" thickTop="1">
      <c r="A88" s="33"/>
      <c r="B88" s="33"/>
      <c r="C88" s="55">
        <v>2010</v>
      </c>
      <c r="D88" s="67"/>
      <c r="E88" s="68"/>
      <c r="F88" s="68"/>
      <c r="G88" s="68"/>
      <c r="H88" s="68"/>
      <c r="I88" s="68"/>
      <c r="J88" s="81"/>
    </row>
    <row r="89" spans="1:10">
      <c r="A89" s="34">
        <v>2010</v>
      </c>
      <c r="B89" s="34">
        <v>1</v>
      </c>
      <c r="C89" s="39" t="s">
        <v>107</v>
      </c>
      <c r="D89" s="77">
        <v>8770.5935534283308</v>
      </c>
      <c r="E89" s="78">
        <v>10002.606201654235</v>
      </c>
      <c r="F89" s="78">
        <v>-1232.0126482259038</v>
      </c>
      <c r="G89" s="78">
        <v>107460.96350849963</v>
      </c>
      <c r="H89" s="78">
        <v>64972.406367178759</v>
      </c>
      <c r="I89" s="78">
        <v>42488.557141320867</v>
      </c>
      <c r="J89" s="82">
        <v>342</v>
      </c>
    </row>
    <row r="90" spans="1:10">
      <c r="A90" s="34">
        <v>2010</v>
      </c>
      <c r="B90" s="34">
        <v>2</v>
      </c>
      <c r="C90" s="39" t="s">
        <v>108</v>
      </c>
      <c r="D90" s="77">
        <v>7961.8207459623463</v>
      </c>
      <c r="E90" s="78">
        <v>3746.5478900855778</v>
      </c>
      <c r="F90" s="78">
        <v>4215.2728558767685</v>
      </c>
      <c r="G90" s="78">
        <v>106755.95186528069</v>
      </c>
      <c r="H90" s="78">
        <v>66144.639819601158</v>
      </c>
      <c r="I90" s="78">
        <v>40611.31204567953</v>
      </c>
      <c r="J90" s="82">
        <v>345</v>
      </c>
    </row>
    <row r="91" spans="1:10">
      <c r="A91" s="34">
        <v>2010</v>
      </c>
      <c r="B91" s="34">
        <v>3</v>
      </c>
      <c r="C91" s="39" t="s">
        <v>105</v>
      </c>
      <c r="D91" s="77">
        <v>6931.1223373337707</v>
      </c>
      <c r="E91" s="78">
        <v>4536.2724373504725</v>
      </c>
      <c r="F91" s="78">
        <v>2394.8498999832982</v>
      </c>
      <c r="G91" s="78">
        <v>103202.2393473659</v>
      </c>
      <c r="H91" s="78">
        <v>50154.085993221845</v>
      </c>
      <c r="I91" s="78">
        <v>53048.153354144059</v>
      </c>
      <c r="J91" s="82">
        <v>348</v>
      </c>
    </row>
    <row r="92" spans="1:10" ht="15" thickBot="1">
      <c r="A92" s="34">
        <v>2010</v>
      </c>
      <c r="B92" s="34">
        <v>4</v>
      </c>
      <c r="C92" s="39" t="s">
        <v>106</v>
      </c>
      <c r="D92" s="77">
        <v>8897.5893318642302</v>
      </c>
      <c r="E92" s="78">
        <v>6966.3442276537025</v>
      </c>
      <c r="F92" s="78">
        <v>1931.2451042105276</v>
      </c>
      <c r="G92" s="78">
        <v>107196.08996132447</v>
      </c>
      <c r="H92" s="78">
        <v>50287.056687659358</v>
      </c>
      <c r="I92" s="78">
        <v>56909.033273665103</v>
      </c>
      <c r="J92" s="82">
        <v>336</v>
      </c>
    </row>
    <row r="93" spans="1:10" ht="15" thickTop="1">
      <c r="A93" s="33"/>
      <c r="B93" s="33"/>
      <c r="C93" s="39"/>
      <c r="D93" s="67">
        <v>32561.12596858868</v>
      </c>
      <c r="E93" s="68">
        <v>25251.770756743987</v>
      </c>
      <c r="F93" s="68">
        <v>7309.3552118446905</v>
      </c>
      <c r="G93" s="68"/>
      <c r="H93" s="68"/>
      <c r="I93" s="68"/>
      <c r="J93" s="81"/>
    </row>
    <row r="94" spans="1:10" ht="15" thickBot="1">
      <c r="A94" s="33"/>
      <c r="B94" s="33"/>
      <c r="C94" s="50"/>
      <c r="D94" s="73"/>
      <c r="E94" s="74"/>
      <c r="F94" s="74"/>
      <c r="G94" s="74"/>
      <c r="H94" s="74"/>
      <c r="I94" s="74"/>
      <c r="J94" s="83"/>
    </row>
    <row r="95" spans="1:10" ht="15" thickTop="1">
      <c r="A95" s="33"/>
      <c r="B95" s="33"/>
      <c r="C95" s="55">
        <v>2011</v>
      </c>
      <c r="D95" s="67"/>
      <c r="E95" s="68"/>
      <c r="F95" s="68"/>
      <c r="G95" s="68"/>
      <c r="H95" s="68"/>
      <c r="I95" s="68"/>
      <c r="J95" s="81"/>
    </row>
    <row r="96" spans="1:10">
      <c r="A96" s="34">
        <v>2011</v>
      </c>
      <c r="B96" s="34">
        <v>1</v>
      </c>
      <c r="C96" s="39" t="s">
        <v>107</v>
      </c>
      <c r="D96" s="77">
        <v>13593.266826972278</v>
      </c>
      <c r="E96" s="78">
        <v>5694.5233829801418</v>
      </c>
      <c r="F96" s="78">
        <v>7898.7434439921362</v>
      </c>
      <c r="G96" s="78">
        <v>121708.37935835181</v>
      </c>
      <c r="H96" s="78">
        <v>57469.505368647784</v>
      </c>
      <c r="I96" s="78">
        <v>64238.873989704021</v>
      </c>
      <c r="J96" s="82">
        <v>336</v>
      </c>
    </row>
    <row r="97" spans="1:10">
      <c r="A97" s="34">
        <v>2011</v>
      </c>
      <c r="B97" s="34">
        <v>2</v>
      </c>
      <c r="C97" s="39" t="s">
        <v>108</v>
      </c>
      <c r="D97" s="77">
        <v>12018.198493486474</v>
      </c>
      <c r="E97" s="78">
        <v>8403.1721386063582</v>
      </c>
      <c r="F97" s="78">
        <v>3615.0263548801158</v>
      </c>
      <c r="G97" s="78">
        <v>122602.939733331</v>
      </c>
      <c r="H97" s="78">
        <v>48380.586871211221</v>
      </c>
      <c r="I97" s="78">
        <v>74222.352862119791</v>
      </c>
      <c r="J97" s="82">
        <v>351</v>
      </c>
    </row>
    <row r="98" spans="1:10">
      <c r="A98" s="34">
        <v>2011</v>
      </c>
      <c r="B98" s="34">
        <v>3</v>
      </c>
      <c r="C98" s="39" t="s">
        <v>105</v>
      </c>
      <c r="D98" s="77">
        <v>8171.6091624384462</v>
      </c>
      <c r="E98" s="78">
        <v>9601.6144045936962</v>
      </c>
      <c r="F98" s="78">
        <v>-1430.00524215525</v>
      </c>
      <c r="G98" s="78">
        <v>124086.34778758782</v>
      </c>
      <c r="H98" s="78">
        <v>46892.322227037024</v>
      </c>
      <c r="I98" s="78">
        <v>77194.025560550785</v>
      </c>
      <c r="J98" s="82">
        <v>346</v>
      </c>
    </row>
    <row r="99" spans="1:10" ht="15" thickBot="1">
      <c r="A99" s="34">
        <v>2011</v>
      </c>
      <c r="B99" s="34">
        <v>4</v>
      </c>
      <c r="C99" s="39" t="s">
        <v>106</v>
      </c>
      <c r="D99" s="77">
        <v>17013.850854863085</v>
      </c>
      <c r="E99" s="78">
        <v>11666.194973528647</v>
      </c>
      <c r="F99" s="78">
        <v>5347.6558813344382</v>
      </c>
      <c r="G99" s="78">
        <v>134635.59232556025</v>
      </c>
      <c r="H99" s="78">
        <v>50999.521620229956</v>
      </c>
      <c r="I99" s="78">
        <v>83636.070705330305</v>
      </c>
      <c r="J99" s="82">
        <v>342</v>
      </c>
    </row>
    <row r="100" spans="1:10" ht="15" thickTop="1">
      <c r="A100" s="33"/>
      <c r="B100" s="33"/>
      <c r="C100" s="39"/>
      <c r="D100" s="67">
        <v>50796.92533776028</v>
      </c>
      <c r="E100" s="68">
        <v>35365.504899708845</v>
      </c>
      <c r="F100" s="68">
        <v>15431.42043805144</v>
      </c>
      <c r="G100" s="68"/>
      <c r="H100" s="68"/>
      <c r="I100" s="68"/>
      <c r="J100" s="81"/>
    </row>
    <row r="101" spans="1:10" ht="15" thickBot="1">
      <c r="A101" s="33"/>
      <c r="B101" s="33"/>
      <c r="C101" s="50"/>
      <c r="D101" s="73"/>
      <c r="E101" s="74"/>
      <c r="F101" s="74"/>
      <c r="G101" s="74"/>
      <c r="H101" s="74"/>
      <c r="I101" s="74"/>
      <c r="J101" s="83"/>
    </row>
    <row r="102" spans="1:10" ht="15" thickTop="1">
      <c r="A102" s="33"/>
      <c r="B102" s="33"/>
      <c r="C102" s="55">
        <v>2012</v>
      </c>
      <c r="D102" s="67"/>
      <c r="E102" s="68"/>
      <c r="F102" s="68"/>
      <c r="G102" s="68"/>
      <c r="H102" s="68"/>
      <c r="I102" s="68"/>
      <c r="J102" s="81"/>
    </row>
    <row r="103" spans="1:10">
      <c r="A103" s="34">
        <v>2012</v>
      </c>
      <c r="B103" s="34">
        <v>1</v>
      </c>
      <c r="C103" s="39" t="s">
        <v>107</v>
      </c>
      <c r="D103" s="77">
        <v>13340.48165412872</v>
      </c>
      <c r="E103" s="78">
        <v>8906.9597773687856</v>
      </c>
      <c r="F103" s="78">
        <v>4433.5218767599345</v>
      </c>
      <c r="G103" s="78">
        <v>137620.38072189229</v>
      </c>
      <c r="H103" s="78">
        <v>52795.278988904756</v>
      </c>
      <c r="I103" s="78">
        <v>84825.101732987547</v>
      </c>
      <c r="J103" s="82">
        <v>322</v>
      </c>
    </row>
    <row r="104" spans="1:10">
      <c r="A104" s="34">
        <v>2012</v>
      </c>
      <c r="B104" s="34">
        <v>2</v>
      </c>
      <c r="C104" s="39" t="s">
        <v>108</v>
      </c>
      <c r="D104" s="77">
        <v>8241.4065380515185</v>
      </c>
      <c r="E104" s="78">
        <v>5671.2937957788781</v>
      </c>
      <c r="F104" s="78">
        <v>2570.1127422726404</v>
      </c>
      <c r="G104" s="78">
        <v>123780.07643307131</v>
      </c>
      <c r="H104" s="78">
        <v>54173.323712475605</v>
      </c>
      <c r="I104" s="78">
        <v>69606.752720595716</v>
      </c>
      <c r="J104" s="82">
        <v>321</v>
      </c>
    </row>
    <row r="105" spans="1:10">
      <c r="A105" s="34">
        <v>2012</v>
      </c>
      <c r="B105" s="34">
        <v>3</v>
      </c>
      <c r="C105" s="39" t="s">
        <v>105</v>
      </c>
      <c r="D105" s="77">
        <v>10386.995020310058</v>
      </c>
      <c r="E105" s="78">
        <v>6526.1460058717985</v>
      </c>
      <c r="F105" s="78">
        <v>3860.8490144382595</v>
      </c>
      <c r="G105" s="78">
        <v>130688.59321979934</v>
      </c>
      <c r="H105" s="78">
        <v>36266.481579794032</v>
      </c>
      <c r="I105" s="78">
        <v>94422.111640005314</v>
      </c>
      <c r="J105" s="82">
        <v>316</v>
      </c>
    </row>
    <row r="106" spans="1:10" ht="15" thickBot="1">
      <c r="A106" s="34">
        <v>2012</v>
      </c>
      <c r="B106" s="34">
        <v>4</v>
      </c>
      <c r="C106" s="39" t="s">
        <v>106</v>
      </c>
      <c r="D106" s="77">
        <v>14870.55320601735</v>
      </c>
      <c r="E106" s="78">
        <v>11240.704035754097</v>
      </c>
      <c r="F106" s="78">
        <v>3629.8491702632527</v>
      </c>
      <c r="G106" s="78">
        <v>143452.13506938712</v>
      </c>
      <c r="H106" s="78">
        <v>40101.242426262863</v>
      </c>
      <c r="I106" s="78">
        <v>103350.89264312426</v>
      </c>
      <c r="J106" s="82">
        <v>319</v>
      </c>
    </row>
    <row r="107" spans="1:10" ht="15" thickTop="1">
      <c r="A107" s="33"/>
      <c r="B107" s="33"/>
      <c r="C107" s="39"/>
      <c r="D107" s="68">
        <v>46839.436418507648</v>
      </c>
      <c r="E107" s="68">
        <v>32345.103614773558</v>
      </c>
      <c r="F107" s="68">
        <v>14494.332803734087</v>
      </c>
      <c r="G107" s="68"/>
      <c r="H107" s="68"/>
      <c r="I107" s="68"/>
      <c r="J107" s="81"/>
    </row>
    <row r="108" spans="1:10" ht="15" thickBot="1">
      <c r="A108" s="33"/>
      <c r="B108" s="33"/>
      <c r="C108" s="50"/>
      <c r="D108" s="73"/>
      <c r="E108" s="74"/>
      <c r="F108" s="74"/>
      <c r="G108" s="74"/>
      <c r="H108" s="74"/>
      <c r="I108" s="74"/>
      <c r="J108" s="83"/>
    </row>
    <row r="109" spans="1:10" ht="15" thickTop="1">
      <c r="A109" s="33"/>
      <c r="B109" s="33"/>
      <c r="C109" s="55">
        <v>2013</v>
      </c>
      <c r="D109" s="67"/>
      <c r="E109" s="68"/>
      <c r="F109" s="68"/>
      <c r="G109" s="68"/>
      <c r="H109" s="68"/>
      <c r="I109" s="68"/>
      <c r="J109" s="81"/>
    </row>
    <row r="110" spans="1:10">
      <c r="A110" s="33"/>
      <c r="B110" s="33"/>
      <c r="C110" s="39" t="s">
        <v>107</v>
      </c>
      <c r="D110" s="77">
        <v>9925.3362925862657</v>
      </c>
      <c r="E110" s="78">
        <v>10225.530541478533</v>
      </c>
      <c r="F110" s="78">
        <v>-300.19424889226684</v>
      </c>
      <c r="G110" s="78">
        <v>164202.42988901236</v>
      </c>
      <c r="H110" s="78">
        <v>47011.39364014841</v>
      </c>
      <c r="I110" s="78">
        <v>117191.03624886394</v>
      </c>
      <c r="J110" s="82">
        <v>309</v>
      </c>
    </row>
    <row r="111" spans="1:10">
      <c r="A111" s="33"/>
      <c r="B111" s="33"/>
      <c r="C111" s="39" t="s">
        <v>108</v>
      </c>
      <c r="D111" s="77">
        <v>11968.8</v>
      </c>
      <c r="E111" s="78">
        <v>12602.3</v>
      </c>
      <c r="F111" s="78">
        <v>-633.5</v>
      </c>
      <c r="G111" s="78">
        <v>180024.2</v>
      </c>
      <c r="H111" s="78">
        <v>45898.7</v>
      </c>
      <c r="I111" s="86">
        <v>134125.5</v>
      </c>
      <c r="J111" s="82">
        <v>312</v>
      </c>
    </row>
    <row r="112" spans="1:10">
      <c r="A112" s="33"/>
      <c r="B112" s="33"/>
      <c r="C112" s="39" t="s">
        <v>105</v>
      </c>
      <c r="D112" s="77">
        <v>25979.916603064059</v>
      </c>
      <c r="E112" s="78">
        <v>25619.51575481613</v>
      </c>
      <c r="F112" s="78">
        <v>360.40084824792939</v>
      </c>
      <c r="G112" s="78">
        <v>196151.25403269354</v>
      </c>
      <c r="H112" s="78">
        <v>38002.711975413695</v>
      </c>
      <c r="I112" s="86">
        <v>158148.54205727985</v>
      </c>
      <c r="J112" s="82">
        <v>303</v>
      </c>
    </row>
    <row r="113" spans="3:21" ht="15" thickBot="1">
      <c r="C113" s="39" t="s">
        <v>106</v>
      </c>
      <c r="D113" s="77">
        <v>10713.971518229378</v>
      </c>
      <c r="E113" s="78">
        <v>10747.002530712985</v>
      </c>
      <c r="F113" s="78">
        <v>-33.031012483606901</v>
      </c>
      <c r="G113" s="78">
        <v>216665.31049344564</v>
      </c>
      <c r="H113" s="78">
        <v>41800.251576417621</v>
      </c>
      <c r="I113" s="86">
        <v>174865.05891702801</v>
      </c>
      <c r="J113" s="82">
        <v>306</v>
      </c>
      <c r="K113" s="33"/>
      <c r="L113" s="33"/>
      <c r="M113" s="33"/>
      <c r="N113" s="33"/>
      <c r="O113" s="33"/>
      <c r="P113" s="33"/>
      <c r="Q113" s="33"/>
      <c r="R113" s="33"/>
      <c r="S113" s="33"/>
      <c r="T113" s="33"/>
      <c r="U113" s="33"/>
    </row>
    <row r="114" spans="3:21" ht="15" thickTop="1">
      <c r="C114" s="39"/>
      <c r="D114" s="68">
        <v>58588.024413879706</v>
      </c>
      <c r="E114" s="68">
        <v>59194.348827007649</v>
      </c>
      <c r="F114" s="68">
        <v>-606.32441312794435</v>
      </c>
      <c r="G114" s="68"/>
      <c r="H114" s="68"/>
      <c r="I114" s="68"/>
      <c r="J114" s="81"/>
      <c r="K114" s="33"/>
      <c r="L114" s="33"/>
      <c r="M114" s="33"/>
      <c r="N114" s="33"/>
      <c r="O114" s="33"/>
      <c r="P114" s="33"/>
      <c r="Q114" s="33"/>
      <c r="R114" s="33"/>
      <c r="S114" s="33"/>
      <c r="T114" s="33"/>
      <c r="U114" s="33"/>
    </row>
    <row r="115" spans="3:21" ht="15" thickBot="1">
      <c r="C115" s="89"/>
      <c r="D115" s="90"/>
      <c r="E115" s="91"/>
      <c r="F115" s="91"/>
      <c r="G115" s="91"/>
      <c r="H115" s="91"/>
      <c r="I115" s="91"/>
      <c r="J115" s="92"/>
      <c r="K115" s="33"/>
      <c r="L115" s="33"/>
      <c r="M115" s="33"/>
      <c r="N115" s="33"/>
      <c r="O115" s="33"/>
      <c r="P115" s="33"/>
      <c r="Q115" s="33"/>
      <c r="R115" s="33"/>
      <c r="S115" s="33"/>
      <c r="T115" s="33"/>
      <c r="U115" s="33"/>
    </row>
    <row r="116" spans="3:21" ht="15" thickTop="1">
      <c r="C116" s="55">
        <v>2014</v>
      </c>
      <c r="D116" s="87"/>
      <c r="E116" s="63"/>
      <c r="F116" s="63"/>
      <c r="G116" s="63"/>
      <c r="H116" s="63"/>
      <c r="I116" s="63"/>
      <c r="J116" s="88"/>
      <c r="K116" s="33"/>
      <c r="L116" s="33"/>
      <c r="M116" s="33"/>
      <c r="N116" s="33"/>
      <c r="O116" s="33"/>
      <c r="P116" s="33"/>
      <c r="Q116" s="33"/>
      <c r="R116" s="33"/>
      <c r="S116" s="33"/>
      <c r="T116" s="33"/>
      <c r="U116" s="33"/>
    </row>
    <row r="117" spans="3:21">
      <c r="C117" s="39" t="s">
        <v>107</v>
      </c>
      <c r="D117" s="77">
        <v>16356.466016934517</v>
      </c>
      <c r="E117" s="78">
        <v>23343.470425563144</v>
      </c>
      <c r="F117" s="78">
        <v>-6987.0044086286271</v>
      </c>
      <c r="G117" s="78">
        <v>214876.09429996545</v>
      </c>
      <c r="H117" s="78">
        <v>43448.198590435444</v>
      </c>
      <c r="I117" s="86">
        <v>171427.89570953001</v>
      </c>
      <c r="J117" s="82">
        <v>308</v>
      </c>
      <c r="K117" s="33"/>
      <c r="L117" s="33"/>
      <c r="M117" s="33"/>
      <c r="N117" s="33"/>
      <c r="O117" s="33"/>
      <c r="P117" s="33"/>
      <c r="Q117" s="33"/>
      <c r="R117" s="33"/>
      <c r="S117" s="33"/>
      <c r="T117" s="33"/>
      <c r="U117" s="33"/>
    </row>
    <row r="118" spans="3:21">
      <c r="C118" s="39" t="s">
        <v>108</v>
      </c>
      <c r="D118" s="77">
        <v>15162.261717018751</v>
      </c>
      <c r="E118" s="78">
        <v>12703.683473561247</v>
      </c>
      <c r="F118" s="78">
        <v>2458.5782434575049</v>
      </c>
      <c r="G118" s="78">
        <v>268362.68545253063</v>
      </c>
      <c r="H118" s="78">
        <v>39897.530631699985</v>
      </c>
      <c r="I118" s="86">
        <v>228465.15482083065</v>
      </c>
      <c r="J118" s="82">
        <v>309</v>
      </c>
      <c r="K118" s="33"/>
      <c r="L118" s="33"/>
      <c r="M118" s="33"/>
      <c r="N118" s="33"/>
      <c r="O118" s="33"/>
      <c r="P118" s="33"/>
      <c r="Q118" s="33"/>
      <c r="R118" s="33"/>
      <c r="S118" s="33"/>
      <c r="T118" s="33"/>
      <c r="U118" s="33"/>
    </row>
    <row r="119" spans="3:21">
      <c r="C119" s="39" t="s">
        <v>105</v>
      </c>
      <c r="D119" s="77">
        <v>16400.152244690002</v>
      </c>
      <c r="E119" s="78">
        <v>14129.45268058</v>
      </c>
      <c r="F119" s="78">
        <v>2270.6995641100002</v>
      </c>
      <c r="G119" s="78">
        <v>287586.83430783998</v>
      </c>
      <c r="H119" s="78">
        <v>40449.143926869998</v>
      </c>
      <c r="I119" s="86">
        <v>247137.69038096999</v>
      </c>
      <c r="J119" s="82">
        <v>313</v>
      </c>
      <c r="K119" s="84"/>
      <c r="L119" s="84"/>
      <c r="M119" s="84"/>
      <c r="N119" s="84"/>
      <c r="O119" s="84"/>
      <c r="P119" s="84"/>
      <c r="Q119" s="84"/>
      <c r="R119" s="84"/>
      <c r="S119" s="84"/>
      <c r="T119" s="84"/>
      <c r="U119" s="84"/>
    </row>
    <row r="120" spans="3:21" ht="15" thickBot="1">
      <c r="C120" s="39" t="s">
        <v>106</v>
      </c>
      <c r="D120" s="93">
        <v>18852.812144227843</v>
      </c>
      <c r="E120" s="91">
        <v>13069.507022890954</v>
      </c>
      <c r="F120" s="91">
        <v>5783.3051213368881</v>
      </c>
      <c r="G120" s="91">
        <v>283165.27318565862</v>
      </c>
      <c r="H120" s="91">
        <v>38834.212252102356</v>
      </c>
      <c r="I120" s="91">
        <v>244331.06093355629</v>
      </c>
      <c r="J120" s="92">
        <v>329</v>
      </c>
      <c r="K120" s="33"/>
      <c r="L120" s="33"/>
      <c r="M120" s="33"/>
      <c r="N120" s="33"/>
      <c r="O120" s="33"/>
      <c r="P120" s="33"/>
      <c r="Q120" s="33"/>
      <c r="R120" s="33"/>
      <c r="S120" s="33"/>
      <c r="T120" s="33"/>
      <c r="U120" s="33"/>
    </row>
    <row r="121" spans="3:21" ht="15" thickTop="1">
      <c r="C121" s="39"/>
      <c r="D121" s="87">
        <v>66771.692122871114</v>
      </c>
      <c r="E121" s="63">
        <v>63246.113602595338</v>
      </c>
      <c r="F121" s="63">
        <v>3525.5785202757661</v>
      </c>
      <c r="G121" s="63"/>
      <c r="H121" s="63"/>
      <c r="I121" s="63"/>
      <c r="J121" s="88"/>
      <c r="K121" s="33"/>
      <c r="L121" s="33"/>
      <c r="M121" s="33"/>
      <c r="N121" s="33"/>
      <c r="O121" s="33"/>
      <c r="P121" s="33"/>
      <c r="Q121" s="33"/>
      <c r="R121" s="33"/>
      <c r="S121" s="33"/>
      <c r="T121" s="33"/>
      <c r="U121" s="33"/>
    </row>
    <row r="122" spans="3:21" ht="15" thickBot="1">
      <c r="C122" s="50"/>
      <c r="D122" s="73"/>
      <c r="E122" s="74"/>
      <c r="F122" s="74"/>
      <c r="G122" s="74"/>
      <c r="H122" s="74"/>
      <c r="I122" s="74"/>
      <c r="J122" s="83"/>
      <c r="K122" s="33"/>
      <c r="L122" s="33"/>
      <c r="M122" s="33"/>
      <c r="N122" s="33"/>
      <c r="O122" s="33"/>
      <c r="P122" s="33"/>
      <c r="Q122" s="33"/>
      <c r="R122" s="33"/>
      <c r="S122" s="33"/>
      <c r="T122" s="33"/>
      <c r="U122" s="33"/>
    </row>
    <row r="123" spans="3:21" ht="15" thickTop="1">
      <c r="C123" s="55">
        <v>2015</v>
      </c>
      <c r="D123" s="87"/>
      <c r="E123" s="63"/>
      <c r="F123" s="63"/>
      <c r="G123" s="63"/>
      <c r="H123" s="63"/>
      <c r="I123" s="63"/>
      <c r="J123" s="88"/>
      <c r="K123" s="33"/>
      <c r="L123" s="33"/>
      <c r="M123" s="33"/>
      <c r="N123" s="33"/>
      <c r="O123" s="33"/>
      <c r="P123" s="33"/>
      <c r="Q123" s="33"/>
      <c r="R123" s="33"/>
      <c r="S123" s="33"/>
      <c r="T123" s="33"/>
      <c r="U123" s="33"/>
    </row>
    <row r="124" spans="3:21">
      <c r="C124" s="39" t="s">
        <v>107</v>
      </c>
      <c r="D124" s="77">
        <v>25084.324481625983</v>
      </c>
      <c r="E124" s="78">
        <v>21467.371081943893</v>
      </c>
      <c r="F124" s="78">
        <v>3616.9533996820928</v>
      </c>
      <c r="G124" s="78">
        <v>317063.27504338027</v>
      </c>
      <c r="H124" s="78">
        <v>52946.593577894229</v>
      </c>
      <c r="I124" s="86">
        <v>264116.68146548606</v>
      </c>
      <c r="J124" s="82">
        <v>363</v>
      </c>
      <c r="K124" s="33"/>
      <c r="L124" s="33"/>
      <c r="M124" s="33"/>
      <c r="N124" s="33"/>
      <c r="O124" s="33"/>
      <c r="P124" s="33"/>
      <c r="Q124" s="33"/>
      <c r="R124" s="33"/>
      <c r="S124" s="33"/>
      <c r="T124" s="33"/>
      <c r="U124" s="33"/>
    </row>
    <row r="125" spans="3:21">
      <c r="C125" s="98" t="s">
        <v>108</v>
      </c>
      <c r="D125" s="94">
        <v>22441.934112461535</v>
      </c>
      <c r="E125" s="95">
        <v>6457.1502112725384</v>
      </c>
      <c r="F125" s="95">
        <v>15984.783901188996</v>
      </c>
      <c r="G125" s="95">
        <v>315771.89744160825</v>
      </c>
      <c r="H125" s="95">
        <v>48835.706093787776</v>
      </c>
      <c r="I125" s="96">
        <v>266936.19134782045</v>
      </c>
      <c r="J125" s="97">
        <v>363</v>
      </c>
      <c r="K125" s="33"/>
      <c r="L125" s="33"/>
      <c r="M125" s="33"/>
      <c r="N125" s="33"/>
      <c r="O125" s="33"/>
      <c r="P125" s="33"/>
      <c r="Q125" s="33"/>
      <c r="R125" s="33"/>
      <c r="S125" s="33"/>
      <c r="T125" s="33"/>
      <c r="U125" s="33"/>
    </row>
    <row r="126" spans="3:21">
      <c r="C126" s="99" t="s">
        <v>105</v>
      </c>
      <c r="D126" s="100">
        <v>25225.299232580001</v>
      </c>
      <c r="E126" s="101">
        <v>29754.598831750001</v>
      </c>
      <c r="F126" s="101">
        <v>-4418.3699799399992</v>
      </c>
      <c r="G126" s="101">
        <f>327749355838.84/1000000</f>
        <v>327749.35583884001</v>
      </c>
      <c r="H126" s="101">
        <v>68103.859726480005</v>
      </c>
      <c r="I126" s="102">
        <v>259645.49611235998</v>
      </c>
      <c r="J126" s="103">
        <v>360</v>
      </c>
      <c r="K126" s="84"/>
      <c r="L126" s="84"/>
      <c r="M126" s="84"/>
      <c r="N126" s="84"/>
      <c r="O126" s="84"/>
      <c r="P126" s="84"/>
      <c r="Q126" s="84"/>
      <c r="R126" s="84"/>
      <c r="S126" s="84"/>
      <c r="T126" s="84"/>
      <c r="U126" s="84"/>
    </row>
    <row r="127" spans="3:21" ht="15" thickBot="1">
      <c r="C127" s="104" t="s">
        <v>106</v>
      </c>
      <c r="D127" s="105"/>
      <c r="E127" s="106"/>
      <c r="F127" s="106"/>
      <c r="G127" s="106"/>
      <c r="H127" s="106"/>
      <c r="I127" s="106"/>
      <c r="J127" s="107"/>
      <c r="K127" s="33"/>
      <c r="L127" s="33"/>
      <c r="M127" s="33"/>
      <c r="N127" s="33"/>
      <c r="O127" s="33"/>
      <c r="P127" s="33"/>
      <c r="Q127" s="33"/>
      <c r="R127" s="33"/>
      <c r="S127" s="33"/>
      <c r="T127" s="33"/>
      <c r="U127" s="33"/>
    </row>
    <row r="128" spans="3:21" ht="15" thickTop="1">
      <c r="C128" s="39"/>
      <c r="D128" s="87">
        <f t="shared" ref="D128:I128" si="0">SUM(D124:D127)</f>
        <v>72751.557826667515</v>
      </c>
      <c r="E128" s="87">
        <f t="shared" si="0"/>
        <v>57679.12012496643</v>
      </c>
      <c r="F128" s="87">
        <f t="shared" si="0"/>
        <v>15183.367320931091</v>
      </c>
      <c r="G128" s="87">
        <f t="shared" si="0"/>
        <v>960584.52832382859</v>
      </c>
      <c r="H128" s="87">
        <f t="shared" si="0"/>
        <v>169886.15939816201</v>
      </c>
      <c r="I128" s="87">
        <f t="shared" si="0"/>
        <v>790698.36892566644</v>
      </c>
      <c r="J128" s="87"/>
      <c r="K128" s="33"/>
      <c r="L128" s="33"/>
      <c r="M128" s="33"/>
      <c r="N128" s="33"/>
      <c r="O128" s="33"/>
      <c r="P128" s="33"/>
      <c r="Q128" s="33"/>
      <c r="R128" s="33"/>
      <c r="S128" s="33"/>
      <c r="T128" s="33"/>
      <c r="U128" s="33"/>
    </row>
    <row r="129" spans="3:10" ht="15" thickBot="1">
      <c r="C129" s="50"/>
      <c r="D129" s="73"/>
      <c r="E129" s="74"/>
      <c r="F129" s="74"/>
      <c r="G129" s="74"/>
      <c r="H129" s="74"/>
      <c r="I129" s="74"/>
      <c r="J129" s="83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727"/>
  <sheetViews>
    <sheetView workbookViewId="0">
      <selection activeCell="C22" sqref="C22"/>
    </sheetView>
  </sheetViews>
  <sheetFormatPr defaultRowHeight="14.4"/>
  <cols>
    <col min="1" max="1" width="9" customWidth="1"/>
    <col min="2" max="2" width="22.5546875" customWidth="1"/>
    <col min="3" max="3" width="76.6640625" bestFit="1" customWidth="1"/>
    <col min="4" max="4" width="14" bestFit="1" customWidth="1"/>
    <col min="5" max="5" width="13.88671875" bestFit="1" customWidth="1"/>
    <col min="6" max="6" width="16.88671875" bestFit="1" customWidth="1"/>
    <col min="7" max="8" width="19" bestFit="1" customWidth="1"/>
    <col min="9" max="9" width="18" bestFit="1" customWidth="1"/>
    <col min="10" max="10" width="16.88671875" bestFit="1" customWidth="1"/>
    <col min="11" max="11" width="18" bestFit="1" customWidth="1"/>
    <col min="12" max="13" width="16.88671875" bestFit="1" customWidth="1"/>
    <col min="14" max="14" width="14.6640625" customWidth="1"/>
    <col min="15" max="15" width="12.109375" customWidth="1"/>
  </cols>
  <sheetData>
    <row r="1" spans="1:13">
      <c r="A1" s="119" t="s">
        <v>10</v>
      </c>
      <c r="B1" s="119"/>
      <c r="C1" s="119"/>
      <c r="D1" s="119"/>
      <c r="E1" s="119"/>
      <c r="F1" s="119"/>
      <c r="G1" s="119"/>
    </row>
    <row r="2" spans="1:13" ht="15" thickBot="1">
      <c r="A2" s="10" t="s">
        <v>110</v>
      </c>
      <c r="B2" s="10"/>
      <c r="C2" s="10"/>
      <c r="D2" s="10"/>
      <c r="E2" s="10"/>
      <c r="F2" s="10"/>
      <c r="G2" s="10"/>
    </row>
    <row r="3" spans="1:13" ht="15" thickBot="1">
      <c r="A3" s="128" t="s">
        <v>14</v>
      </c>
      <c r="B3" s="130" t="s">
        <v>111</v>
      </c>
      <c r="C3" s="128" t="s">
        <v>112</v>
      </c>
      <c r="D3" s="130" t="s">
        <v>113</v>
      </c>
      <c r="E3" s="130" t="s">
        <v>114</v>
      </c>
      <c r="F3" s="121" t="s">
        <v>7</v>
      </c>
      <c r="G3" s="121"/>
      <c r="H3" s="120" t="s">
        <v>6</v>
      </c>
      <c r="I3" s="121"/>
      <c r="J3" s="120" t="s">
        <v>5</v>
      </c>
      <c r="K3" s="121"/>
      <c r="L3" s="120" t="s">
        <v>4</v>
      </c>
      <c r="M3" s="122"/>
    </row>
    <row r="4" spans="1:13" ht="15" thickBot="1">
      <c r="A4" s="129"/>
      <c r="B4" s="131"/>
      <c r="C4" s="129"/>
      <c r="D4" s="131"/>
      <c r="E4" s="131"/>
      <c r="F4" s="108" t="s">
        <v>115</v>
      </c>
      <c r="G4" s="109" t="s">
        <v>12</v>
      </c>
      <c r="H4" s="108" t="s">
        <v>115</v>
      </c>
      <c r="I4" s="109" t="s">
        <v>12</v>
      </c>
      <c r="J4" s="108" t="s">
        <v>115</v>
      </c>
      <c r="K4" s="109" t="s">
        <v>12</v>
      </c>
      <c r="L4" s="108" t="s">
        <v>115</v>
      </c>
      <c r="M4" s="109" t="s">
        <v>12</v>
      </c>
    </row>
    <row r="5" spans="1:13">
      <c r="F5" s="9"/>
      <c r="G5" s="9"/>
      <c r="H5" s="9"/>
      <c r="I5" s="9"/>
      <c r="J5" s="9"/>
      <c r="K5" s="9"/>
      <c r="L5" s="9"/>
      <c r="M5" s="9"/>
    </row>
    <row r="6" spans="1:13" s="10" customFormat="1">
      <c r="A6" s="110" t="str">
        <f>A7</f>
        <v>Aberdeen Global</v>
      </c>
      <c r="B6" s="110"/>
      <c r="C6" s="110"/>
      <c r="D6" s="110"/>
      <c r="E6" s="111"/>
      <c r="F6" s="111"/>
      <c r="G6" s="112"/>
      <c r="H6" s="111"/>
      <c r="I6" s="112"/>
      <c r="J6" s="111"/>
      <c r="K6" s="112"/>
      <c r="L6" s="111"/>
      <c r="M6" s="112"/>
    </row>
    <row r="7" spans="1:13">
      <c r="A7" s="113" t="s">
        <v>16</v>
      </c>
      <c r="B7" s="8" t="s">
        <v>116</v>
      </c>
      <c r="C7" s="8" t="s">
        <v>117</v>
      </c>
      <c r="D7" s="8" t="s">
        <v>118</v>
      </c>
      <c r="E7" s="7">
        <v>13.827432999999999</v>
      </c>
      <c r="F7" s="7">
        <v>1110618.46</v>
      </c>
      <c r="G7" s="6">
        <v>15357003.039999999</v>
      </c>
      <c r="H7" s="7">
        <v>211573.71</v>
      </c>
      <c r="I7" s="6">
        <v>2925521.43</v>
      </c>
      <c r="J7" s="7">
        <v>5293029.05</v>
      </c>
      <c r="K7" s="6">
        <v>73189007.879999995</v>
      </c>
      <c r="L7" s="7">
        <v>-5081455.34</v>
      </c>
      <c r="M7" s="6">
        <v>-70263486.450000003</v>
      </c>
    </row>
    <row r="8" spans="1:13">
      <c r="A8" s="113" t="s">
        <v>16</v>
      </c>
      <c r="B8" s="8" t="s">
        <v>116</v>
      </c>
      <c r="C8" s="8" t="s">
        <v>119</v>
      </c>
      <c r="D8" s="8" t="s">
        <v>118</v>
      </c>
      <c r="E8" s="7">
        <v>0</v>
      </c>
      <c r="F8" s="7">
        <v>0</v>
      </c>
      <c r="G8" s="6">
        <v>0</v>
      </c>
      <c r="H8" s="7">
        <v>0</v>
      </c>
      <c r="I8" s="6">
        <v>0</v>
      </c>
      <c r="J8" s="7">
        <v>0</v>
      </c>
      <c r="K8" s="6">
        <v>0</v>
      </c>
      <c r="L8" s="7">
        <v>0</v>
      </c>
      <c r="M8" s="6">
        <v>0</v>
      </c>
    </row>
    <row r="9" spans="1:13">
      <c r="A9" s="113" t="s">
        <v>16</v>
      </c>
      <c r="B9" s="8" t="s">
        <v>116</v>
      </c>
      <c r="C9" s="8" t="s">
        <v>120</v>
      </c>
      <c r="D9" s="8" t="s">
        <v>118</v>
      </c>
      <c r="E9" s="7">
        <v>0</v>
      </c>
      <c r="F9" s="7">
        <v>0</v>
      </c>
      <c r="G9" s="6">
        <v>0</v>
      </c>
      <c r="H9" s="7">
        <v>0</v>
      </c>
      <c r="I9" s="6">
        <v>0</v>
      </c>
      <c r="J9" s="7">
        <v>0</v>
      </c>
      <c r="K9" s="6">
        <v>0</v>
      </c>
      <c r="L9" s="7">
        <v>0</v>
      </c>
      <c r="M9" s="6">
        <v>0</v>
      </c>
    </row>
    <row r="10" spans="1:13">
      <c r="A10" s="113" t="s">
        <v>16</v>
      </c>
      <c r="B10" s="8" t="s">
        <v>116</v>
      </c>
      <c r="C10" s="8" t="s">
        <v>121</v>
      </c>
      <c r="D10" s="8" t="s">
        <v>122</v>
      </c>
      <c r="E10" s="7">
        <v>0</v>
      </c>
      <c r="F10" s="7">
        <v>0</v>
      </c>
      <c r="G10" s="6">
        <v>0</v>
      </c>
      <c r="H10" s="7">
        <v>0</v>
      </c>
      <c r="I10" s="6">
        <v>0</v>
      </c>
      <c r="J10" s="7">
        <v>0</v>
      </c>
      <c r="K10" s="6">
        <v>0</v>
      </c>
      <c r="L10" s="7">
        <v>0</v>
      </c>
      <c r="M10" s="6">
        <v>0</v>
      </c>
    </row>
    <row r="11" spans="1:13">
      <c r="A11" s="113" t="s">
        <v>16</v>
      </c>
      <c r="B11" s="8" t="s">
        <v>116</v>
      </c>
      <c r="C11" s="8" t="s">
        <v>123</v>
      </c>
      <c r="D11" s="8" t="s">
        <v>124</v>
      </c>
      <c r="E11" s="7">
        <v>0</v>
      </c>
      <c r="F11" s="7">
        <v>0</v>
      </c>
      <c r="G11" s="6">
        <v>0</v>
      </c>
      <c r="H11" s="7">
        <v>0</v>
      </c>
      <c r="I11" s="6">
        <v>0</v>
      </c>
      <c r="J11" s="7">
        <v>0</v>
      </c>
      <c r="K11" s="6">
        <v>0</v>
      </c>
      <c r="L11" s="7">
        <v>0</v>
      </c>
      <c r="M11" s="6">
        <v>0</v>
      </c>
    </row>
    <row r="12" spans="1:13">
      <c r="A12" s="113" t="s">
        <v>16</v>
      </c>
      <c r="B12" s="8" t="s">
        <v>116</v>
      </c>
      <c r="C12" s="8" t="s">
        <v>125</v>
      </c>
      <c r="D12" s="8" t="s">
        <v>118</v>
      </c>
      <c r="E12" s="7">
        <v>0</v>
      </c>
      <c r="F12" s="7">
        <v>0</v>
      </c>
      <c r="G12" s="6">
        <v>0</v>
      </c>
      <c r="H12" s="7">
        <v>0</v>
      </c>
      <c r="I12" s="6">
        <v>0</v>
      </c>
      <c r="J12" s="7">
        <v>0</v>
      </c>
      <c r="K12" s="6">
        <v>0</v>
      </c>
      <c r="L12" s="7">
        <v>0</v>
      </c>
      <c r="M12" s="6">
        <v>0</v>
      </c>
    </row>
    <row r="13" spans="1:13">
      <c r="A13" s="113" t="s">
        <v>16</v>
      </c>
      <c r="B13" s="8" t="s">
        <v>116</v>
      </c>
      <c r="C13" s="8" t="s">
        <v>126</v>
      </c>
      <c r="D13" s="8" t="s">
        <v>118</v>
      </c>
      <c r="E13" s="7">
        <v>13.827432999999999</v>
      </c>
      <c r="F13" s="7">
        <v>2221.29</v>
      </c>
      <c r="G13" s="6">
        <v>30714.74</v>
      </c>
      <c r="H13" s="7">
        <v>0</v>
      </c>
      <c r="I13" s="6">
        <v>0</v>
      </c>
      <c r="J13" s="7">
        <v>0</v>
      </c>
      <c r="K13" s="6">
        <v>0</v>
      </c>
      <c r="L13" s="7">
        <v>0</v>
      </c>
      <c r="M13" s="6">
        <v>0</v>
      </c>
    </row>
    <row r="14" spans="1:13">
      <c r="A14" s="113" t="s">
        <v>16</v>
      </c>
      <c r="B14" s="8" t="s">
        <v>116</v>
      </c>
      <c r="C14" s="8" t="s">
        <v>127</v>
      </c>
      <c r="D14" s="8" t="s">
        <v>118</v>
      </c>
      <c r="E14" s="7">
        <v>0</v>
      </c>
      <c r="F14" s="7">
        <v>0</v>
      </c>
      <c r="G14" s="6">
        <v>0</v>
      </c>
      <c r="H14" s="7">
        <v>0</v>
      </c>
      <c r="I14" s="6">
        <v>0</v>
      </c>
      <c r="J14" s="7">
        <v>0</v>
      </c>
      <c r="K14" s="6">
        <v>0</v>
      </c>
      <c r="L14" s="7">
        <v>0</v>
      </c>
      <c r="M14" s="6">
        <v>0</v>
      </c>
    </row>
    <row r="15" spans="1:13">
      <c r="A15" s="113" t="s">
        <v>16</v>
      </c>
      <c r="B15" s="8" t="s">
        <v>116</v>
      </c>
      <c r="C15" s="8" t="s">
        <v>128</v>
      </c>
      <c r="D15" s="8" t="s">
        <v>118</v>
      </c>
      <c r="E15" s="7">
        <v>13.827432999999999</v>
      </c>
      <c r="F15" s="7">
        <v>60001490.82</v>
      </c>
      <c r="G15" s="6">
        <v>829666631.90999997</v>
      </c>
      <c r="H15" s="7">
        <v>465091.21</v>
      </c>
      <c r="I15" s="6">
        <v>6431017.8399999999</v>
      </c>
      <c r="J15" s="7">
        <v>7131022.4000000004</v>
      </c>
      <c r="K15" s="6">
        <v>98603738.939999998</v>
      </c>
      <c r="L15" s="7">
        <v>-6665931.1900000004</v>
      </c>
      <c r="M15" s="6">
        <v>-92172721.099999994</v>
      </c>
    </row>
    <row r="16" spans="1:13">
      <c r="A16" s="113" t="s">
        <v>16</v>
      </c>
      <c r="B16" s="8" t="s">
        <v>116</v>
      </c>
      <c r="C16" s="8" t="s">
        <v>129</v>
      </c>
      <c r="D16" s="8" t="s">
        <v>118</v>
      </c>
      <c r="E16" s="7">
        <v>13.827432999999999</v>
      </c>
      <c r="F16" s="7">
        <v>60913741.880000003</v>
      </c>
      <c r="G16" s="6">
        <v>842280722.89999998</v>
      </c>
      <c r="H16" s="7">
        <v>331740.74</v>
      </c>
      <c r="I16" s="6">
        <v>4587123.0599999996</v>
      </c>
      <c r="J16" s="7">
        <v>49558170.649999999</v>
      </c>
      <c r="K16" s="6">
        <v>685262315.39999998</v>
      </c>
      <c r="L16" s="7">
        <v>-49226429.909999996</v>
      </c>
      <c r="M16" s="6">
        <v>-680675192.34000003</v>
      </c>
    </row>
    <row r="17" spans="1:13">
      <c r="A17" s="113" t="s">
        <v>16</v>
      </c>
      <c r="B17" s="8" t="s">
        <v>116</v>
      </c>
      <c r="C17" s="8" t="s">
        <v>130</v>
      </c>
      <c r="D17" s="8" t="s">
        <v>118</v>
      </c>
      <c r="E17" s="7">
        <v>0</v>
      </c>
      <c r="F17" s="7">
        <v>0</v>
      </c>
      <c r="G17" s="6">
        <v>0</v>
      </c>
      <c r="H17" s="7">
        <v>0</v>
      </c>
      <c r="I17" s="6">
        <v>0</v>
      </c>
      <c r="J17" s="7">
        <v>0</v>
      </c>
      <c r="K17" s="6">
        <v>0</v>
      </c>
      <c r="L17" s="7">
        <v>0</v>
      </c>
      <c r="M17" s="6">
        <v>0</v>
      </c>
    </row>
    <row r="18" spans="1:13">
      <c r="A18" s="113" t="s">
        <v>16</v>
      </c>
      <c r="B18" s="8" t="s">
        <v>116</v>
      </c>
      <c r="C18" s="8" t="s">
        <v>131</v>
      </c>
      <c r="D18" s="8" t="s">
        <v>118</v>
      </c>
      <c r="E18" s="7">
        <v>0</v>
      </c>
      <c r="F18" s="7">
        <v>0</v>
      </c>
      <c r="G18" s="6">
        <v>0</v>
      </c>
      <c r="H18" s="7">
        <v>0</v>
      </c>
      <c r="I18" s="6">
        <v>0</v>
      </c>
      <c r="J18" s="7">
        <v>0</v>
      </c>
      <c r="K18" s="6">
        <v>0</v>
      </c>
      <c r="L18" s="7">
        <v>0</v>
      </c>
      <c r="M18" s="6">
        <v>0</v>
      </c>
    </row>
    <row r="19" spans="1:13" s="10" customFormat="1">
      <c r="A19" s="110" t="str">
        <f>"Sub Total: " &amp;A18</f>
        <v>Sub Total: Aberdeen Global</v>
      </c>
      <c r="B19" s="110"/>
      <c r="C19" s="110"/>
      <c r="D19" s="110"/>
      <c r="E19" s="111"/>
      <c r="F19" s="111"/>
      <c r="G19" s="112">
        <f>SUM(G7:G18)</f>
        <v>1687335072.5899999</v>
      </c>
      <c r="H19" s="111"/>
      <c r="I19" s="112">
        <f>SUM(I7:I18)</f>
        <v>13943662.329999998</v>
      </c>
      <c r="J19" s="111"/>
      <c r="K19" s="112">
        <f>SUM(K7:K18)</f>
        <v>857055062.22000003</v>
      </c>
      <c r="L19" s="111"/>
      <c r="M19" s="112">
        <f>SUM(M7:M18)</f>
        <v>-843111399.8900001</v>
      </c>
    </row>
    <row r="20" spans="1:13">
      <c r="A20" s="8"/>
      <c r="B20" s="8"/>
      <c r="C20" s="8"/>
      <c r="D20" s="8"/>
      <c r="E20" s="7"/>
      <c r="F20" s="7"/>
      <c r="G20" s="6"/>
      <c r="H20" s="7"/>
      <c r="I20" s="6"/>
      <c r="J20" s="7"/>
      <c r="K20" s="6"/>
      <c r="L20" s="7"/>
      <c r="M20" s="6"/>
    </row>
    <row r="21" spans="1:13" s="10" customFormat="1">
      <c r="A21" s="110" t="str">
        <f>A22</f>
        <v>ACPI Global UCITS Funds PLC</v>
      </c>
      <c r="B21" s="110"/>
      <c r="C21" s="110"/>
      <c r="D21" s="110"/>
      <c r="E21" s="111"/>
      <c r="F21" s="111"/>
      <c r="G21" s="112"/>
      <c r="H21" s="111"/>
      <c r="I21" s="112"/>
      <c r="J21" s="111"/>
      <c r="K21" s="112"/>
      <c r="L21" s="111"/>
      <c r="M21" s="112"/>
    </row>
    <row r="22" spans="1:13">
      <c r="A22" s="113" t="s">
        <v>17</v>
      </c>
      <c r="B22" s="8" t="s">
        <v>116</v>
      </c>
      <c r="C22" s="8" t="s">
        <v>132</v>
      </c>
      <c r="D22" s="8" t="s">
        <v>118</v>
      </c>
      <c r="E22" s="7">
        <v>0</v>
      </c>
      <c r="F22" s="7">
        <v>0</v>
      </c>
      <c r="G22" s="6">
        <v>0</v>
      </c>
      <c r="H22" s="7">
        <v>0</v>
      </c>
      <c r="I22" s="6">
        <v>0</v>
      </c>
      <c r="J22" s="7">
        <v>0</v>
      </c>
      <c r="K22" s="6">
        <v>0</v>
      </c>
      <c r="L22" s="7">
        <v>0</v>
      </c>
      <c r="M22" s="6">
        <v>0</v>
      </c>
    </row>
    <row r="23" spans="1:13">
      <c r="A23" s="113" t="s">
        <v>17</v>
      </c>
      <c r="B23" s="8" t="s">
        <v>116</v>
      </c>
      <c r="C23" s="8" t="s">
        <v>133</v>
      </c>
      <c r="D23" s="8" t="s">
        <v>118</v>
      </c>
      <c r="E23" s="7">
        <v>13.854900000000001</v>
      </c>
      <c r="F23" s="7">
        <v>100204140.65000001</v>
      </c>
      <c r="G23" s="6">
        <v>1388318348.3</v>
      </c>
      <c r="H23" s="7">
        <v>9905528.0600000005</v>
      </c>
      <c r="I23" s="6">
        <v>137240100.72</v>
      </c>
      <c r="J23" s="7">
        <v>2198254.62</v>
      </c>
      <c r="K23" s="6">
        <v>30456597.93</v>
      </c>
      <c r="L23" s="7">
        <v>7707273.4400000004</v>
      </c>
      <c r="M23" s="6">
        <v>106783502.78</v>
      </c>
    </row>
    <row r="24" spans="1:13">
      <c r="A24" s="113" t="s">
        <v>17</v>
      </c>
      <c r="B24" s="8" t="s">
        <v>116</v>
      </c>
      <c r="C24" s="8" t="s">
        <v>134</v>
      </c>
      <c r="D24" s="8" t="s">
        <v>122</v>
      </c>
      <c r="E24" s="7">
        <v>15.484500000000001</v>
      </c>
      <c r="F24" s="7">
        <v>2628600.29</v>
      </c>
      <c r="G24" s="6">
        <v>40702561.210000001</v>
      </c>
      <c r="H24" s="7">
        <v>0</v>
      </c>
      <c r="I24" s="6">
        <v>0</v>
      </c>
      <c r="J24" s="7">
        <v>0</v>
      </c>
      <c r="K24" s="6">
        <v>0</v>
      </c>
      <c r="L24" s="7">
        <v>0</v>
      </c>
      <c r="M24" s="6">
        <v>0</v>
      </c>
    </row>
    <row r="25" spans="1:13">
      <c r="A25" s="113" t="s">
        <v>17</v>
      </c>
      <c r="B25" s="8" t="s">
        <v>116</v>
      </c>
      <c r="C25" s="8" t="s">
        <v>135</v>
      </c>
      <c r="D25" s="8" t="s">
        <v>136</v>
      </c>
      <c r="E25" s="7">
        <v>20.962599000000001</v>
      </c>
      <c r="F25" s="7">
        <v>6336541.7599999998</v>
      </c>
      <c r="G25" s="6">
        <v>132830390.26000001</v>
      </c>
      <c r="H25" s="7">
        <v>0</v>
      </c>
      <c r="I25" s="6">
        <v>0</v>
      </c>
      <c r="J25" s="7">
        <v>0</v>
      </c>
      <c r="K25" s="6">
        <v>0</v>
      </c>
      <c r="L25" s="7">
        <v>0</v>
      </c>
      <c r="M25" s="6">
        <v>0</v>
      </c>
    </row>
    <row r="26" spans="1:13">
      <c r="A26" s="113" t="s">
        <v>17</v>
      </c>
      <c r="B26" s="8" t="s">
        <v>116</v>
      </c>
      <c r="C26" s="8" t="s">
        <v>137</v>
      </c>
      <c r="D26" s="8" t="s">
        <v>118</v>
      </c>
      <c r="E26" s="7">
        <v>13.854899</v>
      </c>
      <c r="F26" s="7">
        <v>3325925.14</v>
      </c>
      <c r="G26" s="6">
        <v>46080360.219999999</v>
      </c>
      <c r="H26" s="7">
        <v>80301.81</v>
      </c>
      <c r="I26" s="6">
        <v>1112573.55</v>
      </c>
      <c r="J26" s="7">
        <v>0</v>
      </c>
      <c r="K26" s="6">
        <v>0</v>
      </c>
      <c r="L26" s="7">
        <v>80301.81</v>
      </c>
      <c r="M26" s="6">
        <v>1112573.55</v>
      </c>
    </row>
    <row r="27" spans="1:13">
      <c r="A27" s="113" t="s">
        <v>17</v>
      </c>
      <c r="B27" s="8" t="s">
        <v>116</v>
      </c>
      <c r="C27" s="8" t="s">
        <v>138</v>
      </c>
      <c r="D27" s="8" t="s">
        <v>118</v>
      </c>
      <c r="E27" s="7">
        <v>13.854900000000001</v>
      </c>
      <c r="F27" s="7">
        <v>30786.03</v>
      </c>
      <c r="G27" s="6">
        <v>426537.37</v>
      </c>
      <c r="H27" s="7">
        <v>0</v>
      </c>
      <c r="I27" s="6">
        <v>0</v>
      </c>
      <c r="J27" s="7">
        <v>0</v>
      </c>
      <c r="K27" s="6">
        <v>0</v>
      </c>
      <c r="L27" s="7">
        <v>0</v>
      </c>
      <c r="M27" s="6">
        <v>0</v>
      </c>
    </row>
    <row r="28" spans="1:13">
      <c r="A28" s="113" t="s">
        <v>17</v>
      </c>
      <c r="B28" s="8" t="s">
        <v>116</v>
      </c>
      <c r="C28" s="8" t="s">
        <v>139</v>
      </c>
      <c r="D28" s="8" t="s">
        <v>118</v>
      </c>
      <c r="E28" s="7">
        <v>13.854900000000001</v>
      </c>
      <c r="F28" s="7">
        <v>541026.42000000004</v>
      </c>
      <c r="G28" s="6">
        <v>7495866.9500000002</v>
      </c>
      <c r="H28" s="7">
        <v>0</v>
      </c>
      <c r="I28" s="6">
        <v>0</v>
      </c>
      <c r="J28" s="7">
        <v>312564.15000000002</v>
      </c>
      <c r="K28" s="6">
        <v>4330545.04</v>
      </c>
      <c r="L28" s="7">
        <v>-312564.15000000002</v>
      </c>
      <c r="M28" s="6">
        <v>-4330545.04</v>
      </c>
    </row>
    <row r="29" spans="1:13">
      <c r="A29" s="113" t="s">
        <v>18</v>
      </c>
      <c r="B29" s="8" t="s">
        <v>116</v>
      </c>
      <c r="C29" s="8" t="s">
        <v>140</v>
      </c>
      <c r="D29" s="8" t="s">
        <v>118</v>
      </c>
      <c r="E29" s="7">
        <v>13.854899</v>
      </c>
      <c r="F29" s="7">
        <v>28852862.350000001</v>
      </c>
      <c r="G29" s="6">
        <v>399753522.56999999</v>
      </c>
      <c r="H29" s="7">
        <v>534024.98</v>
      </c>
      <c r="I29" s="6">
        <v>7398862.7000000002</v>
      </c>
      <c r="J29" s="7">
        <v>2739435.58</v>
      </c>
      <c r="K29" s="6">
        <v>37954606.020000003</v>
      </c>
      <c r="L29" s="7">
        <v>-2205410.6</v>
      </c>
      <c r="M29" s="6">
        <v>-30555743.32</v>
      </c>
    </row>
    <row r="30" spans="1:13">
      <c r="A30" s="113" t="s">
        <v>18</v>
      </c>
      <c r="B30" s="8" t="s">
        <v>116</v>
      </c>
      <c r="C30" s="8" t="s">
        <v>141</v>
      </c>
      <c r="D30" s="8" t="s">
        <v>122</v>
      </c>
      <c r="E30" s="7">
        <v>15.484499</v>
      </c>
      <c r="F30" s="7">
        <v>113052.41</v>
      </c>
      <c r="G30" s="6">
        <v>1750560.04</v>
      </c>
      <c r="H30" s="7">
        <v>0</v>
      </c>
      <c r="I30" s="6">
        <v>0</v>
      </c>
      <c r="J30" s="7">
        <v>0</v>
      </c>
      <c r="K30" s="6">
        <v>0</v>
      </c>
      <c r="L30" s="7">
        <v>0</v>
      </c>
      <c r="M30" s="6">
        <v>0</v>
      </c>
    </row>
    <row r="31" spans="1:13">
      <c r="A31" s="113" t="s">
        <v>18</v>
      </c>
      <c r="B31" s="8" t="s">
        <v>116</v>
      </c>
      <c r="C31" s="8" t="s">
        <v>142</v>
      </c>
      <c r="D31" s="8" t="s">
        <v>136</v>
      </c>
      <c r="E31" s="7">
        <v>20.962599999999998</v>
      </c>
      <c r="F31" s="7">
        <v>231270.86</v>
      </c>
      <c r="G31" s="6">
        <v>4848038.53</v>
      </c>
      <c r="H31" s="7">
        <v>0</v>
      </c>
      <c r="I31" s="6">
        <v>0</v>
      </c>
      <c r="J31" s="7">
        <v>0</v>
      </c>
      <c r="K31" s="6">
        <v>0</v>
      </c>
      <c r="L31" s="7">
        <v>0</v>
      </c>
      <c r="M31" s="6">
        <v>0</v>
      </c>
    </row>
    <row r="32" spans="1:13">
      <c r="A32" s="113" t="s">
        <v>18</v>
      </c>
      <c r="B32" s="8" t="s">
        <v>116</v>
      </c>
      <c r="C32" s="8" t="s">
        <v>143</v>
      </c>
      <c r="D32" s="8" t="s">
        <v>118</v>
      </c>
      <c r="E32" s="7">
        <v>13.854899</v>
      </c>
      <c r="F32" s="7">
        <v>2753460.18</v>
      </c>
      <c r="G32" s="6">
        <v>38148915.439999998</v>
      </c>
      <c r="H32" s="7">
        <v>331997.88</v>
      </c>
      <c r="I32" s="6">
        <v>4599797.43</v>
      </c>
      <c r="J32" s="7">
        <v>0</v>
      </c>
      <c r="K32" s="6">
        <v>0</v>
      </c>
      <c r="L32" s="7">
        <v>331997.88</v>
      </c>
      <c r="M32" s="6">
        <v>4599797.43</v>
      </c>
    </row>
    <row r="33" spans="1:13">
      <c r="A33" s="113" t="s">
        <v>18</v>
      </c>
      <c r="B33" s="8" t="s">
        <v>116</v>
      </c>
      <c r="C33" s="8" t="s">
        <v>144</v>
      </c>
      <c r="D33" s="8" t="s">
        <v>118</v>
      </c>
      <c r="E33" s="7">
        <v>13.854900000000001</v>
      </c>
      <c r="F33" s="7">
        <v>551341.69999999995</v>
      </c>
      <c r="G33" s="6">
        <v>7638784.1200000001</v>
      </c>
      <c r="H33" s="7">
        <v>0</v>
      </c>
      <c r="I33" s="6">
        <v>0</v>
      </c>
      <c r="J33" s="7">
        <v>0</v>
      </c>
      <c r="K33" s="6">
        <v>0</v>
      </c>
      <c r="L33" s="7">
        <v>0</v>
      </c>
      <c r="M33" s="6">
        <v>0</v>
      </c>
    </row>
    <row r="34" spans="1:13" s="10" customFormat="1">
      <c r="A34" s="110" t="str">
        <f>"Sub Total: " &amp;A33</f>
        <v>Sub Total: ACPI Select UCITS Funds plc</v>
      </c>
      <c r="B34" s="110"/>
      <c r="C34" s="110"/>
      <c r="D34" s="110"/>
      <c r="E34" s="111"/>
      <c r="F34" s="111"/>
      <c r="G34" s="112">
        <f>SUM(G22:G33)</f>
        <v>2067993885.0099998</v>
      </c>
      <c r="H34" s="111"/>
      <c r="I34" s="112">
        <f>SUM(I22:I33)</f>
        <v>150351334.40000001</v>
      </c>
      <c r="J34" s="111"/>
      <c r="K34" s="112">
        <f>SUM(K22:K33)</f>
        <v>72741748.99000001</v>
      </c>
      <c r="L34" s="111"/>
      <c r="M34" s="112">
        <f>SUM(M22:M33)</f>
        <v>77609585.400000006</v>
      </c>
    </row>
    <row r="35" spans="1:13" s="10" customFormat="1">
      <c r="A35" s="110"/>
      <c r="B35" s="110"/>
      <c r="C35" s="110"/>
      <c r="D35" s="110"/>
      <c r="E35" s="111"/>
      <c r="F35" s="111"/>
      <c r="G35" s="112"/>
      <c r="H35" s="111"/>
      <c r="I35" s="112"/>
      <c r="J35" s="111"/>
      <c r="K35" s="112"/>
      <c r="L35" s="111"/>
      <c r="M35" s="112"/>
    </row>
    <row r="36" spans="1:13" s="10" customFormat="1">
      <c r="A36" s="110" t="str">
        <f>A37</f>
        <v>Allan Gray Africa ex-SA Bond Fund</v>
      </c>
      <c r="B36" s="110"/>
      <c r="C36" s="110"/>
      <c r="D36" s="110"/>
      <c r="E36" s="111"/>
      <c r="F36" s="111"/>
      <c r="G36" s="112"/>
      <c r="H36" s="111"/>
      <c r="I36" s="112"/>
      <c r="J36" s="111"/>
      <c r="K36" s="112"/>
      <c r="L36" s="111"/>
      <c r="M36" s="112"/>
    </row>
    <row r="37" spans="1:13">
      <c r="A37" s="113" t="s">
        <v>19</v>
      </c>
      <c r="B37" s="8" t="s">
        <v>116</v>
      </c>
      <c r="C37" s="8" t="s">
        <v>19</v>
      </c>
      <c r="D37" s="8" t="s">
        <v>118</v>
      </c>
      <c r="E37" s="7">
        <v>14.020200000000001</v>
      </c>
      <c r="F37" s="7">
        <v>135557135.94</v>
      </c>
      <c r="G37" s="6">
        <v>1900538157.3099999</v>
      </c>
      <c r="H37" s="7">
        <v>8578696.4299999997</v>
      </c>
      <c r="I37" s="6">
        <v>120275039.69</v>
      </c>
      <c r="J37" s="7">
        <v>26259.9</v>
      </c>
      <c r="K37" s="6">
        <v>368169.05</v>
      </c>
      <c r="L37" s="7">
        <v>8552436.5299999993</v>
      </c>
      <c r="M37" s="6">
        <v>119906870.64</v>
      </c>
    </row>
    <row r="38" spans="1:13" s="10" customFormat="1">
      <c r="A38" s="110" t="str">
        <f>"Sub Total: " &amp;A37</f>
        <v>Sub Total: Allan Gray Africa ex-SA Bond Fund</v>
      </c>
      <c r="B38" s="110"/>
      <c r="C38" s="110"/>
      <c r="D38" s="110"/>
      <c r="E38" s="111"/>
      <c r="F38" s="111"/>
      <c r="G38" s="112">
        <f>SUM(G37)</f>
        <v>1900538157.3099999</v>
      </c>
      <c r="H38" s="111"/>
      <c r="I38" s="112">
        <f>SUM(I37)</f>
        <v>120275039.69</v>
      </c>
      <c r="J38" s="111"/>
      <c r="K38" s="112">
        <f>SUM(K37)</f>
        <v>368169.05</v>
      </c>
      <c r="L38" s="111"/>
      <c r="M38" s="112">
        <f>SUM(M37)</f>
        <v>119906870.64</v>
      </c>
    </row>
    <row r="39" spans="1:13" s="10" customFormat="1">
      <c r="A39" s="110"/>
      <c r="B39" s="110"/>
      <c r="C39" s="110"/>
      <c r="D39" s="110"/>
      <c r="E39" s="111"/>
      <c r="F39" s="111"/>
      <c r="G39" s="112"/>
      <c r="H39" s="111"/>
      <c r="I39" s="112"/>
      <c r="J39" s="111"/>
      <c r="K39" s="112"/>
      <c r="L39" s="111"/>
      <c r="M39" s="112"/>
    </row>
    <row r="40" spans="1:13" s="10" customFormat="1">
      <c r="A40" s="110" t="str">
        <f>A41</f>
        <v>Allan Gray Africa Ex-SA Equity Fund Limited</v>
      </c>
      <c r="B40" s="110"/>
      <c r="C40" s="110"/>
      <c r="D40" s="110"/>
      <c r="E40" s="111"/>
      <c r="F40" s="111"/>
      <c r="G40" s="112"/>
      <c r="H40" s="111"/>
      <c r="I40" s="112"/>
      <c r="J40" s="111"/>
      <c r="K40" s="112"/>
      <c r="L40" s="111"/>
      <c r="M40" s="112"/>
    </row>
    <row r="41" spans="1:13">
      <c r="A41" s="113" t="s">
        <v>20</v>
      </c>
      <c r="B41" s="8" t="s">
        <v>116</v>
      </c>
      <c r="C41" s="8" t="s">
        <v>145</v>
      </c>
      <c r="D41" s="8" t="s">
        <v>118</v>
      </c>
      <c r="E41" s="7">
        <v>14.020200000000001</v>
      </c>
      <c r="F41" s="7">
        <v>154680748.49000001</v>
      </c>
      <c r="G41" s="6">
        <v>2168655029.98</v>
      </c>
      <c r="H41" s="7">
        <v>10987679.859999999</v>
      </c>
      <c r="I41" s="6">
        <v>154049469.16999999</v>
      </c>
      <c r="J41" s="7">
        <v>90433.08</v>
      </c>
      <c r="K41" s="6">
        <v>1267889.8700000001</v>
      </c>
      <c r="L41" s="7">
        <v>10897246.779999999</v>
      </c>
      <c r="M41" s="6">
        <v>152781579.30000001</v>
      </c>
    </row>
    <row r="42" spans="1:13" s="10" customFormat="1">
      <c r="A42" s="110" t="str">
        <f>"Sub Total: " &amp;A41</f>
        <v>Sub Total: Allan Gray Africa Ex-SA Equity Fund Limited</v>
      </c>
      <c r="B42" s="110"/>
      <c r="C42" s="110"/>
      <c r="D42" s="110"/>
      <c r="E42" s="111"/>
      <c r="F42" s="111"/>
      <c r="G42" s="112">
        <f>SUM(G41)</f>
        <v>2168655029.98</v>
      </c>
      <c r="H42" s="111"/>
      <c r="I42" s="112">
        <f>SUM(I41)</f>
        <v>154049469.16999999</v>
      </c>
      <c r="J42" s="111"/>
      <c r="K42" s="112">
        <f>SUM(K41)</f>
        <v>1267889.8700000001</v>
      </c>
      <c r="L42" s="111"/>
      <c r="M42" s="112">
        <f>SUM(M41)</f>
        <v>152781579.30000001</v>
      </c>
    </row>
    <row r="43" spans="1:13" s="10" customFormat="1">
      <c r="A43" s="110"/>
      <c r="B43" s="110"/>
      <c r="C43" s="110"/>
      <c r="D43" s="110"/>
      <c r="E43" s="111"/>
      <c r="F43" s="111"/>
      <c r="G43" s="112"/>
      <c r="H43" s="111"/>
      <c r="I43" s="112"/>
      <c r="J43" s="111"/>
      <c r="K43" s="112"/>
      <c r="L43" s="111"/>
      <c r="M43" s="112"/>
    </row>
    <row r="44" spans="1:13" s="10" customFormat="1">
      <c r="A44" s="110" t="str">
        <f>A45</f>
        <v>Allan Gray Australia Equity Fund</v>
      </c>
      <c r="B44" s="110"/>
      <c r="C44" s="110"/>
      <c r="D44" s="110"/>
      <c r="E44" s="111"/>
      <c r="F44" s="111"/>
      <c r="G44" s="112"/>
      <c r="H44" s="111"/>
      <c r="I44" s="112"/>
      <c r="J44" s="111"/>
      <c r="K44" s="112"/>
      <c r="L44" s="111"/>
      <c r="M44" s="112"/>
    </row>
    <row r="45" spans="1:13">
      <c r="A45" s="113" t="s">
        <v>21</v>
      </c>
      <c r="B45" s="8" t="s">
        <v>116</v>
      </c>
      <c r="C45" s="8" t="s">
        <v>21</v>
      </c>
      <c r="D45" s="8" t="s">
        <v>146</v>
      </c>
      <c r="E45" s="7">
        <v>9.7808989999999998</v>
      </c>
      <c r="F45" s="7">
        <v>45277106.280000001</v>
      </c>
      <c r="G45" s="6">
        <v>442850848.81</v>
      </c>
      <c r="H45" s="7">
        <v>19251691.350000001</v>
      </c>
      <c r="I45" s="6">
        <v>188298867.91999999</v>
      </c>
      <c r="J45" s="7">
        <v>13574662.99</v>
      </c>
      <c r="K45" s="6">
        <v>132772421.23999999</v>
      </c>
      <c r="L45" s="7">
        <v>5677028.3600000003</v>
      </c>
      <c r="M45" s="6">
        <v>55526446.689999998</v>
      </c>
    </row>
    <row r="46" spans="1:13" s="10" customFormat="1">
      <c r="A46" s="110" t="str">
        <f>"Sub Total: " &amp;A45</f>
        <v>Sub Total: Allan Gray Australia Equity Fund</v>
      </c>
      <c r="B46" s="110"/>
      <c r="C46" s="110"/>
      <c r="D46" s="110"/>
      <c r="E46" s="111"/>
      <c r="F46" s="111"/>
      <c r="G46" s="112">
        <f>SUM(G45)</f>
        <v>442850848.81</v>
      </c>
      <c r="H46" s="111"/>
      <c r="I46" s="112">
        <f>SUM(I45)</f>
        <v>188298867.91999999</v>
      </c>
      <c r="J46" s="111"/>
      <c r="K46" s="112">
        <f>SUM(K45)</f>
        <v>132772421.23999999</v>
      </c>
      <c r="L46" s="111"/>
      <c r="M46" s="112">
        <f>SUM(M45)</f>
        <v>55526446.689999998</v>
      </c>
    </row>
    <row r="47" spans="1:13" s="10" customFormat="1">
      <c r="A47" s="110"/>
      <c r="B47" s="110"/>
      <c r="C47" s="110"/>
      <c r="D47" s="110"/>
      <c r="E47" s="111"/>
      <c r="F47" s="111"/>
      <c r="G47" s="112"/>
      <c r="H47" s="111"/>
      <c r="I47" s="112"/>
      <c r="J47" s="111"/>
      <c r="K47" s="112"/>
      <c r="L47" s="111"/>
      <c r="M47" s="112"/>
    </row>
    <row r="48" spans="1:13" s="10" customFormat="1">
      <c r="A48" s="110" t="str">
        <f>A49</f>
        <v>Allan Gray Australia Opportunity Fund</v>
      </c>
      <c r="B48" s="110"/>
      <c r="C48" s="110"/>
      <c r="D48" s="110"/>
      <c r="E48" s="111"/>
      <c r="F48" s="111"/>
      <c r="G48" s="112"/>
      <c r="H48" s="111"/>
      <c r="I48" s="112"/>
      <c r="J48" s="111"/>
      <c r="K48" s="112"/>
      <c r="L48" s="111"/>
      <c r="M48" s="112"/>
    </row>
    <row r="49" spans="1:13">
      <c r="A49" s="113" t="s">
        <v>22</v>
      </c>
      <c r="B49" s="8" t="s">
        <v>116</v>
      </c>
      <c r="C49" s="8" t="s">
        <v>147</v>
      </c>
      <c r="D49" s="8" t="s">
        <v>146</v>
      </c>
      <c r="E49" s="7">
        <v>9.7808989999999998</v>
      </c>
      <c r="F49" s="7">
        <v>25764299.34</v>
      </c>
      <c r="G49" s="6">
        <v>251998035.41</v>
      </c>
      <c r="H49" s="7">
        <v>3245016.27</v>
      </c>
      <c r="I49" s="6">
        <v>31739179.629999999</v>
      </c>
      <c r="J49" s="7">
        <v>1162676.9099999999</v>
      </c>
      <c r="K49" s="6">
        <v>11372026.59</v>
      </c>
      <c r="L49" s="7">
        <v>2082339.36</v>
      </c>
      <c r="M49" s="6">
        <v>20367153.039999999</v>
      </c>
    </row>
    <row r="50" spans="1:13" s="10" customFormat="1">
      <c r="A50" s="110" t="str">
        <f>"Sub Total: " &amp;A49</f>
        <v>Sub Total: Allan Gray Australia Opportunity Fund</v>
      </c>
      <c r="B50" s="110"/>
      <c r="C50" s="110"/>
      <c r="D50" s="110"/>
      <c r="E50" s="111"/>
      <c r="F50" s="111"/>
      <c r="G50" s="112">
        <f>SUM(G49)</f>
        <v>251998035.41</v>
      </c>
      <c r="H50" s="111"/>
      <c r="I50" s="112">
        <f>SUM(I49)</f>
        <v>31739179.629999999</v>
      </c>
      <c r="J50" s="111"/>
      <c r="K50" s="112">
        <f>SUM(K49)</f>
        <v>11372026.59</v>
      </c>
      <c r="L50" s="111"/>
      <c r="M50" s="112">
        <f>SUM(M49)</f>
        <v>20367153.039999999</v>
      </c>
    </row>
    <row r="51" spans="1:13" s="10" customFormat="1">
      <c r="A51" s="110"/>
      <c r="B51" s="110"/>
      <c r="C51" s="110"/>
      <c r="D51" s="110"/>
      <c r="E51" s="111"/>
      <c r="F51" s="111"/>
      <c r="G51" s="112"/>
      <c r="H51" s="111"/>
      <c r="I51" s="112"/>
      <c r="J51" s="111"/>
      <c r="K51" s="112"/>
      <c r="L51" s="111"/>
      <c r="M51" s="112"/>
    </row>
    <row r="52" spans="1:13" s="10" customFormat="1">
      <c r="A52" s="110" t="str">
        <f>A53</f>
        <v>Ashburton Emerging Markets Funds Limited</v>
      </c>
      <c r="B52" s="110"/>
      <c r="C52" s="110"/>
      <c r="D52" s="110"/>
      <c r="E52" s="111"/>
      <c r="F52" s="111"/>
      <c r="G52" s="112"/>
      <c r="H52" s="111"/>
      <c r="I52" s="112"/>
      <c r="J52" s="111"/>
      <c r="K52" s="112"/>
      <c r="L52" s="111"/>
      <c r="M52" s="112"/>
    </row>
    <row r="53" spans="1:13">
      <c r="A53" s="113" t="s">
        <v>23</v>
      </c>
      <c r="B53" s="8" t="s">
        <v>116</v>
      </c>
      <c r="C53" s="8" t="s">
        <v>148</v>
      </c>
      <c r="D53" s="8" t="s">
        <v>118</v>
      </c>
      <c r="E53" s="7">
        <v>13.802332</v>
      </c>
      <c r="F53" s="7">
        <v>8934089.2100000009</v>
      </c>
      <c r="G53" s="6">
        <v>123311269.62</v>
      </c>
      <c r="H53" s="7">
        <v>894622.25</v>
      </c>
      <c r="I53" s="6">
        <v>12347873.73</v>
      </c>
      <c r="J53" s="7">
        <v>691000.3</v>
      </c>
      <c r="K53" s="6">
        <v>9537415.8800000008</v>
      </c>
      <c r="L53" s="7">
        <v>203621.95</v>
      </c>
      <c r="M53" s="6">
        <v>2810457.85</v>
      </c>
    </row>
    <row r="54" spans="1:13" s="10" customFormat="1">
      <c r="A54" s="110" t="str">
        <f>"Sub Total: " &amp;A53</f>
        <v>Sub Total: Ashburton Emerging Markets Funds Limited</v>
      </c>
      <c r="B54" s="110"/>
      <c r="C54" s="110"/>
      <c r="D54" s="110"/>
      <c r="E54" s="111"/>
      <c r="F54" s="111"/>
      <c r="G54" s="112">
        <f>SUM(G53)</f>
        <v>123311269.62</v>
      </c>
      <c r="H54" s="111"/>
      <c r="I54" s="112">
        <f>SUM(I53)</f>
        <v>12347873.73</v>
      </c>
      <c r="J54" s="111"/>
      <c r="K54" s="112">
        <f>SUM(K53)</f>
        <v>9537415.8800000008</v>
      </c>
      <c r="L54" s="111"/>
      <c r="M54" s="112">
        <f>SUM(M53)</f>
        <v>2810457.85</v>
      </c>
    </row>
    <row r="55" spans="1:13" s="10" customFormat="1">
      <c r="A55" s="110"/>
      <c r="B55" s="110"/>
      <c r="C55" s="110"/>
      <c r="D55" s="110"/>
      <c r="E55" s="111"/>
      <c r="F55" s="111"/>
      <c r="G55" s="112"/>
      <c r="H55" s="111"/>
      <c r="I55" s="112"/>
      <c r="J55" s="111"/>
      <c r="K55" s="112"/>
      <c r="L55" s="111"/>
      <c r="M55" s="112"/>
    </row>
    <row r="56" spans="1:13" s="10" customFormat="1">
      <c r="A56" s="110" t="str">
        <f>A57</f>
        <v>Ashburton Investments SICAV</v>
      </c>
      <c r="B56" s="110"/>
      <c r="C56" s="110"/>
      <c r="D56" s="110"/>
      <c r="E56" s="111"/>
      <c r="F56" s="111"/>
      <c r="G56" s="112"/>
      <c r="H56" s="111"/>
      <c r="I56" s="112"/>
      <c r="J56" s="111"/>
      <c r="K56" s="112"/>
      <c r="L56" s="111"/>
      <c r="M56" s="112"/>
    </row>
    <row r="57" spans="1:13">
      <c r="A57" s="113" t="s">
        <v>24</v>
      </c>
      <c r="B57" s="8" t="s">
        <v>116</v>
      </c>
      <c r="C57" s="8" t="s">
        <v>149</v>
      </c>
      <c r="D57" s="8" t="s">
        <v>118</v>
      </c>
      <c r="E57" s="7">
        <v>13.802332</v>
      </c>
      <c r="F57" s="7">
        <v>712359.02</v>
      </c>
      <c r="G57" s="6">
        <v>9832216.0099999998</v>
      </c>
      <c r="H57" s="7">
        <v>50065.06</v>
      </c>
      <c r="I57" s="6">
        <v>691014.6</v>
      </c>
      <c r="J57" s="7">
        <v>48252.46</v>
      </c>
      <c r="K57" s="6">
        <v>665996.5</v>
      </c>
      <c r="L57" s="7">
        <v>1812.6</v>
      </c>
      <c r="M57" s="6">
        <v>25018.1</v>
      </c>
    </row>
    <row r="58" spans="1:13">
      <c r="A58" s="113" t="s">
        <v>24</v>
      </c>
      <c r="B58" s="8" t="s">
        <v>116</v>
      </c>
      <c r="C58" s="8" t="s">
        <v>150</v>
      </c>
      <c r="D58" s="8" t="s">
        <v>118</v>
      </c>
      <c r="E58" s="7">
        <v>13.802332</v>
      </c>
      <c r="F58" s="7">
        <v>4670809.59</v>
      </c>
      <c r="G58" s="6">
        <v>64468066.960000001</v>
      </c>
      <c r="H58" s="7">
        <v>1306075.3999999999</v>
      </c>
      <c r="I58" s="6">
        <v>18026886.91</v>
      </c>
      <c r="J58" s="7">
        <v>0</v>
      </c>
      <c r="K58" s="6">
        <v>0</v>
      </c>
      <c r="L58" s="7">
        <v>1306075.3999999999</v>
      </c>
      <c r="M58" s="6">
        <v>18026886.91</v>
      </c>
    </row>
    <row r="59" spans="1:13">
      <c r="A59" s="113" t="s">
        <v>24</v>
      </c>
      <c r="B59" s="8" t="s">
        <v>116</v>
      </c>
      <c r="C59" s="8" t="s">
        <v>151</v>
      </c>
      <c r="D59" s="8" t="s">
        <v>118</v>
      </c>
      <c r="E59" s="7">
        <v>13.802332</v>
      </c>
      <c r="F59" s="7">
        <v>13731208.119999999</v>
      </c>
      <c r="G59" s="6">
        <v>189522699.74000001</v>
      </c>
      <c r="H59" s="7">
        <v>177467.35</v>
      </c>
      <c r="I59" s="6">
        <v>2449463.38</v>
      </c>
      <c r="J59" s="7">
        <v>371898.97</v>
      </c>
      <c r="K59" s="6">
        <v>5133073.26</v>
      </c>
      <c r="L59" s="7">
        <v>-194431.62</v>
      </c>
      <c r="M59" s="6">
        <v>-2683609.88</v>
      </c>
    </row>
    <row r="60" spans="1:13">
      <c r="A60" s="113" t="s">
        <v>24</v>
      </c>
      <c r="B60" s="8" t="s">
        <v>116</v>
      </c>
      <c r="C60" s="8" t="s">
        <v>152</v>
      </c>
      <c r="D60" s="8" t="s">
        <v>118</v>
      </c>
      <c r="E60" s="7">
        <v>13.802332</v>
      </c>
      <c r="F60" s="7">
        <v>5066409.7300000004</v>
      </c>
      <c r="G60" s="6">
        <v>69928271.629999995</v>
      </c>
      <c r="H60" s="7">
        <v>4870658.1500000004</v>
      </c>
      <c r="I60" s="6">
        <v>67226443.209999993</v>
      </c>
      <c r="J60" s="7">
        <v>316600.7</v>
      </c>
      <c r="K60" s="6">
        <v>4369828.1399999997</v>
      </c>
      <c r="L60" s="7">
        <v>4554057.45</v>
      </c>
      <c r="M60" s="6">
        <v>62856615.07</v>
      </c>
    </row>
    <row r="61" spans="1:13">
      <c r="A61" s="113" t="s">
        <v>24</v>
      </c>
      <c r="B61" s="8" t="s">
        <v>116</v>
      </c>
      <c r="C61" s="8" t="s">
        <v>153</v>
      </c>
      <c r="D61" s="8" t="s">
        <v>118</v>
      </c>
      <c r="E61" s="7">
        <v>13.802332</v>
      </c>
      <c r="F61" s="7">
        <v>41088010.350000001</v>
      </c>
      <c r="G61" s="6">
        <v>567110379.61000001</v>
      </c>
      <c r="H61" s="7">
        <v>2578285.1</v>
      </c>
      <c r="I61" s="6">
        <v>35586348.170000002</v>
      </c>
      <c r="J61" s="7">
        <v>1692556.57</v>
      </c>
      <c r="K61" s="6">
        <v>23361228.510000002</v>
      </c>
      <c r="L61" s="7">
        <v>885728.53</v>
      </c>
      <c r="M61" s="6">
        <v>12225119.66</v>
      </c>
    </row>
    <row r="62" spans="1:13">
      <c r="A62" s="113" t="s">
        <v>24</v>
      </c>
      <c r="B62" s="8" t="s">
        <v>116</v>
      </c>
      <c r="C62" s="8" t="s">
        <v>154</v>
      </c>
      <c r="D62" s="8" t="s">
        <v>118</v>
      </c>
      <c r="E62" s="7">
        <v>13.802332</v>
      </c>
      <c r="F62" s="7">
        <v>25425977.18</v>
      </c>
      <c r="G62" s="6">
        <v>350937790.52999997</v>
      </c>
      <c r="H62" s="7">
        <v>14399189.83</v>
      </c>
      <c r="I62" s="6">
        <v>198742405.43000001</v>
      </c>
      <c r="J62" s="7">
        <v>764732.49</v>
      </c>
      <c r="K62" s="6">
        <v>10555092.08</v>
      </c>
      <c r="L62" s="7">
        <v>13634457.34</v>
      </c>
      <c r="M62" s="6">
        <v>188187313.34999999</v>
      </c>
    </row>
    <row r="63" spans="1:13">
      <c r="A63" s="113" t="s">
        <v>24</v>
      </c>
      <c r="B63" s="8" t="s">
        <v>116</v>
      </c>
      <c r="C63" s="8" t="s">
        <v>155</v>
      </c>
      <c r="D63" s="8" t="s">
        <v>118</v>
      </c>
      <c r="E63" s="7">
        <v>13.802332</v>
      </c>
      <c r="F63" s="7">
        <v>1119404.44</v>
      </c>
      <c r="G63" s="6">
        <v>15450392.199999999</v>
      </c>
      <c r="H63" s="7">
        <v>418.29</v>
      </c>
      <c r="I63" s="6">
        <v>5773.38</v>
      </c>
      <c r="J63" s="7">
        <v>424.04</v>
      </c>
      <c r="K63" s="6">
        <v>5852.74</v>
      </c>
      <c r="L63" s="7">
        <v>-5.75</v>
      </c>
      <c r="M63" s="6">
        <v>-79.36</v>
      </c>
    </row>
    <row r="64" spans="1:13" s="10" customFormat="1">
      <c r="A64" s="110" t="str">
        <f>"Sub Total: " &amp;A63</f>
        <v>Sub Total: Ashburton Investments SICAV</v>
      </c>
      <c r="B64" s="110"/>
      <c r="C64" s="110"/>
      <c r="D64" s="110"/>
      <c r="E64" s="111"/>
      <c r="F64" s="111"/>
      <c r="G64" s="112">
        <f>SUM(G57:G63)</f>
        <v>1267249816.6800001</v>
      </c>
      <c r="H64" s="111"/>
      <c r="I64" s="112">
        <f>SUM(I57:I63)</f>
        <v>322728335.07999998</v>
      </c>
      <c r="J64" s="111"/>
      <c r="K64" s="112">
        <f>SUM(K57:K63)</f>
        <v>44091071.230000004</v>
      </c>
      <c r="L64" s="111"/>
      <c r="M64" s="112">
        <f>SUM(M57:M63)</f>
        <v>278637263.84999996</v>
      </c>
    </row>
    <row r="65" spans="1:13" s="10" customFormat="1">
      <c r="A65" s="110"/>
      <c r="B65" s="110"/>
      <c r="C65" s="110"/>
      <c r="D65" s="110"/>
      <c r="E65" s="111"/>
      <c r="F65" s="111"/>
      <c r="G65" s="112"/>
      <c r="H65" s="111"/>
      <c r="I65" s="112"/>
      <c r="J65" s="111"/>
      <c r="K65" s="112"/>
      <c r="L65" s="111"/>
      <c r="M65" s="112"/>
    </row>
    <row r="66" spans="1:13" s="10" customFormat="1">
      <c r="A66" s="110" t="str">
        <f>A67</f>
        <v>Ashburton Money Market Funds Ltd</v>
      </c>
      <c r="B66" s="110"/>
      <c r="C66" s="110"/>
      <c r="D66" s="110"/>
      <c r="E66" s="111"/>
      <c r="F66" s="111"/>
      <c r="G66" s="112"/>
      <c r="H66" s="111"/>
      <c r="I66" s="112"/>
      <c r="J66" s="111"/>
      <c r="K66" s="112"/>
      <c r="L66" s="111"/>
      <c r="M66" s="112"/>
    </row>
    <row r="67" spans="1:13">
      <c r="A67" s="113" t="s">
        <v>25</v>
      </c>
      <c r="B67" s="8" t="s">
        <v>116</v>
      </c>
      <c r="C67" s="8" t="s">
        <v>156</v>
      </c>
      <c r="D67" s="8" t="s">
        <v>118</v>
      </c>
      <c r="E67" s="7">
        <v>13.802332</v>
      </c>
      <c r="F67" s="7">
        <v>13190401.939999999</v>
      </c>
      <c r="G67" s="6">
        <v>182058313.03999999</v>
      </c>
      <c r="H67" s="7">
        <v>3139826.85</v>
      </c>
      <c r="I67" s="6">
        <v>43336934.100000001</v>
      </c>
      <c r="J67" s="7">
        <v>2014947.99</v>
      </c>
      <c r="K67" s="6">
        <v>27810982.079999998</v>
      </c>
      <c r="L67" s="7">
        <v>1124878.8600000001</v>
      </c>
      <c r="M67" s="6">
        <v>15525952.02</v>
      </c>
    </row>
    <row r="68" spans="1:13">
      <c r="A68" s="113" t="s">
        <v>25</v>
      </c>
      <c r="B68" s="8" t="s">
        <v>116</v>
      </c>
      <c r="C68" s="8" t="s">
        <v>157</v>
      </c>
      <c r="D68" s="8" t="s">
        <v>136</v>
      </c>
      <c r="E68" s="7">
        <v>20.947800000000001</v>
      </c>
      <c r="F68" s="7">
        <v>5889343.8899999997</v>
      </c>
      <c r="G68" s="6">
        <v>123368797.97</v>
      </c>
      <c r="H68" s="7">
        <v>855087.19</v>
      </c>
      <c r="I68" s="6">
        <v>17912195.440000001</v>
      </c>
      <c r="J68" s="7">
        <v>1101755.47</v>
      </c>
      <c r="K68" s="6">
        <v>23079353.23</v>
      </c>
      <c r="L68" s="7">
        <v>-246668.28</v>
      </c>
      <c r="M68" s="6">
        <v>-5167157.79</v>
      </c>
    </row>
    <row r="69" spans="1:13">
      <c r="A69" s="113" t="s">
        <v>26</v>
      </c>
      <c r="B69" s="8" t="s">
        <v>116</v>
      </c>
      <c r="C69" s="8" t="s">
        <v>158</v>
      </c>
      <c r="D69" s="8" t="s">
        <v>118</v>
      </c>
      <c r="E69" s="7">
        <v>13.802332</v>
      </c>
      <c r="F69" s="7">
        <v>61881303.850000001</v>
      </c>
      <c r="G69" s="6">
        <v>854106329.85000002</v>
      </c>
      <c r="H69" s="7">
        <v>2114497.67</v>
      </c>
      <c r="I69" s="6">
        <v>29184999.859999999</v>
      </c>
      <c r="J69" s="7">
        <v>4013459.95</v>
      </c>
      <c r="K69" s="6">
        <v>55395108.609999999</v>
      </c>
      <c r="L69" s="7">
        <v>-1898962.28</v>
      </c>
      <c r="M69" s="6">
        <v>-26210108.75</v>
      </c>
    </row>
    <row r="70" spans="1:13">
      <c r="A70" s="113" t="s">
        <v>26</v>
      </c>
      <c r="B70" s="8" t="s">
        <v>116</v>
      </c>
      <c r="C70" s="8" t="s">
        <v>159</v>
      </c>
      <c r="D70" s="8" t="s">
        <v>122</v>
      </c>
      <c r="E70" s="7">
        <v>15.491643</v>
      </c>
      <c r="F70" s="7">
        <v>12475508.789999999</v>
      </c>
      <c r="G70" s="6">
        <v>193266131.44</v>
      </c>
      <c r="H70" s="7">
        <v>873964.44</v>
      </c>
      <c r="I70" s="6">
        <v>13539145.32</v>
      </c>
      <c r="J70" s="7">
        <v>1513764.5</v>
      </c>
      <c r="K70" s="6">
        <v>23450699.600000001</v>
      </c>
      <c r="L70" s="7">
        <v>-639800.06000000006</v>
      </c>
      <c r="M70" s="6">
        <v>-9911554.2799999993</v>
      </c>
    </row>
    <row r="71" spans="1:13">
      <c r="A71" s="113" t="s">
        <v>26</v>
      </c>
      <c r="B71" s="8" t="s">
        <v>116</v>
      </c>
      <c r="C71" s="8" t="s">
        <v>160</v>
      </c>
      <c r="D71" s="8" t="s">
        <v>136</v>
      </c>
      <c r="E71" s="7">
        <v>20.947799</v>
      </c>
      <c r="F71" s="7">
        <v>105718321.38</v>
      </c>
      <c r="G71" s="6">
        <v>2214566252.5999999</v>
      </c>
      <c r="H71" s="7">
        <v>3325170.03</v>
      </c>
      <c r="I71" s="6">
        <v>69654996.75</v>
      </c>
      <c r="J71" s="7">
        <v>3927923.42</v>
      </c>
      <c r="K71" s="6">
        <v>82281354.219999999</v>
      </c>
      <c r="L71" s="7">
        <v>-602753.39</v>
      </c>
      <c r="M71" s="6">
        <v>-12626357.470000001</v>
      </c>
    </row>
    <row r="72" spans="1:13" s="10" customFormat="1">
      <c r="A72" s="110" t="str">
        <f>"Sub Total: " &amp;A71</f>
        <v xml:space="preserve">Sub Total: Ashburton Replica Portfolio Limited </v>
      </c>
      <c r="B72" s="110"/>
      <c r="C72" s="110"/>
      <c r="D72" s="110"/>
      <c r="E72" s="111"/>
      <c r="F72" s="111"/>
      <c r="G72" s="112">
        <f>SUM(G67:G71)</f>
        <v>3567365824.9000001</v>
      </c>
      <c r="H72" s="111"/>
      <c r="I72" s="112">
        <f>SUM(I67:I71)</f>
        <v>173628271.47</v>
      </c>
      <c r="J72" s="111"/>
      <c r="K72" s="112">
        <f>SUM(K67:K71)</f>
        <v>212017497.74000001</v>
      </c>
      <c r="L72" s="111"/>
      <c r="M72" s="112">
        <f>SUM(M67:M71)</f>
        <v>-38389226.269999996</v>
      </c>
    </row>
    <row r="73" spans="1:13" s="10" customFormat="1">
      <c r="A73" s="110"/>
      <c r="B73" s="110"/>
      <c r="C73" s="110"/>
      <c r="D73" s="110"/>
      <c r="E73" s="111"/>
      <c r="F73" s="111"/>
      <c r="G73" s="112"/>
      <c r="H73" s="111"/>
      <c r="I73" s="112"/>
      <c r="J73" s="111"/>
      <c r="K73" s="112"/>
      <c r="L73" s="111"/>
      <c r="M73" s="112"/>
    </row>
    <row r="74" spans="1:13" s="10" customFormat="1">
      <c r="A74" s="110" t="str">
        <f>A75</f>
        <v>Catalyst Fund Managers Global Pty Ltd</v>
      </c>
      <c r="B74" s="110"/>
      <c r="C74" s="110"/>
      <c r="D74" s="110"/>
      <c r="E74" s="111"/>
      <c r="F74" s="111"/>
      <c r="G74" s="112"/>
      <c r="H74" s="111"/>
      <c r="I74" s="112"/>
      <c r="J74" s="111"/>
      <c r="K74" s="112"/>
      <c r="L74" s="111"/>
      <c r="M74" s="112"/>
    </row>
    <row r="75" spans="1:13">
      <c r="A75" s="113" t="s">
        <v>27</v>
      </c>
      <c r="B75" s="8" t="s">
        <v>116</v>
      </c>
      <c r="C75" s="8" t="s">
        <v>161</v>
      </c>
      <c r="D75" s="8" t="s">
        <v>118</v>
      </c>
      <c r="E75" s="7">
        <v>13.869999</v>
      </c>
      <c r="F75" s="7">
        <v>256667306</v>
      </c>
      <c r="G75" s="6">
        <v>3559975531.3800001</v>
      </c>
      <c r="H75" s="7">
        <v>8272158.4400000004</v>
      </c>
      <c r="I75" s="6">
        <v>114734837.56</v>
      </c>
      <c r="J75" s="7">
        <v>3789984.87</v>
      </c>
      <c r="K75" s="6">
        <v>52567090.149999999</v>
      </c>
      <c r="L75" s="7">
        <v>4482173.57</v>
      </c>
      <c r="M75" s="6">
        <v>62167747.409999996</v>
      </c>
    </row>
    <row r="76" spans="1:13" s="10" customFormat="1">
      <c r="A76" s="110" t="str">
        <f>"Sub Total: " &amp;A75</f>
        <v>Sub Total: Catalyst Fund Managers Global Pty Ltd</v>
      </c>
      <c r="B76" s="110"/>
      <c r="C76" s="110"/>
      <c r="D76" s="110"/>
      <c r="E76" s="111"/>
      <c r="F76" s="111"/>
      <c r="G76" s="112">
        <f>SUM(G75)</f>
        <v>3559975531.3800001</v>
      </c>
      <c r="H76" s="111"/>
      <c r="I76" s="112">
        <f>SUM(I75)</f>
        <v>114734837.56</v>
      </c>
      <c r="J76" s="111"/>
      <c r="K76" s="112">
        <f>SUM(K75)</f>
        <v>52567090.149999999</v>
      </c>
      <c r="L76" s="111"/>
      <c r="M76" s="112">
        <f>SUM(M75)</f>
        <v>62167747.409999996</v>
      </c>
    </row>
    <row r="77" spans="1:13" s="10" customFormat="1">
      <c r="A77" s="110"/>
      <c r="B77" s="110"/>
      <c r="C77" s="110"/>
      <c r="D77" s="110"/>
      <c r="E77" s="111"/>
      <c r="F77" s="111"/>
      <c r="G77" s="112"/>
      <c r="H77" s="111"/>
      <c r="I77" s="112"/>
      <c r="J77" s="111"/>
      <c r="K77" s="112"/>
      <c r="L77" s="111"/>
      <c r="M77" s="112"/>
    </row>
    <row r="78" spans="1:13" s="10" customFormat="1">
      <c r="A78" s="110" t="str">
        <f>A79</f>
        <v>Contrarius Global Investment Fund (Ireland) Plc</v>
      </c>
      <c r="B78" s="110"/>
      <c r="C78" s="110"/>
      <c r="D78" s="110"/>
      <c r="E78" s="111"/>
      <c r="F78" s="111"/>
      <c r="G78" s="112"/>
      <c r="H78" s="111"/>
      <c r="I78" s="112"/>
      <c r="J78" s="111"/>
      <c r="K78" s="112"/>
      <c r="L78" s="111"/>
      <c r="M78" s="112"/>
    </row>
    <row r="79" spans="1:13">
      <c r="A79" s="113" t="s">
        <v>28</v>
      </c>
      <c r="B79" s="8" t="s">
        <v>116</v>
      </c>
      <c r="C79" s="8" t="s">
        <v>162</v>
      </c>
      <c r="D79" s="8" t="s">
        <v>118</v>
      </c>
      <c r="E79" s="7">
        <v>13.854253</v>
      </c>
      <c r="F79" s="7">
        <v>25028890.710000001</v>
      </c>
      <c r="G79" s="6">
        <v>346756590.57999998</v>
      </c>
      <c r="H79" s="7">
        <v>453402.42</v>
      </c>
      <c r="I79" s="6">
        <v>6281551.9500000002</v>
      </c>
      <c r="J79" s="7">
        <v>6418649.4199999999</v>
      </c>
      <c r="K79" s="6">
        <v>88925594.620000005</v>
      </c>
      <c r="L79" s="7">
        <v>-5965247</v>
      </c>
      <c r="M79" s="6">
        <v>-82644042.670000002</v>
      </c>
    </row>
    <row r="80" spans="1:13">
      <c r="A80" s="113" t="s">
        <v>28</v>
      </c>
      <c r="B80" s="8" t="s">
        <v>116</v>
      </c>
      <c r="C80" s="8" t="s">
        <v>163</v>
      </c>
      <c r="D80" s="8" t="s">
        <v>118</v>
      </c>
      <c r="E80" s="7">
        <v>13.854253</v>
      </c>
      <c r="F80" s="7">
        <v>8290247.71</v>
      </c>
      <c r="G80" s="6">
        <v>114855191.23</v>
      </c>
      <c r="H80" s="7">
        <v>533805.75</v>
      </c>
      <c r="I80" s="6">
        <v>7395480.0499999998</v>
      </c>
      <c r="J80" s="7">
        <v>322476.09000000003</v>
      </c>
      <c r="K80" s="6">
        <v>4467665.42</v>
      </c>
      <c r="L80" s="7">
        <v>211329.66</v>
      </c>
      <c r="M80" s="6">
        <v>2927814.63</v>
      </c>
    </row>
    <row r="81" spans="1:13" s="10" customFormat="1">
      <c r="A81" s="110" t="str">
        <f>"Sub Total: " &amp;A80</f>
        <v>Sub Total: Contrarius Global Investment Fund (Ireland) Plc</v>
      </c>
      <c r="B81" s="110"/>
      <c r="C81" s="110"/>
      <c r="D81" s="110"/>
      <c r="E81" s="111"/>
      <c r="F81" s="111"/>
      <c r="G81" s="112">
        <f>SUM(G79:G80)</f>
        <v>461611781.81</v>
      </c>
      <c r="H81" s="111"/>
      <c r="I81" s="112">
        <f>SUM(I79:I80)</f>
        <v>13677032</v>
      </c>
      <c r="J81" s="111"/>
      <c r="K81" s="112">
        <f>SUM(K79:K80)</f>
        <v>93393260.040000007</v>
      </c>
      <c r="L81" s="111"/>
      <c r="M81" s="112">
        <f>SUM(M79:M80)</f>
        <v>-79716228.040000007</v>
      </c>
    </row>
    <row r="82" spans="1:13" s="10" customFormat="1">
      <c r="A82" s="110"/>
      <c r="B82" s="110"/>
      <c r="C82" s="110"/>
      <c r="D82" s="110"/>
      <c r="E82" s="111"/>
      <c r="F82" s="111"/>
      <c r="G82" s="112"/>
      <c r="H82" s="111"/>
      <c r="I82" s="112"/>
      <c r="J82" s="111"/>
      <c r="K82" s="112"/>
      <c r="L82" s="111"/>
      <c r="M82" s="112"/>
    </row>
    <row r="83" spans="1:13" s="10" customFormat="1">
      <c r="A83" s="110" t="str">
        <f>A84</f>
        <v>Coronation Global Opportunities Fund</v>
      </c>
      <c r="B83" s="110"/>
      <c r="C83" s="110"/>
      <c r="D83" s="110"/>
      <c r="E83" s="111"/>
      <c r="F83" s="111"/>
      <c r="G83" s="112"/>
      <c r="H83" s="111"/>
      <c r="I83" s="112"/>
      <c r="J83" s="111"/>
      <c r="K83" s="112"/>
      <c r="L83" s="111"/>
      <c r="M83" s="112"/>
    </row>
    <row r="84" spans="1:13">
      <c r="A84" s="113" t="s">
        <v>29</v>
      </c>
      <c r="B84" s="8" t="s">
        <v>116</v>
      </c>
      <c r="C84" s="8" t="s">
        <v>164</v>
      </c>
      <c r="D84" s="8" t="s">
        <v>122</v>
      </c>
      <c r="E84" s="7">
        <v>15.43</v>
      </c>
      <c r="F84" s="7">
        <v>573161.9</v>
      </c>
      <c r="G84" s="6">
        <v>8843888.1199999992</v>
      </c>
      <c r="H84" s="7">
        <v>82493.09</v>
      </c>
      <c r="I84" s="6">
        <v>1272868.3799999999</v>
      </c>
      <c r="J84" s="7">
        <v>86.28</v>
      </c>
      <c r="K84" s="6">
        <v>1331.3</v>
      </c>
      <c r="L84" s="7">
        <v>82406.81</v>
      </c>
      <c r="M84" s="6">
        <v>1271537.08</v>
      </c>
    </row>
    <row r="85" spans="1:13">
      <c r="A85" s="113" t="s">
        <v>29</v>
      </c>
      <c r="B85" s="8" t="s">
        <v>116</v>
      </c>
      <c r="C85" s="8" t="s">
        <v>165</v>
      </c>
      <c r="D85" s="8" t="s">
        <v>136</v>
      </c>
      <c r="E85" s="7">
        <v>20.92</v>
      </c>
      <c r="F85" s="7">
        <v>13267085.789999999</v>
      </c>
      <c r="G85" s="6">
        <v>277547434.73000002</v>
      </c>
      <c r="H85" s="7">
        <v>5153912.46</v>
      </c>
      <c r="I85" s="6">
        <v>107819848.66</v>
      </c>
      <c r="J85" s="7">
        <v>259956.42</v>
      </c>
      <c r="K85" s="6">
        <v>5438288.3099999996</v>
      </c>
      <c r="L85" s="7">
        <v>4893956.04</v>
      </c>
      <c r="M85" s="6">
        <v>102381560.36</v>
      </c>
    </row>
    <row r="86" spans="1:13">
      <c r="A86" s="113" t="s">
        <v>29</v>
      </c>
      <c r="B86" s="8" t="s">
        <v>116</v>
      </c>
      <c r="C86" s="8" t="s">
        <v>166</v>
      </c>
      <c r="D86" s="8" t="s">
        <v>167</v>
      </c>
      <c r="E86" s="7">
        <v>13.829999000000001</v>
      </c>
      <c r="F86" s="7">
        <v>77453298.829999998</v>
      </c>
      <c r="G86" s="6">
        <v>1071179122.8</v>
      </c>
      <c r="H86" s="7">
        <v>5746617.4500000002</v>
      </c>
      <c r="I86" s="6">
        <v>79475719.329999998</v>
      </c>
      <c r="J86" s="7">
        <v>6513277.7300000004</v>
      </c>
      <c r="K86" s="6">
        <v>90078631.010000005</v>
      </c>
      <c r="L86" s="7">
        <v>-766660.28</v>
      </c>
      <c r="M86" s="6">
        <v>-10602911.67</v>
      </c>
    </row>
    <row r="87" spans="1:13">
      <c r="A87" s="113" t="s">
        <v>29</v>
      </c>
      <c r="B87" s="8" t="s">
        <v>116</v>
      </c>
      <c r="C87" s="8" t="s">
        <v>168</v>
      </c>
      <c r="D87" s="8" t="s">
        <v>167</v>
      </c>
      <c r="E87" s="7">
        <v>0</v>
      </c>
      <c r="F87" s="7">
        <v>0</v>
      </c>
      <c r="G87" s="6">
        <v>0</v>
      </c>
      <c r="H87" s="7">
        <v>0</v>
      </c>
      <c r="I87" s="6">
        <v>0</v>
      </c>
      <c r="J87" s="7">
        <v>0</v>
      </c>
      <c r="K87" s="6">
        <v>0</v>
      </c>
      <c r="L87" s="7">
        <v>0</v>
      </c>
      <c r="M87" s="6">
        <v>0</v>
      </c>
    </row>
    <row r="88" spans="1:13">
      <c r="A88" s="113" t="s">
        <v>29</v>
      </c>
      <c r="B88" s="8" t="s">
        <v>116</v>
      </c>
      <c r="C88" s="8" t="s">
        <v>169</v>
      </c>
      <c r="D88" s="8" t="s">
        <v>167</v>
      </c>
      <c r="E88" s="7">
        <v>13.829999000000001</v>
      </c>
      <c r="F88" s="7">
        <v>35943602.469999999</v>
      </c>
      <c r="G88" s="6">
        <v>497100022.16000003</v>
      </c>
      <c r="H88" s="7">
        <v>4408920.0199999996</v>
      </c>
      <c r="I88" s="6">
        <v>60975363.880000003</v>
      </c>
      <c r="J88" s="7">
        <v>8315625.5300000003</v>
      </c>
      <c r="K88" s="6">
        <v>115005101.08</v>
      </c>
      <c r="L88" s="7">
        <v>-3906705.51</v>
      </c>
      <c r="M88" s="6">
        <v>-54029737.200000003</v>
      </c>
    </row>
    <row r="89" spans="1:13">
      <c r="A89" s="113" t="s">
        <v>29</v>
      </c>
      <c r="B89" s="8" t="s">
        <v>116</v>
      </c>
      <c r="C89" s="8" t="s">
        <v>170</v>
      </c>
      <c r="D89" s="8" t="s">
        <v>167</v>
      </c>
      <c r="E89" s="7">
        <v>13.829999000000001</v>
      </c>
      <c r="F89" s="7">
        <v>758114.58</v>
      </c>
      <c r="G89" s="6">
        <v>10484724.640000001</v>
      </c>
      <c r="H89" s="7">
        <v>633780.47999999998</v>
      </c>
      <c r="I89" s="6">
        <v>8765184.0399999991</v>
      </c>
      <c r="J89" s="7">
        <v>4908.26</v>
      </c>
      <c r="K89" s="6">
        <v>67881.240000000005</v>
      </c>
      <c r="L89" s="7">
        <v>628872.22</v>
      </c>
      <c r="M89" s="6">
        <v>8697302.8000000007</v>
      </c>
    </row>
    <row r="90" spans="1:13">
      <c r="A90" s="113" t="s">
        <v>29</v>
      </c>
      <c r="B90" s="8" t="s">
        <v>116</v>
      </c>
      <c r="C90" s="8" t="s">
        <v>171</v>
      </c>
      <c r="D90" s="8" t="s">
        <v>167</v>
      </c>
      <c r="E90" s="7">
        <v>13.829999000000001</v>
      </c>
      <c r="F90" s="7">
        <v>116996488.68000001</v>
      </c>
      <c r="G90" s="6">
        <v>1618061438.4400001</v>
      </c>
      <c r="H90" s="7">
        <v>8630375.5899999999</v>
      </c>
      <c r="I90" s="6">
        <v>119358094.41</v>
      </c>
      <c r="J90" s="7">
        <v>5002573.59</v>
      </c>
      <c r="K90" s="6">
        <v>69185592.75</v>
      </c>
      <c r="L90" s="7">
        <v>3627802</v>
      </c>
      <c r="M90" s="6">
        <v>50172501.659999996</v>
      </c>
    </row>
    <row r="91" spans="1:13">
      <c r="A91" s="113" t="s">
        <v>29</v>
      </c>
      <c r="B91" s="8" t="s">
        <v>116</v>
      </c>
      <c r="C91" s="8" t="s">
        <v>172</v>
      </c>
      <c r="D91" s="8" t="s">
        <v>167</v>
      </c>
      <c r="E91" s="7">
        <v>13.83</v>
      </c>
      <c r="F91" s="7">
        <v>33867745.18</v>
      </c>
      <c r="G91" s="6">
        <v>468390915.83999997</v>
      </c>
      <c r="H91" s="7">
        <v>2654094.56</v>
      </c>
      <c r="I91" s="6">
        <v>36706127.759999998</v>
      </c>
      <c r="J91" s="7">
        <v>1207710.26</v>
      </c>
      <c r="K91" s="6">
        <v>16702632.9</v>
      </c>
      <c r="L91" s="7">
        <v>1446384.3</v>
      </c>
      <c r="M91" s="6">
        <v>20003494.870000001</v>
      </c>
    </row>
    <row r="92" spans="1:13">
      <c r="A92" s="113" t="s">
        <v>29</v>
      </c>
      <c r="B92" s="8" t="s">
        <v>116</v>
      </c>
      <c r="C92" s="8" t="s">
        <v>173</v>
      </c>
      <c r="D92" s="8" t="s">
        <v>167</v>
      </c>
      <c r="E92" s="7">
        <v>13.829999000000001</v>
      </c>
      <c r="F92" s="7">
        <v>43491030.340000004</v>
      </c>
      <c r="G92" s="6">
        <v>601480949.60000002</v>
      </c>
      <c r="H92" s="7">
        <v>5607591.6600000001</v>
      </c>
      <c r="I92" s="6">
        <v>77552992.659999996</v>
      </c>
      <c r="J92" s="7">
        <v>11931572.98</v>
      </c>
      <c r="K92" s="6">
        <v>165013654.31</v>
      </c>
      <c r="L92" s="7">
        <v>-6323981.3200000003</v>
      </c>
      <c r="M92" s="6">
        <v>-87460661.659999996</v>
      </c>
    </row>
    <row r="93" spans="1:13" s="10" customFormat="1">
      <c r="A93" s="110" t="str">
        <f>"Sub Total: " &amp;A92</f>
        <v>Sub Total: Coronation Global Opportunities Fund</v>
      </c>
      <c r="B93" s="110"/>
      <c r="C93" s="110"/>
      <c r="D93" s="110"/>
      <c r="E93" s="111"/>
      <c r="F93" s="111"/>
      <c r="G93" s="112">
        <f>SUM(G84:G92)</f>
        <v>4553088496.3300009</v>
      </c>
      <c r="H93" s="111"/>
      <c r="I93" s="112">
        <f>SUM(I84:I92)</f>
        <v>491926199.12</v>
      </c>
      <c r="J93" s="111"/>
      <c r="K93" s="112">
        <f>SUM(K84:K92)</f>
        <v>461493112.89999998</v>
      </c>
      <c r="L93" s="111"/>
      <c r="M93" s="112">
        <f>SUM(M84:M92)</f>
        <v>30433086.239999995</v>
      </c>
    </row>
    <row r="94" spans="1:13" s="10" customFormat="1">
      <c r="A94" s="110"/>
      <c r="B94" s="110"/>
      <c r="C94" s="110"/>
      <c r="D94" s="110"/>
      <c r="E94" s="111"/>
      <c r="F94" s="111"/>
      <c r="G94" s="112"/>
      <c r="H94" s="111"/>
      <c r="I94" s="112"/>
      <c r="J94" s="111"/>
      <c r="K94" s="112"/>
      <c r="L94" s="111"/>
      <c r="M94" s="112"/>
    </row>
    <row r="95" spans="1:13" s="10" customFormat="1">
      <c r="A95" s="110" t="str">
        <f>A96</f>
        <v>Dodge &amp; Cox Worldwide Funds plc</v>
      </c>
      <c r="B95" s="110"/>
      <c r="C95" s="110"/>
      <c r="D95" s="110"/>
      <c r="E95" s="111"/>
      <c r="F95" s="111"/>
      <c r="G95" s="112"/>
      <c r="H95" s="111"/>
      <c r="I95" s="112"/>
      <c r="J95" s="111"/>
      <c r="K95" s="112"/>
      <c r="L95" s="111"/>
      <c r="M95" s="112"/>
    </row>
    <row r="96" spans="1:13">
      <c r="A96" s="113" t="s">
        <v>30</v>
      </c>
      <c r="B96" s="8" t="s">
        <v>116</v>
      </c>
      <c r="C96" s="8" t="s">
        <v>174</v>
      </c>
      <c r="D96" s="8" t="s">
        <v>118</v>
      </c>
      <c r="E96" s="7">
        <v>0</v>
      </c>
      <c r="F96" s="7">
        <v>0</v>
      </c>
      <c r="G96" s="6">
        <v>0</v>
      </c>
      <c r="H96" s="7">
        <v>0</v>
      </c>
      <c r="I96" s="6">
        <v>0</v>
      </c>
      <c r="J96" s="7">
        <v>0</v>
      </c>
      <c r="K96" s="6">
        <v>0</v>
      </c>
      <c r="L96" s="7">
        <v>0</v>
      </c>
      <c r="M96" s="6">
        <v>0</v>
      </c>
    </row>
    <row r="97" spans="1:13">
      <c r="A97" s="113" t="s">
        <v>30</v>
      </c>
      <c r="B97" s="8" t="s">
        <v>116</v>
      </c>
      <c r="C97" s="8" t="s">
        <v>175</v>
      </c>
      <c r="D97" s="8" t="s">
        <v>118</v>
      </c>
      <c r="E97" s="7">
        <v>13.858499999999999</v>
      </c>
      <c r="F97" s="7">
        <v>5055232.67</v>
      </c>
      <c r="G97" s="6">
        <v>70057942.010000005</v>
      </c>
      <c r="H97" s="7">
        <v>249842.88</v>
      </c>
      <c r="I97" s="6">
        <v>3462447.55</v>
      </c>
      <c r="J97" s="7">
        <v>267687.21999999997</v>
      </c>
      <c r="K97" s="6">
        <v>3709743.34</v>
      </c>
      <c r="L97" s="7">
        <v>-17844.34</v>
      </c>
      <c r="M97" s="6">
        <v>-247295.79</v>
      </c>
    </row>
    <row r="98" spans="1:13">
      <c r="A98" s="113" t="s">
        <v>30</v>
      </c>
      <c r="B98" s="8" t="s">
        <v>116</v>
      </c>
      <c r="C98" s="8" t="s">
        <v>176</v>
      </c>
      <c r="D98" s="8" t="s">
        <v>118</v>
      </c>
      <c r="E98" s="7">
        <v>0</v>
      </c>
      <c r="F98" s="7">
        <v>0</v>
      </c>
      <c r="G98" s="6">
        <v>0</v>
      </c>
      <c r="H98" s="7">
        <v>0</v>
      </c>
      <c r="I98" s="6">
        <v>0</v>
      </c>
      <c r="J98" s="7">
        <v>0</v>
      </c>
      <c r="K98" s="6">
        <v>0</v>
      </c>
      <c r="L98" s="7">
        <v>0</v>
      </c>
      <c r="M98" s="6">
        <v>0</v>
      </c>
    </row>
    <row r="99" spans="1:13">
      <c r="A99" s="113" t="s">
        <v>30</v>
      </c>
      <c r="B99" s="8" t="s">
        <v>116</v>
      </c>
      <c r="C99" s="8" t="s">
        <v>177</v>
      </c>
      <c r="D99" s="8" t="s">
        <v>118</v>
      </c>
      <c r="E99" s="7">
        <v>0</v>
      </c>
      <c r="F99" s="7">
        <v>0</v>
      </c>
      <c r="G99" s="6">
        <v>0</v>
      </c>
      <c r="H99" s="7">
        <v>0</v>
      </c>
      <c r="I99" s="6">
        <v>0</v>
      </c>
      <c r="J99" s="7">
        <v>0</v>
      </c>
      <c r="K99" s="6">
        <v>0</v>
      </c>
      <c r="L99" s="7">
        <v>0</v>
      </c>
      <c r="M99" s="6">
        <v>0</v>
      </c>
    </row>
    <row r="100" spans="1:13" s="10" customFormat="1">
      <c r="A100" s="110" t="str">
        <f>"Sub Total: " &amp;A99</f>
        <v>Sub Total: Dodge &amp; Cox Worldwide Funds plc</v>
      </c>
      <c r="B100" s="110"/>
      <c r="C100" s="110"/>
      <c r="D100" s="110"/>
      <c r="E100" s="111"/>
      <c r="F100" s="111"/>
      <c r="G100" s="112">
        <f>SUM(G96:G99)</f>
        <v>70057942.010000005</v>
      </c>
      <c r="H100" s="111"/>
      <c r="I100" s="112">
        <f>SUM(I96:I99)</f>
        <v>3462447.55</v>
      </c>
      <c r="J100" s="111"/>
      <c r="K100" s="112">
        <f>SUM(K96:K99)</f>
        <v>3709743.34</v>
      </c>
      <c r="L100" s="111"/>
      <c r="M100" s="112">
        <f>SUM(M96:M99)</f>
        <v>-247295.79</v>
      </c>
    </row>
    <row r="101" spans="1:13" s="10" customFormat="1">
      <c r="A101" s="110"/>
      <c r="B101" s="110"/>
      <c r="C101" s="110"/>
      <c r="D101" s="110"/>
      <c r="E101" s="111"/>
      <c r="F101" s="111"/>
      <c r="G101" s="112"/>
      <c r="H101" s="111"/>
      <c r="I101" s="112"/>
      <c r="J101" s="111"/>
      <c r="K101" s="112"/>
      <c r="L101" s="111"/>
      <c r="M101" s="112"/>
    </row>
    <row r="102" spans="1:13" s="10" customFormat="1">
      <c r="A102" s="110" t="str">
        <f>A103</f>
        <v>Fidelity Funds SICAV</v>
      </c>
      <c r="B102" s="110"/>
      <c r="C102" s="110"/>
      <c r="D102" s="110"/>
      <c r="E102" s="111"/>
      <c r="F102" s="111"/>
      <c r="G102" s="112"/>
      <c r="H102" s="111"/>
      <c r="I102" s="112"/>
      <c r="J102" s="111"/>
      <c r="K102" s="112"/>
      <c r="L102" s="111"/>
      <c r="M102" s="112"/>
    </row>
    <row r="103" spans="1:13">
      <c r="A103" s="113" t="s">
        <v>31</v>
      </c>
      <c r="B103" s="8" t="s">
        <v>116</v>
      </c>
      <c r="C103" s="8" t="s">
        <v>178</v>
      </c>
      <c r="D103" s="8" t="s">
        <v>118</v>
      </c>
      <c r="E103" s="7">
        <v>13.862351</v>
      </c>
      <c r="F103" s="7">
        <v>2335001</v>
      </c>
      <c r="G103" s="6">
        <v>32368604</v>
      </c>
      <c r="H103" s="7">
        <v>220221</v>
      </c>
      <c r="I103" s="6">
        <v>2759423</v>
      </c>
      <c r="J103" s="7">
        <v>0</v>
      </c>
      <c r="K103" s="6">
        <v>0</v>
      </c>
      <c r="L103" s="7">
        <v>220221</v>
      </c>
      <c r="M103" s="6">
        <v>2759423</v>
      </c>
    </row>
    <row r="104" spans="1:13">
      <c r="A104" s="113" t="s">
        <v>31</v>
      </c>
      <c r="B104" s="8" t="s">
        <v>116</v>
      </c>
      <c r="C104" s="8" t="s">
        <v>179</v>
      </c>
      <c r="D104" s="8" t="s">
        <v>118</v>
      </c>
      <c r="E104" s="7">
        <v>13.862211</v>
      </c>
      <c r="F104" s="7">
        <v>70971</v>
      </c>
      <c r="G104" s="6">
        <v>983815</v>
      </c>
      <c r="H104" s="7">
        <v>97</v>
      </c>
      <c r="I104" s="6">
        <v>1229</v>
      </c>
      <c r="J104" s="7">
        <v>0</v>
      </c>
      <c r="K104" s="6">
        <v>0</v>
      </c>
      <c r="L104" s="7">
        <v>97</v>
      </c>
      <c r="M104" s="6">
        <v>1229</v>
      </c>
    </row>
    <row r="105" spans="1:13">
      <c r="A105" s="113" t="s">
        <v>31</v>
      </c>
      <c r="B105" s="8" t="s">
        <v>116</v>
      </c>
      <c r="C105" s="8" t="s">
        <v>180</v>
      </c>
      <c r="D105" s="8" t="s">
        <v>118</v>
      </c>
      <c r="E105" s="7">
        <v>13.862349</v>
      </c>
      <c r="F105" s="7">
        <v>3843473</v>
      </c>
      <c r="G105" s="6">
        <v>53279567</v>
      </c>
      <c r="H105" s="7">
        <v>4040</v>
      </c>
      <c r="I105" s="6">
        <v>49844</v>
      </c>
      <c r="J105" s="7">
        <v>-367956</v>
      </c>
      <c r="K105" s="6">
        <v>-4622970</v>
      </c>
      <c r="L105" s="7">
        <v>371996</v>
      </c>
      <c r="M105" s="6">
        <v>4672814</v>
      </c>
    </row>
    <row r="106" spans="1:13">
      <c r="A106" s="113" t="s">
        <v>31</v>
      </c>
      <c r="B106" s="8" t="s">
        <v>116</v>
      </c>
      <c r="C106" s="8" t="s">
        <v>181</v>
      </c>
      <c r="D106" s="8" t="s">
        <v>122</v>
      </c>
      <c r="E106" s="7">
        <v>15.476552</v>
      </c>
      <c r="F106" s="7">
        <v>3283990</v>
      </c>
      <c r="G106" s="6">
        <v>50824845</v>
      </c>
      <c r="H106" s="7">
        <v>46787</v>
      </c>
      <c r="I106" s="6">
        <v>648292</v>
      </c>
      <c r="J106" s="7">
        <v>0</v>
      </c>
      <c r="K106" s="6">
        <v>0</v>
      </c>
      <c r="L106" s="7">
        <v>46787</v>
      </c>
      <c r="M106" s="6">
        <v>648292</v>
      </c>
    </row>
    <row r="107" spans="1:13">
      <c r="A107" s="113" t="s">
        <v>31</v>
      </c>
      <c r="B107" s="8" t="s">
        <v>116</v>
      </c>
      <c r="C107" s="8" t="s">
        <v>182</v>
      </c>
      <c r="D107" s="8" t="s">
        <v>122</v>
      </c>
      <c r="E107" s="7">
        <v>15.476559999999999</v>
      </c>
      <c r="F107" s="7">
        <v>1052050</v>
      </c>
      <c r="G107" s="6">
        <v>16282115</v>
      </c>
      <c r="H107" s="7">
        <v>60661</v>
      </c>
      <c r="I107" s="6">
        <v>838257</v>
      </c>
      <c r="J107" s="7">
        <v>0</v>
      </c>
      <c r="K107" s="6">
        <v>0</v>
      </c>
      <c r="L107" s="7">
        <v>60661</v>
      </c>
      <c r="M107" s="6">
        <v>838257</v>
      </c>
    </row>
    <row r="108" spans="1:13">
      <c r="A108" s="113" t="s">
        <v>31</v>
      </c>
      <c r="B108" s="8" t="s">
        <v>116</v>
      </c>
      <c r="C108" s="8" t="s">
        <v>183</v>
      </c>
      <c r="D108" s="8" t="s">
        <v>118</v>
      </c>
      <c r="E108" s="7">
        <v>13.862348000000001</v>
      </c>
      <c r="F108" s="7">
        <v>8823035</v>
      </c>
      <c r="G108" s="6">
        <v>122307986</v>
      </c>
      <c r="H108" s="7">
        <v>158731</v>
      </c>
      <c r="I108" s="6">
        <v>2077351</v>
      </c>
      <c r="J108" s="7">
        <v>-29025</v>
      </c>
      <c r="K108" s="6">
        <v>-380822</v>
      </c>
      <c r="L108" s="7">
        <v>187756</v>
      </c>
      <c r="M108" s="6">
        <v>2458173</v>
      </c>
    </row>
    <row r="109" spans="1:13">
      <c r="A109" s="113" t="s">
        <v>31</v>
      </c>
      <c r="B109" s="8" t="s">
        <v>116</v>
      </c>
      <c r="C109" s="8" t="s">
        <v>184</v>
      </c>
      <c r="D109" s="8" t="s">
        <v>118</v>
      </c>
      <c r="E109" s="7">
        <v>13.862295</v>
      </c>
      <c r="F109" s="7">
        <v>45082</v>
      </c>
      <c r="G109" s="6">
        <v>624940</v>
      </c>
      <c r="H109" s="7">
        <v>324</v>
      </c>
      <c r="I109" s="6">
        <v>4113</v>
      </c>
      <c r="J109" s="7">
        <v>0</v>
      </c>
      <c r="K109" s="6">
        <v>0</v>
      </c>
      <c r="L109" s="7">
        <v>324</v>
      </c>
      <c r="M109" s="6">
        <v>4113</v>
      </c>
    </row>
    <row r="110" spans="1:13">
      <c r="A110" s="113" t="s">
        <v>31</v>
      </c>
      <c r="B110" s="8" t="s">
        <v>116</v>
      </c>
      <c r="C110" s="8" t="s">
        <v>185</v>
      </c>
      <c r="D110" s="8" t="s">
        <v>118</v>
      </c>
      <c r="E110" s="7">
        <v>13.862389</v>
      </c>
      <c r="F110" s="7">
        <v>271977</v>
      </c>
      <c r="G110" s="6">
        <v>3770251</v>
      </c>
      <c r="H110" s="7">
        <v>73103</v>
      </c>
      <c r="I110" s="6">
        <v>896873</v>
      </c>
      <c r="J110" s="7">
        <v>-63</v>
      </c>
      <c r="K110" s="6">
        <v>-765</v>
      </c>
      <c r="L110" s="7">
        <v>73166</v>
      </c>
      <c r="M110" s="6">
        <v>897638</v>
      </c>
    </row>
    <row r="111" spans="1:13">
      <c r="A111" s="113" t="s">
        <v>31</v>
      </c>
      <c r="B111" s="8" t="s">
        <v>116</v>
      </c>
      <c r="C111" s="8" t="s">
        <v>186</v>
      </c>
      <c r="D111" s="8" t="s">
        <v>136</v>
      </c>
      <c r="E111" s="7">
        <v>20.959156</v>
      </c>
      <c r="F111" s="7">
        <v>74308</v>
      </c>
      <c r="G111" s="6">
        <v>1557433</v>
      </c>
      <c r="H111" s="7">
        <v>740</v>
      </c>
      <c r="I111" s="6">
        <v>14643</v>
      </c>
      <c r="J111" s="7">
        <v>0</v>
      </c>
      <c r="K111" s="6">
        <v>0</v>
      </c>
      <c r="L111" s="7">
        <v>740</v>
      </c>
      <c r="M111" s="6">
        <v>14643</v>
      </c>
    </row>
    <row r="112" spans="1:13">
      <c r="A112" s="113" t="s">
        <v>31</v>
      </c>
      <c r="B112" s="8" t="s">
        <v>116</v>
      </c>
      <c r="C112" s="8" t="s">
        <v>187</v>
      </c>
      <c r="D112" s="8" t="s">
        <v>122</v>
      </c>
      <c r="E112" s="7">
        <v>15.476314</v>
      </c>
      <c r="F112" s="7">
        <v>22250</v>
      </c>
      <c r="G112" s="6">
        <v>344348</v>
      </c>
      <c r="H112" s="7">
        <v>0</v>
      </c>
      <c r="I112" s="6">
        <v>0</v>
      </c>
      <c r="J112" s="7">
        <v>0</v>
      </c>
      <c r="K112" s="6">
        <v>0</v>
      </c>
      <c r="L112" s="7">
        <v>0</v>
      </c>
      <c r="M112" s="6">
        <v>0</v>
      </c>
    </row>
    <row r="113" spans="1:13" s="10" customFormat="1">
      <c r="A113" s="110" t="str">
        <f>"Sub Total: " &amp;A112</f>
        <v>Sub Total: Fidelity Funds SICAV</v>
      </c>
      <c r="B113" s="110"/>
      <c r="C113" s="110"/>
      <c r="D113" s="110"/>
      <c r="E113" s="111"/>
      <c r="F113" s="111"/>
      <c r="G113" s="112">
        <f>SUM(G103:G112)</f>
        <v>282343904</v>
      </c>
      <c r="H113" s="111"/>
      <c r="I113" s="112">
        <f>SUM(I103:I112)</f>
        <v>7290025</v>
      </c>
      <c r="J113" s="111"/>
      <c r="K113" s="112">
        <f>SUM(K103:K112)</f>
        <v>-5004557</v>
      </c>
      <c r="L113" s="111"/>
      <c r="M113" s="112">
        <f>SUM(M103:M112)</f>
        <v>12294582</v>
      </c>
    </row>
    <row r="114" spans="1:13" s="10" customFormat="1">
      <c r="A114" s="110"/>
      <c r="B114" s="110"/>
      <c r="C114" s="110"/>
      <c r="D114" s="110"/>
      <c r="E114" s="111"/>
      <c r="F114" s="111"/>
      <c r="G114" s="112"/>
      <c r="H114" s="111"/>
      <c r="I114" s="112"/>
      <c r="J114" s="111"/>
      <c r="K114" s="112"/>
      <c r="L114" s="111"/>
      <c r="M114" s="112"/>
    </row>
    <row r="115" spans="1:13" s="10" customFormat="1">
      <c r="A115" s="110" t="str">
        <f>A116</f>
        <v>Foord Global Equity Fund</v>
      </c>
      <c r="B115" s="110"/>
      <c r="C115" s="110"/>
      <c r="D115" s="110"/>
      <c r="E115" s="111"/>
      <c r="F115" s="111"/>
      <c r="G115" s="112"/>
      <c r="H115" s="111"/>
      <c r="I115" s="112"/>
      <c r="J115" s="111"/>
      <c r="K115" s="112"/>
      <c r="L115" s="111"/>
      <c r="M115" s="112"/>
    </row>
    <row r="116" spans="1:13">
      <c r="A116" s="113" t="s">
        <v>32</v>
      </c>
      <c r="B116" s="8" t="s">
        <v>116</v>
      </c>
      <c r="C116" s="8" t="s">
        <v>32</v>
      </c>
      <c r="D116" s="8" t="s">
        <v>118</v>
      </c>
      <c r="E116" s="7">
        <v>13.854900000000001</v>
      </c>
      <c r="F116" s="7">
        <v>306242.26</v>
      </c>
      <c r="G116" s="6">
        <v>4242955.8899999997</v>
      </c>
      <c r="H116" s="7">
        <v>0</v>
      </c>
      <c r="I116" s="6">
        <v>0</v>
      </c>
      <c r="J116" s="7">
        <v>0</v>
      </c>
      <c r="K116" s="6">
        <v>0</v>
      </c>
      <c r="L116" s="7">
        <v>0</v>
      </c>
      <c r="M116" s="6">
        <v>0</v>
      </c>
    </row>
    <row r="117" spans="1:13" s="10" customFormat="1">
      <c r="A117" s="110" t="str">
        <f>"Sub Total: " &amp;A116</f>
        <v>Sub Total: Foord Global Equity Fund</v>
      </c>
      <c r="B117" s="110"/>
      <c r="C117" s="110"/>
      <c r="D117" s="110"/>
      <c r="E117" s="111"/>
      <c r="F117" s="111"/>
      <c r="G117" s="112">
        <f>SUM(G116)</f>
        <v>4242955.8899999997</v>
      </c>
      <c r="H117" s="111"/>
      <c r="I117" s="112">
        <f>SUM(I116)</f>
        <v>0</v>
      </c>
      <c r="J117" s="111"/>
      <c r="K117" s="112">
        <f>SUM(K116)</f>
        <v>0</v>
      </c>
      <c r="L117" s="111"/>
      <c r="M117" s="112">
        <f>SUM(M116)</f>
        <v>0</v>
      </c>
    </row>
    <row r="118" spans="1:13" s="10" customFormat="1">
      <c r="A118" s="110"/>
      <c r="B118" s="110"/>
      <c r="C118" s="110"/>
      <c r="D118" s="110"/>
      <c r="E118" s="111"/>
      <c r="F118" s="111"/>
      <c r="G118" s="112"/>
      <c r="H118" s="111"/>
      <c r="I118" s="112"/>
      <c r="J118" s="111"/>
      <c r="K118" s="112"/>
      <c r="L118" s="111"/>
      <c r="M118" s="112"/>
    </row>
    <row r="119" spans="1:13" s="10" customFormat="1">
      <c r="A119" s="110" t="str">
        <f>A120</f>
        <v>Foord International Trust</v>
      </c>
      <c r="B119" s="110"/>
      <c r="C119" s="110"/>
      <c r="D119" s="110"/>
      <c r="E119" s="111"/>
      <c r="F119" s="111"/>
      <c r="G119" s="112"/>
      <c r="H119" s="111"/>
      <c r="I119" s="112"/>
      <c r="J119" s="111"/>
      <c r="K119" s="112"/>
      <c r="L119" s="111"/>
      <c r="M119" s="112"/>
    </row>
    <row r="120" spans="1:13">
      <c r="A120" s="113" t="s">
        <v>33</v>
      </c>
      <c r="B120" s="8" t="s">
        <v>116</v>
      </c>
      <c r="C120" s="8" t="s">
        <v>33</v>
      </c>
      <c r="D120" s="8" t="s">
        <v>118</v>
      </c>
      <c r="E120" s="7">
        <v>13.854899</v>
      </c>
      <c r="F120" s="7">
        <v>11765250.220000001</v>
      </c>
      <c r="G120" s="6">
        <v>163006365.27000001</v>
      </c>
      <c r="H120" s="7">
        <v>222502.81</v>
      </c>
      <c r="I120" s="6">
        <v>2945226</v>
      </c>
      <c r="J120" s="7">
        <v>158243.47</v>
      </c>
      <c r="K120" s="6">
        <v>2039995</v>
      </c>
      <c r="L120" s="7">
        <v>64259.34</v>
      </c>
      <c r="M120" s="6">
        <v>905231</v>
      </c>
    </row>
    <row r="121" spans="1:13" s="10" customFormat="1">
      <c r="A121" s="110" t="str">
        <f>"Sub Total: " &amp;A120</f>
        <v>Sub Total: Foord International Trust</v>
      </c>
      <c r="B121" s="110"/>
      <c r="C121" s="110"/>
      <c r="D121" s="110"/>
      <c r="E121" s="111"/>
      <c r="F121" s="111"/>
      <c r="G121" s="112">
        <f>SUM(G120)</f>
        <v>163006365.27000001</v>
      </c>
      <c r="H121" s="111"/>
      <c r="I121" s="112">
        <f>SUM(I120)</f>
        <v>2945226</v>
      </c>
      <c r="J121" s="111"/>
      <c r="K121" s="112">
        <f>SUM(K120)</f>
        <v>2039995</v>
      </c>
      <c r="L121" s="111"/>
      <c r="M121" s="112">
        <f>SUM(M120)</f>
        <v>905231</v>
      </c>
    </row>
    <row r="122" spans="1:13" s="10" customFormat="1">
      <c r="A122" s="110"/>
      <c r="B122" s="110"/>
      <c r="C122" s="110"/>
      <c r="D122" s="110"/>
      <c r="E122" s="111"/>
      <c r="F122" s="111"/>
      <c r="G122" s="112"/>
      <c r="H122" s="111"/>
      <c r="I122" s="112"/>
      <c r="J122" s="111"/>
      <c r="K122" s="112"/>
      <c r="L122" s="111"/>
      <c r="M122" s="112"/>
    </row>
    <row r="123" spans="1:13" s="10" customFormat="1">
      <c r="A123" s="110" t="str">
        <f>A124</f>
        <v>Foord SICAV</v>
      </c>
      <c r="B123" s="110"/>
      <c r="C123" s="110"/>
      <c r="D123" s="110"/>
      <c r="E123" s="111"/>
      <c r="F123" s="111"/>
      <c r="G123" s="112"/>
      <c r="H123" s="111"/>
      <c r="I123" s="112"/>
      <c r="J123" s="111"/>
      <c r="K123" s="112"/>
      <c r="L123" s="111"/>
      <c r="M123" s="112"/>
    </row>
    <row r="124" spans="1:13">
      <c r="A124" s="113" t="s">
        <v>34</v>
      </c>
      <c r="B124" s="8" t="s">
        <v>116</v>
      </c>
      <c r="C124" s="8" t="s">
        <v>188</v>
      </c>
      <c r="D124" s="8" t="s">
        <v>118</v>
      </c>
      <c r="E124" s="7">
        <v>0</v>
      </c>
      <c r="F124" s="7">
        <v>0</v>
      </c>
      <c r="G124" s="6">
        <v>0</v>
      </c>
      <c r="H124" s="7">
        <v>0</v>
      </c>
      <c r="I124" s="6">
        <v>0</v>
      </c>
      <c r="J124" s="7">
        <v>0</v>
      </c>
      <c r="K124" s="6">
        <v>0</v>
      </c>
      <c r="L124" s="7">
        <v>0</v>
      </c>
      <c r="M124" s="6">
        <v>0</v>
      </c>
    </row>
    <row r="125" spans="1:13" s="10" customFormat="1">
      <c r="A125" s="110" t="str">
        <f>"Sub Total: " &amp;A124</f>
        <v>Sub Total: Foord SICAV</v>
      </c>
      <c r="B125" s="110"/>
      <c r="C125" s="110"/>
      <c r="D125" s="110"/>
      <c r="E125" s="111"/>
      <c r="F125" s="111"/>
      <c r="G125" s="112">
        <f>SUM(G124)</f>
        <v>0</v>
      </c>
      <c r="H125" s="111"/>
      <c r="I125" s="112">
        <f>SUM(I124)</f>
        <v>0</v>
      </c>
      <c r="J125" s="111"/>
      <c r="K125" s="112">
        <f>SUM(K124)</f>
        <v>0</v>
      </c>
      <c r="L125" s="111"/>
      <c r="M125" s="112">
        <f>SUM(M124)</f>
        <v>0</v>
      </c>
    </row>
    <row r="126" spans="1:13" s="10" customFormat="1">
      <c r="A126" s="110"/>
      <c r="B126" s="110"/>
      <c r="C126" s="110"/>
      <c r="D126" s="110"/>
      <c r="E126" s="111"/>
      <c r="F126" s="111"/>
      <c r="G126" s="112"/>
      <c r="H126" s="111"/>
      <c r="I126" s="112"/>
      <c r="J126" s="111"/>
      <c r="K126" s="112"/>
      <c r="L126" s="111"/>
      <c r="M126" s="112"/>
    </row>
    <row r="127" spans="1:13" s="10" customFormat="1">
      <c r="A127" s="110" t="str">
        <f>A128</f>
        <v>Franklin Templeton (FTS2F)</v>
      </c>
      <c r="B127" s="110"/>
      <c r="C127" s="110"/>
      <c r="D127" s="110"/>
      <c r="E127" s="111"/>
      <c r="F127" s="111"/>
      <c r="G127" s="112"/>
      <c r="H127" s="111"/>
      <c r="I127" s="112"/>
      <c r="J127" s="111"/>
      <c r="K127" s="112"/>
      <c r="L127" s="111"/>
      <c r="M127" s="112"/>
    </row>
    <row r="128" spans="1:13">
      <c r="A128" s="113" t="s">
        <v>35</v>
      </c>
      <c r="B128" s="8" t="s">
        <v>116</v>
      </c>
      <c r="C128" s="8" t="s">
        <v>189</v>
      </c>
      <c r="D128" s="8" t="s">
        <v>190</v>
      </c>
      <c r="E128" s="7">
        <v>0</v>
      </c>
      <c r="F128" s="7">
        <v>0</v>
      </c>
      <c r="G128" s="6">
        <v>0</v>
      </c>
      <c r="H128" s="7">
        <v>0</v>
      </c>
      <c r="I128" s="6">
        <v>0</v>
      </c>
      <c r="J128" s="7">
        <v>0</v>
      </c>
      <c r="K128" s="6">
        <v>0</v>
      </c>
      <c r="L128" s="7">
        <v>0</v>
      </c>
      <c r="M128" s="6">
        <v>0</v>
      </c>
    </row>
    <row r="129" spans="1:13" s="10" customFormat="1">
      <c r="A129" s="110" t="str">
        <f>"Sub Total: " &amp;A128</f>
        <v>Sub Total: Franklin Templeton (FTS2F)</v>
      </c>
      <c r="B129" s="110"/>
      <c r="C129" s="110"/>
      <c r="D129" s="110"/>
      <c r="E129" s="111"/>
      <c r="F129" s="111"/>
      <c r="G129" s="112">
        <f>SUM(G128)</f>
        <v>0</v>
      </c>
      <c r="H129" s="111"/>
      <c r="I129" s="112">
        <f>SUM(I128)</f>
        <v>0</v>
      </c>
      <c r="J129" s="111"/>
      <c r="K129" s="112">
        <f>SUM(K128)</f>
        <v>0</v>
      </c>
      <c r="L129" s="111"/>
      <c r="M129" s="112">
        <f>SUM(M128)</f>
        <v>0</v>
      </c>
    </row>
    <row r="130" spans="1:13" s="10" customFormat="1">
      <c r="A130" s="110"/>
      <c r="B130" s="110"/>
      <c r="C130" s="110"/>
      <c r="D130" s="110"/>
      <c r="E130" s="111"/>
      <c r="F130" s="111"/>
      <c r="G130" s="112"/>
      <c r="H130" s="111"/>
      <c r="I130" s="112"/>
      <c r="J130" s="111"/>
      <c r="K130" s="112"/>
      <c r="L130" s="111"/>
      <c r="M130" s="112"/>
    </row>
    <row r="131" spans="1:13" s="10" customFormat="1">
      <c r="A131" s="110" t="str">
        <f>A132</f>
        <v>Franklin Templeton Investment Funds (Luxembourg) (FTIF)</v>
      </c>
      <c r="B131" s="110"/>
      <c r="C131" s="110"/>
      <c r="D131" s="110"/>
      <c r="E131" s="111"/>
      <c r="F131" s="111"/>
      <c r="G131" s="112"/>
      <c r="H131" s="111"/>
      <c r="I131" s="112"/>
      <c r="J131" s="111"/>
      <c r="K131" s="112"/>
      <c r="L131" s="111"/>
      <c r="M131" s="112"/>
    </row>
    <row r="132" spans="1:13">
      <c r="A132" s="113" t="s">
        <v>36</v>
      </c>
      <c r="B132" s="8" t="s">
        <v>116</v>
      </c>
      <c r="C132" s="8" t="s">
        <v>191</v>
      </c>
      <c r="D132" s="8" t="s">
        <v>118</v>
      </c>
      <c r="E132" s="7">
        <v>0</v>
      </c>
      <c r="F132" s="7">
        <v>0</v>
      </c>
      <c r="G132" s="6">
        <v>0</v>
      </c>
      <c r="H132" s="7">
        <v>0</v>
      </c>
      <c r="I132" s="6">
        <v>0</v>
      </c>
      <c r="J132" s="7">
        <v>0</v>
      </c>
      <c r="K132" s="6">
        <v>0</v>
      </c>
      <c r="L132" s="7">
        <v>0</v>
      </c>
      <c r="M132" s="6">
        <v>0</v>
      </c>
    </row>
    <row r="133" spans="1:13">
      <c r="A133" s="113" t="s">
        <v>36</v>
      </c>
      <c r="B133" s="8" t="s">
        <v>116</v>
      </c>
      <c r="C133" s="8" t="s">
        <v>192</v>
      </c>
      <c r="D133" s="8" t="s">
        <v>118</v>
      </c>
      <c r="E133" s="7">
        <v>0</v>
      </c>
      <c r="F133" s="7">
        <v>0</v>
      </c>
      <c r="G133" s="6">
        <v>0</v>
      </c>
      <c r="H133" s="7">
        <v>0</v>
      </c>
      <c r="I133" s="6">
        <v>0</v>
      </c>
      <c r="J133" s="7">
        <v>0</v>
      </c>
      <c r="K133" s="6">
        <v>0</v>
      </c>
      <c r="L133" s="7">
        <v>0</v>
      </c>
      <c r="M133" s="6">
        <v>0</v>
      </c>
    </row>
    <row r="134" spans="1:13">
      <c r="A134" s="113" t="s">
        <v>36</v>
      </c>
      <c r="B134" s="8" t="s">
        <v>116</v>
      </c>
      <c r="C134" s="8" t="s">
        <v>193</v>
      </c>
      <c r="D134" s="8" t="s">
        <v>118</v>
      </c>
      <c r="E134" s="7">
        <v>0</v>
      </c>
      <c r="F134" s="7">
        <v>0</v>
      </c>
      <c r="G134" s="6">
        <v>0</v>
      </c>
      <c r="H134" s="7">
        <v>0</v>
      </c>
      <c r="I134" s="6">
        <v>0</v>
      </c>
      <c r="J134" s="7">
        <v>0</v>
      </c>
      <c r="K134" s="6">
        <v>0</v>
      </c>
      <c r="L134" s="7">
        <v>0</v>
      </c>
      <c r="M134" s="6">
        <v>0</v>
      </c>
    </row>
    <row r="135" spans="1:13">
      <c r="A135" s="113" t="s">
        <v>36</v>
      </c>
      <c r="B135" s="8" t="s">
        <v>116</v>
      </c>
      <c r="C135" s="8" t="s">
        <v>194</v>
      </c>
      <c r="D135" s="8" t="s">
        <v>118</v>
      </c>
      <c r="E135" s="7">
        <v>13.834128</v>
      </c>
      <c r="F135" s="7">
        <v>4227277.66</v>
      </c>
      <c r="G135" s="6">
        <v>58480703.649999999</v>
      </c>
      <c r="H135" s="7">
        <v>9515.58</v>
      </c>
      <c r="I135" s="6">
        <v>131639.76</v>
      </c>
      <c r="J135" s="7">
        <v>5184.3</v>
      </c>
      <c r="K135" s="6">
        <v>71720.27</v>
      </c>
      <c r="L135" s="7">
        <v>4331.28</v>
      </c>
      <c r="M135" s="6">
        <v>59919.49</v>
      </c>
    </row>
    <row r="136" spans="1:13">
      <c r="A136" s="113" t="s">
        <v>36</v>
      </c>
      <c r="B136" s="8" t="s">
        <v>116</v>
      </c>
      <c r="C136" s="8" t="s">
        <v>195</v>
      </c>
      <c r="D136" s="8" t="s">
        <v>118</v>
      </c>
      <c r="E136" s="7">
        <v>0</v>
      </c>
      <c r="F136" s="7">
        <v>0</v>
      </c>
      <c r="G136" s="6">
        <v>0</v>
      </c>
      <c r="H136" s="7">
        <v>0</v>
      </c>
      <c r="I136" s="6">
        <v>0</v>
      </c>
      <c r="J136" s="7">
        <v>0</v>
      </c>
      <c r="K136" s="6">
        <v>0</v>
      </c>
      <c r="L136" s="7">
        <v>0</v>
      </c>
      <c r="M136" s="6">
        <v>0</v>
      </c>
    </row>
    <row r="137" spans="1:13">
      <c r="A137" s="113" t="s">
        <v>36</v>
      </c>
      <c r="B137" s="8" t="s">
        <v>116</v>
      </c>
      <c r="C137" s="8" t="s">
        <v>196</v>
      </c>
      <c r="D137" s="8" t="s">
        <v>118</v>
      </c>
      <c r="E137" s="7">
        <v>0</v>
      </c>
      <c r="F137" s="7">
        <v>0</v>
      </c>
      <c r="G137" s="6">
        <v>0</v>
      </c>
      <c r="H137" s="7">
        <v>0</v>
      </c>
      <c r="I137" s="6">
        <v>0</v>
      </c>
      <c r="J137" s="7">
        <v>2327578.5699999998</v>
      </c>
      <c r="K137" s="6">
        <v>32200021.719999999</v>
      </c>
      <c r="L137" s="7">
        <v>-2327578.5699999998</v>
      </c>
      <c r="M137" s="6">
        <v>-32200021.719999999</v>
      </c>
    </row>
    <row r="138" spans="1:13">
      <c r="A138" s="113" t="s">
        <v>36</v>
      </c>
      <c r="B138" s="8" t="s">
        <v>116</v>
      </c>
      <c r="C138" s="8" t="s">
        <v>197</v>
      </c>
      <c r="D138" s="8" t="s">
        <v>122</v>
      </c>
      <c r="E138" s="7">
        <v>15.4984</v>
      </c>
      <c r="F138" s="7">
        <v>1014741.77</v>
      </c>
      <c r="G138" s="6">
        <v>15726873.9</v>
      </c>
      <c r="H138" s="7">
        <v>152907.98000000001</v>
      </c>
      <c r="I138" s="6">
        <v>2369829</v>
      </c>
      <c r="J138" s="7">
        <v>0</v>
      </c>
      <c r="K138" s="6">
        <v>0</v>
      </c>
      <c r="L138" s="7">
        <v>152907.98000000001</v>
      </c>
      <c r="M138" s="6">
        <v>2369829</v>
      </c>
    </row>
    <row r="139" spans="1:13">
      <c r="A139" s="113" t="s">
        <v>36</v>
      </c>
      <c r="B139" s="8" t="s">
        <v>116</v>
      </c>
      <c r="C139" s="8" t="s">
        <v>198</v>
      </c>
      <c r="D139" s="8" t="s">
        <v>122</v>
      </c>
      <c r="E139" s="7">
        <v>15.4984</v>
      </c>
      <c r="F139" s="7">
        <v>401311.98</v>
      </c>
      <c r="G139" s="6">
        <v>6219693.6399999997</v>
      </c>
      <c r="H139" s="7">
        <v>9103.44</v>
      </c>
      <c r="I139" s="6">
        <v>141088.75</v>
      </c>
      <c r="J139" s="7">
        <v>10090.36</v>
      </c>
      <c r="K139" s="6">
        <v>156384.44</v>
      </c>
      <c r="L139" s="7">
        <v>-986.92</v>
      </c>
      <c r="M139" s="6">
        <v>-15295.69</v>
      </c>
    </row>
    <row r="140" spans="1:13">
      <c r="A140" s="113" t="s">
        <v>36</v>
      </c>
      <c r="B140" s="8" t="s">
        <v>116</v>
      </c>
      <c r="C140" s="8" t="s">
        <v>199</v>
      </c>
      <c r="D140" s="8" t="s">
        <v>122</v>
      </c>
      <c r="E140" s="7">
        <v>15.4984</v>
      </c>
      <c r="F140" s="7">
        <v>722672.41</v>
      </c>
      <c r="G140" s="6">
        <v>11200266.17</v>
      </c>
      <c r="H140" s="7">
        <v>0</v>
      </c>
      <c r="I140" s="6">
        <v>0</v>
      </c>
      <c r="J140" s="7">
        <v>0</v>
      </c>
      <c r="K140" s="6">
        <v>0</v>
      </c>
      <c r="L140" s="7">
        <v>0</v>
      </c>
      <c r="M140" s="6">
        <v>0</v>
      </c>
    </row>
    <row r="141" spans="1:13">
      <c r="A141" s="113" t="s">
        <v>36</v>
      </c>
      <c r="B141" s="8" t="s">
        <v>116</v>
      </c>
      <c r="C141" s="8" t="s">
        <v>200</v>
      </c>
      <c r="D141" s="8" t="s">
        <v>122</v>
      </c>
      <c r="E141" s="7">
        <v>0</v>
      </c>
      <c r="F141" s="7">
        <v>0</v>
      </c>
      <c r="G141" s="6">
        <v>0</v>
      </c>
      <c r="H141" s="7">
        <v>0</v>
      </c>
      <c r="I141" s="6">
        <v>0</v>
      </c>
      <c r="J141" s="7">
        <v>0</v>
      </c>
      <c r="K141" s="6">
        <v>0</v>
      </c>
      <c r="L141" s="7">
        <v>0</v>
      </c>
      <c r="M141" s="6">
        <v>0</v>
      </c>
    </row>
    <row r="142" spans="1:13">
      <c r="A142" s="113" t="s">
        <v>36</v>
      </c>
      <c r="B142" s="8" t="s">
        <v>116</v>
      </c>
      <c r="C142" s="8" t="s">
        <v>201</v>
      </c>
      <c r="D142" s="8" t="s">
        <v>118</v>
      </c>
      <c r="E142" s="7">
        <v>13.834128</v>
      </c>
      <c r="F142" s="7">
        <v>217564.9</v>
      </c>
      <c r="G142" s="6">
        <v>3009820.83</v>
      </c>
      <c r="H142" s="7">
        <v>0</v>
      </c>
      <c r="I142" s="6">
        <v>0</v>
      </c>
      <c r="J142" s="7">
        <v>0</v>
      </c>
      <c r="K142" s="6">
        <v>0</v>
      </c>
      <c r="L142" s="7">
        <v>0</v>
      </c>
      <c r="M142" s="6">
        <v>0</v>
      </c>
    </row>
    <row r="143" spans="1:13">
      <c r="A143" s="113" t="s">
        <v>36</v>
      </c>
      <c r="B143" s="8" t="s">
        <v>116</v>
      </c>
      <c r="C143" s="8" t="s">
        <v>202</v>
      </c>
      <c r="D143" s="8" t="s">
        <v>122</v>
      </c>
      <c r="E143" s="7">
        <v>15.498398</v>
      </c>
      <c r="F143" s="7">
        <v>54508.89</v>
      </c>
      <c r="G143" s="6">
        <v>844800.51</v>
      </c>
      <c r="H143" s="7">
        <v>0</v>
      </c>
      <c r="I143" s="6">
        <v>0</v>
      </c>
      <c r="J143" s="7">
        <v>0</v>
      </c>
      <c r="K143" s="6">
        <v>0</v>
      </c>
      <c r="L143" s="7">
        <v>0</v>
      </c>
      <c r="M143" s="6">
        <v>0</v>
      </c>
    </row>
    <row r="144" spans="1:13">
      <c r="A144" s="113" t="s">
        <v>36</v>
      </c>
      <c r="B144" s="8" t="s">
        <v>116</v>
      </c>
      <c r="C144" s="8" t="s">
        <v>203</v>
      </c>
      <c r="D144" s="8" t="s">
        <v>122</v>
      </c>
      <c r="E144" s="7">
        <v>15.498398999999999</v>
      </c>
      <c r="F144" s="7">
        <v>715918.24</v>
      </c>
      <c r="G144" s="6">
        <v>11095587.199999999</v>
      </c>
      <c r="H144" s="7">
        <v>0</v>
      </c>
      <c r="I144" s="6">
        <v>0</v>
      </c>
      <c r="J144" s="7">
        <v>0</v>
      </c>
      <c r="K144" s="6">
        <v>0</v>
      </c>
      <c r="L144" s="7">
        <v>0</v>
      </c>
      <c r="M144" s="6">
        <v>0</v>
      </c>
    </row>
    <row r="145" spans="1:13">
      <c r="A145" s="113" t="s">
        <v>36</v>
      </c>
      <c r="B145" s="8" t="s">
        <v>116</v>
      </c>
      <c r="C145" s="8" t="s">
        <v>204</v>
      </c>
      <c r="D145" s="8" t="s">
        <v>118</v>
      </c>
      <c r="E145" s="7">
        <v>13.834127000000001</v>
      </c>
      <c r="F145" s="7">
        <v>40847.19</v>
      </c>
      <c r="G145" s="6">
        <v>565085.23</v>
      </c>
      <c r="H145" s="7">
        <v>0</v>
      </c>
      <c r="I145" s="6">
        <v>0</v>
      </c>
      <c r="J145" s="7">
        <v>0</v>
      </c>
      <c r="K145" s="6">
        <v>0</v>
      </c>
      <c r="L145" s="7">
        <v>0</v>
      </c>
      <c r="M145" s="6">
        <v>0</v>
      </c>
    </row>
    <row r="146" spans="1:13">
      <c r="A146" s="113" t="s">
        <v>36</v>
      </c>
      <c r="B146" s="8" t="s">
        <v>116</v>
      </c>
      <c r="C146" s="8" t="s">
        <v>205</v>
      </c>
      <c r="D146" s="8" t="s">
        <v>118</v>
      </c>
      <c r="E146" s="7">
        <v>13.834127000000001</v>
      </c>
      <c r="F146" s="7">
        <v>70650.98</v>
      </c>
      <c r="G146" s="6">
        <v>977394.69</v>
      </c>
      <c r="H146" s="7">
        <v>0</v>
      </c>
      <c r="I146" s="6">
        <v>0</v>
      </c>
      <c r="J146" s="7">
        <v>0</v>
      </c>
      <c r="K146" s="6">
        <v>0</v>
      </c>
      <c r="L146" s="7">
        <v>0</v>
      </c>
      <c r="M146" s="6">
        <v>0</v>
      </c>
    </row>
    <row r="147" spans="1:13">
      <c r="A147" s="113" t="s">
        <v>36</v>
      </c>
      <c r="B147" s="8" t="s">
        <v>116</v>
      </c>
      <c r="C147" s="8" t="s">
        <v>206</v>
      </c>
      <c r="D147" s="8" t="s">
        <v>118</v>
      </c>
      <c r="E147" s="7">
        <v>13.834128</v>
      </c>
      <c r="F147" s="7">
        <v>43362769.640000001</v>
      </c>
      <c r="G147" s="6">
        <v>599886140</v>
      </c>
      <c r="H147" s="7">
        <v>27171417.07</v>
      </c>
      <c r="I147" s="6">
        <v>375892883</v>
      </c>
      <c r="J147" s="7">
        <v>7483063.1500000004</v>
      </c>
      <c r="K147" s="6">
        <v>103521659.40000001</v>
      </c>
      <c r="L147" s="7">
        <v>19688353.920000002</v>
      </c>
      <c r="M147" s="6">
        <v>272371223.60000002</v>
      </c>
    </row>
    <row r="148" spans="1:13">
      <c r="A148" s="113" t="s">
        <v>36</v>
      </c>
      <c r="B148" s="8" t="s">
        <v>116</v>
      </c>
      <c r="C148" s="8" t="s">
        <v>207</v>
      </c>
      <c r="D148" s="8" t="s">
        <v>118</v>
      </c>
      <c r="E148" s="7">
        <v>13.834128</v>
      </c>
      <c r="F148" s="7">
        <v>170587.97</v>
      </c>
      <c r="G148" s="6">
        <v>2359935.94</v>
      </c>
      <c r="H148" s="7">
        <v>0</v>
      </c>
      <c r="I148" s="6">
        <v>0</v>
      </c>
      <c r="J148" s="7">
        <v>0</v>
      </c>
      <c r="K148" s="6">
        <v>0</v>
      </c>
      <c r="L148" s="7">
        <v>0</v>
      </c>
      <c r="M148" s="6">
        <v>0</v>
      </c>
    </row>
    <row r="149" spans="1:13">
      <c r="A149" s="113" t="s">
        <v>36</v>
      </c>
      <c r="B149" s="8" t="s">
        <v>116</v>
      </c>
      <c r="C149" s="8" t="s">
        <v>208</v>
      </c>
      <c r="D149" s="8" t="s">
        <v>118</v>
      </c>
      <c r="E149" s="7">
        <v>13.834129000000001</v>
      </c>
      <c r="F149" s="7">
        <v>17456.669999999998</v>
      </c>
      <c r="G149" s="6">
        <v>241497.83</v>
      </c>
      <c r="H149" s="7">
        <v>0</v>
      </c>
      <c r="I149" s="6">
        <v>0</v>
      </c>
      <c r="J149" s="7">
        <v>0</v>
      </c>
      <c r="K149" s="6">
        <v>0</v>
      </c>
      <c r="L149" s="7">
        <v>0</v>
      </c>
      <c r="M149" s="6">
        <v>0</v>
      </c>
    </row>
    <row r="150" spans="1:13">
      <c r="A150" s="113" t="s">
        <v>36</v>
      </c>
      <c r="B150" s="8" t="s">
        <v>116</v>
      </c>
      <c r="C150" s="8" t="s">
        <v>209</v>
      </c>
      <c r="D150" s="8" t="s">
        <v>118</v>
      </c>
      <c r="E150" s="7">
        <v>13.83413</v>
      </c>
      <c r="F150" s="7">
        <v>29301.45</v>
      </c>
      <c r="G150" s="6">
        <v>405360.07</v>
      </c>
      <c r="H150" s="7">
        <v>0</v>
      </c>
      <c r="I150" s="6">
        <v>0</v>
      </c>
      <c r="J150" s="7">
        <v>0</v>
      </c>
      <c r="K150" s="6">
        <v>0</v>
      </c>
      <c r="L150" s="7">
        <v>0</v>
      </c>
      <c r="M150" s="6">
        <v>0</v>
      </c>
    </row>
    <row r="151" spans="1:13">
      <c r="A151" s="113" t="s">
        <v>36</v>
      </c>
      <c r="B151" s="8" t="s">
        <v>116</v>
      </c>
      <c r="C151" s="8" t="s">
        <v>210</v>
      </c>
      <c r="D151" s="8" t="s">
        <v>118</v>
      </c>
      <c r="E151" s="7">
        <v>13.834128</v>
      </c>
      <c r="F151" s="7">
        <v>959607.69</v>
      </c>
      <c r="G151" s="6">
        <v>13275336.4</v>
      </c>
      <c r="H151" s="7">
        <v>1624.58</v>
      </c>
      <c r="I151" s="6">
        <v>22474.65</v>
      </c>
      <c r="J151" s="7">
        <v>0</v>
      </c>
      <c r="K151" s="6">
        <v>0</v>
      </c>
      <c r="L151" s="7">
        <v>1624.58</v>
      </c>
      <c r="M151" s="6">
        <v>22474.65</v>
      </c>
    </row>
    <row r="152" spans="1:13">
      <c r="A152" s="113" t="s">
        <v>36</v>
      </c>
      <c r="B152" s="8" t="s">
        <v>116</v>
      </c>
      <c r="C152" s="8" t="s">
        <v>211</v>
      </c>
      <c r="D152" s="8" t="s">
        <v>122</v>
      </c>
      <c r="E152" s="7">
        <v>15.498398999999999</v>
      </c>
      <c r="F152" s="7">
        <v>167110.23000000001</v>
      </c>
      <c r="G152" s="6">
        <v>2589941.15</v>
      </c>
      <c r="H152" s="7">
        <v>0</v>
      </c>
      <c r="I152" s="6">
        <v>0</v>
      </c>
      <c r="J152" s="7">
        <v>0</v>
      </c>
      <c r="K152" s="6">
        <v>0</v>
      </c>
      <c r="L152" s="7">
        <v>0</v>
      </c>
      <c r="M152" s="6">
        <v>0</v>
      </c>
    </row>
    <row r="153" spans="1:13">
      <c r="A153" s="113" t="s">
        <v>36</v>
      </c>
      <c r="B153" s="8" t="s">
        <v>116</v>
      </c>
      <c r="C153" s="8" t="s">
        <v>212</v>
      </c>
      <c r="D153" s="8" t="s">
        <v>118</v>
      </c>
      <c r="E153" s="7">
        <v>13.834128</v>
      </c>
      <c r="F153" s="7">
        <v>1713088.79</v>
      </c>
      <c r="G153" s="6">
        <v>23699090.940000001</v>
      </c>
      <c r="H153" s="7">
        <v>127171.09</v>
      </c>
      <c r="I153" s="6">
        <v>1759301.19</v>
      </c>
      <c r="J153" s="7">
        <v>0</v>
      </c>
      <c r="K153" s="6">
        <v>0</v>
      </c>
      <c r="L153" s="7">
        <v>127171.09</v>
      </c>
      <c r="M153" s="6">
        <v>1759301.19</v>
      </c>
    </row>
    <row r="154" spans="1:13">
      <c r="A154" s="113" t="s">
        <v>36</v>
      </c>
      <c r="B154" s="8" t="s">
        <v>116</v>
      </c>
      <c r="C154" s="8" t="s">
        <v>213</v>
      </c>
      <c r="D154" s="8" t="s">
        <v>118</v>
      </c>
      <c r="E154" s="7">
        <v>13.834128</v>
      </c>
      <c r="F154" s="7">
        <v>398454.76</v>
      </c>
      <c r="G154" s="6">
        <v>5512274.4199999999</v>
      </c>
      <c r="H154" s="7">
        <v>4426.55</v>
      </c>
      <c r="I154" s="6">
        <v>61237.46</v>
      </c>
      <c r="J154" s="7">
        <v>0</v>
      </c>
      <c r="K154" s="6">
        <v>0</v>
      </c>
      <c r="L154" s="7">
        <v>4426.55</v>
      </c>
      <c r="M154" s="6">
        <v>61237.46</v>
      </c>
    </row>
    <row r="155" spans="1:13">
      <c r="A155" s="113" t="s">
        <v>36</v>
      </c>
      <c r="B155" s="8" t="s">
        <v>116</v>
      </c>
      <c r="C155" s="8" t="s">
        <v>214</v>
      </c>
      <c r="D155" s="8" t="s">
        <v>122</v>
      </c>
      <c r="E155" s="7">
        <v>15.498398999999999</v>
      </c>
      <c r="F155" s="7">
        <v>14575.56</v>
      </c>
      <c r="G155" s="6">
        <v>225897.85</v>
      </c>
      <c r="H155" s="7">
        <v>369.17</v>
      </c>
      <c r="I155" s="6">
        <v>5721.54</v>
      </c>
      <c r="J155" s="7">
        <v>0</v>
      </c>
      <c r="K155" s="6">
        <v>0</v>
      </c>
      <c r="L155" s="7">
        <v>369.17</v>
      </c>
      <c r="M155" s="6">
        <v>5721.54</v>
      </c>
    </row>
    <row r="156" spans="1:13">
      <c r="A156" s="113" t="s">
        <v>36</v>
      </c>
      <c r="B156" s="8" t="s">
        <v>116</v>
      </c>
      <c r="C156" s="8" t="s">
        <v>215</v>
      </c>
      <c r="D156" s="8" t="s">
        <v>118</v>
      </c>
      <c r="E156" s="7">
        <v>13.834128</v>
      </c>
      <c r="F156" s="7">
        <v>710995.34</v>
      </c>
      <c r="G156" s="6">
        <v>9836001.1600000001</v>
      </c>
      <c r="H156" s="7">
        <v>207936.22</v>
      </c>
      <c r="I156" s="6">
        <v>2876616.44</v>
      </c>
      <c r="J156" s="7">
        <v>0</v>
      </c>
      <c r="K156" s="6">
        <v>0</v>
      </c>
      <c r="L156" s="7">
        <v>207936.22</v>
      </c>
      <c r="M156" s="6">
        <v>2876616.44</v>
      </c>
    </row>
    <row r="157" spans="1:13">
      <c r="A157" s="113" t="s">
        <v>36</v>
      </c>
      <c r="B157" s="8" t="s">
        <v>116</v>
      </c>
      <c r="C157" s="8" t="s">
        <v>216</v>
      </c>
      <c r="D157" s="8" t="s">
        <v>118</v>
      </c>
      <c r="E157" s="7">
        <v>13.834128</v>
      </c>
      <c r="F157" s="7">
        <v>174603.05</v>
      </c>
      <c r="G157" s="6">
        <v>2415481.06</v>
      </c>
      <c r="H157" s="7">
        <v>0</v>
      </c>
      <c r="I157" s="6">
        <v>0</v>
      </c>
      <c r="J157" s="7">
        <v>0</v>
      </c>
      <c r="K157" s="6">
        <v>0</v>
      </c>
      <c r="L157" s="7">
        <v>0</v>
      </c>
      <c r="M157" s="6">
        <v>0</v>
      </c>
    </row>
    <row r="158" spans="1:13">
      <c r="A158" s="113" t="s">
        <v>36</v>
      </c>
      <c r="B158" s="8" t="s">
        <v>116</v>
      </c>
      <c r="C158" s="8" t="s">
        <v>217</v>
      </c>
      <c r="D158" s="8" t="s">
        <v>118</v>
      </c>
      <c r="E158" s="7">
        <v>13.834128</v>
      </c>
      <c r="F158" s="7">
        <v>363920.07</v>
      </c>
      <c r="G158" s="6">
        <v>5034517.12</v>
      </c>
      <c r="H158" s="7">
        <v>0</v>
      </c>
      <c r="I158" s="6">
        <v>0</v>
      </c>
      <c r="J158" s="7">
        <v>0</v>
      </c>
      <c r="K158" s="6">
        <v>0</v>
      </c>
      <c r="L158" s="7">
        <v>0</v>
      </c>
      <c r="M158" s="6">
        <v>0</v>
      </c>
    </row>
    <row r="159" spans="1:13">
      <c r="A159" s="113" t="s">
        <v>36</v>
      </c>
      <c r="B159" s="8" t="s">
        <v>116</v>
      </c>
      <c r="C159" s="8" t="s">
        <v>218</v>
      </c>
      <c r="D159" s="8" t="s">
        <v>118</v>
      </c>
      <c r="E159" s="7">
        <v>13.834129000000001</v>
      </c>
      <c r="F159" s="7">
        <v>36987.019999999997</v>
      </c>
      <c r="G159" s="6">
        <v>511683.23</v>
      </c>
      <c r="H159" s="7">
        <v>0</v>
      </c>
      <c r="I159" s="6">
        <v>0</v>
      </c>
      <c r="J159" s="7">
        <v>0</v>
      </c>
      <c r="K159" s="6">
        <v>0</v>
      </c>
      <c r="L159" s="7">
        <v>0</v>
      </c>
      <c r="M159" s="6">
        <v>0</v>
      </c>
    </row>
    <row r="160" spans="1:13">
      <c r="A160" s="113" t="s">
        <v>36</v>
      </c>
      <c r="B160" s="8" t="s">
        <v>116</v>
      </c>
      <c r="C160" s="8" t="s">
        <v>219</v>
      </c>
      <c r="D160" s="8" t="s">
        <v>118</v>
      </c>
      <c r="E160" s="7">
        <v>13.834128</v>
      </c>
      <c r="F160" s="7">
        <v>1287767.48</v>
      </c>
      <c r="G160" s="6">
        <v>17815141.129999999</v>
      </c>
      <c r="H160" s="7">
        <v>41036</v>
      </c>
      <c r="I160" s="6">
        <v>567697.31000000006</v>
      </c>
      <c r="J160" s="7">
        <v>0</v>
      </c>
      <c r="K160" s="6">
        <v>0</v>
      </c>
      <c r="L160" s="7">
        <v>41036</v>
      </c>
      <c r="M160" s="6">
        <v>567697.31000000006</v>
      </c>
    </row>
    <row r="161" spans="1:13">
      <c r="A161" s="113" t="s">
        <v>36</v>
      </c>
      <c r="B161" s="8" t="s">
        <v>116</v>
      </c>
      <c r="C161" s="8" t="s">
        <v>220</v>
      </c>
      <c r="D161" s="8" t="s">
        <v>122</v>
      </c>
      <c r="E161" s="7">
        <v>15.498398999999999</v>
      </c>
      <c r="F161" s="7">
        <v>119227.02</v>
      </c>
      <c r="G161" s="6">
        <v>1847827.98</v>
      </c>
      <c r="H161" s="7">
        <v>51636.15</v>
      </c>
      <c r="I161" s="6">
        <v>800277.71</v>
      </c>
      <c r="J161" s="7">
        <v>0</v>
      </c>
      <c r="K161" s="6">
        <v>0</v>
      </c>
      <c r="L161" s="7">
        <v>51636.15</v>
      </c>
      <c r="M161" s="6">
        <v>800277.71</v>
      </c>
    </row>
    <row r="162" spans="1:13">
      <c r="A162" s="113" t="s">
        <v>36</v>
      </c>
      <c r="B162" s="8" t="s">
        <v>116</v>
      </c>
      <c r="C162" s="8" t="s">
        <v>221</v>
      </c>
      <c r="D162" s="8" t="s">
        <v>222</v>
      </c>
      <c r="E162" s="7">
        <v>9.7342549999999992</v>
      </c>
      <c r="F162" s="7">
        <v>56378.82</v>
      </c>
      <c r="G162" s="6">
        <v>548805.82999999996</v>
      </c>
      <c r="H162" s="7">
        <v>0</v>
      </c>
      <c r="I162" s="6">
        <v>0</v>
      </c>
      <c r="J162" s="7">
        <v>0</v>
      </c>
      <c r="K162" s="6">
        <v>0</v>
      </c>
      <c r="L162" s="7">
        <v>0</v>
      </c>
      <c r="M162" s="6">
        <v>0</v>
      </c>
    </row>
    <row r="163" spans="1:13">
      <c r="A163" s="113" t="s">
        <v>36</v>
      </c>
      <c r="B163" s="8" t="s">
        <v>116</v>
      </c>
      <c r="C163" s="8" t="s">
        <v>223</v>
      </c>
      <c r="D163" s="8" t="s">
        <v>136</v>
      </c>
      <c r="E163" s="7">
        <v>20.986359</v>
      </c>
      <c r="F163" s="7">
        <v>141718.31</v>
      </c>
      <c r="G163" s="6">
        <v>2974151.37</v>
      </c>
      <c r="H163" s="7">
        <v>0</v>
      </c>
      <c r="I163" s="6">
        <v>0</v>
      </c>
      <c r="J163" s="7">
        <v>0</v>
      </c>
      <c r="K163" s="6">
        <v>0</v>
      </c>
      <c r="L163" s="7">
        <v>0</v>
      </c>
      <c r="M163" s="6">
        <v>0</v>
      </c>
    </row>
    <row r="164" spans="1:13">
      <c r="A164" s="113" t="s">
        <v>36</v>
      </c>
      <c r="B164" s="8" t="s">
        <v>116</v>
      </c>
      <c r="C164" s="8" t="s">
        <v>224</v>
      </c>
      <c r="D164" s="8" t="s">
        <v>118</v>
      </c>
      <c r="E164" s="7">
        <v>13.834128</v>
      </c>
      <c r="F164" s="7">
        <v>81051.67</v>
      </c>
      <c r="G164" s="6">
        <v>1121279.2</v>
      </c>
      <c r="H164" s="7">
        <v>33620.050000000003</v>
      </c>
      <c r="I164" s="6">
        <v>465104.1</v>
      </c>
      <c r="J164" s="7">
        <v>0</v>
      </c>
      <c r="K164" s="6">
        <v>0</v>
      </c>
      <c r="L164" s="7">
        <v>33620.050000000003</v>
      </c>
      <c r="M164" s="6">
        <v>465104.1</v>
      </c>
    </row>
    <row r="165" spans="1:13">
      <c r="A165" s="113" t="s">
        <v>36</v>
      </c>
      <c r="B165" s="8" t="s">
        <v>116</v>
      </c>
      <c r="C165" s="8" t="s">
        <v>225</v>
      </c>
      <c r="D165" s="8" t="s">
        <v>118</v>
      </c>
      <c r="E165" s="7">
        <v>0</v>
      </c>
      <c r="F165" s="7">
        <v>0</v>
      </c>
      <c r="G165" s="6">
        <v>0</v>
      </c>
      <c r="H165" s="7">
        <v>0</v>
      </c>
      <c r="I165" s="6">
        <v>0</v>
      </c>
      <c r="J165" s="7">
        <v>0</v>
      </c>
      <c r="K165" s="6">
        <v>0</v>
      </c>
      <c r="L165" s="7">
        <v>0</v>
      </c>
      <c r="M165" s="6">
        <v>0</v>
      </c>
    </row>
    <row r="166" spans="1:13">
      <c r="A166" s="113" t="s">
        <v>36</v>
      </c>
      <c r="B166" s="8" t="s">
        <v>116</v>
      </c>
      <c r="C166" s="8" t="s">
        <v>226</v>
      </c>
      <c r="D166" s="8" t="s">
        <v>122</v>
      </c>
      <c r="E166" s="7">
        <v>15.498404000000001</v>
      </c>
      <c r="F166" s="7">
        <v>13983.34</v>
      </c>
      <c r="G166" s="6">
        <v>216719.46</v>
      </c>
      <c r="H166" s="7">
        <v>0</v>
      </c>
      <c r="I166" s="6">
        <v>0</v>
      </c>
      <c r="J166" s="7">
        <v>0</v>
      </c>
      <c r="K166" s="6">
        <v>0</v>
      </c>
      <c r="L166" s="7">
        <v>0</v>
      </c>
      <c r="M166" s="6">
        <v>0</v>
      </c>
    </row>
    <row r="167" spans="1:13">
      <c r="A167" s="113" t="s">
        <v>36</v>
      </c>
      <c r="B167" s="8" t="s">
        <v>116</v>
      </c>
      <c r="C167" s="8" t="s">
        <v>227</v>
      </c>
      <c r="D167" s="8" t="s">
        <v>118</v>
      </c>
      <c r="E167" s="7">
        <v>13.834128</v>
      </c>
      <c r="F167" s="7">
        <v>3078563.77</v>
      </c>
      <c r="G167" s="6">
        <v>42589247.600000001</v>
      </c>
      <c r="H167" s="7">
        <v>7.0000000000000007E-2</v>
      </c>
      <c r="I167" s="6">
        <v>0.97</v>
      </c>
      <c r="J167" s="7">
        <v>47012.75</v>
      </c>
      <c r="K167" s="6">
        <v>650380.43000000005</v>
      </c>
      <c r="L167" s="7">
        <v>-47012.68</v>
      </c>
      <c r="M167" s="6">
        <v>-650379.46</v>
      </c>
    </row>
    <row r="168" spans="1:13">
      <c r="A168" s="113" t="s">
        <v>36</v>
      </c>
      <c r="B168" s="8" t="s">
        <v>116</v>
      </c>
      <c r="C168" s="8" t="s">
        <v>228</v>
      </c>
      <c r="D168" s="8" t="s">
        <v>118</v>
      </c>
      <c r="E168" s="7">
        <v>13.834129000000001</v>
      </c>
      <c r="F168" s="7">
        <v>56531.86</v>
      </c>
      <c r="G168" s="6">
        <v>782069.07</v>
      </c>
      <c r="H168" s="7">
        <v>0</v>
      </c>
      <c r="I168" s="6">
        <v>0</v>
      </c>
      <c r="J168" s="7">
        <v>0</v>
      </c>
      <c r="K168" s="6">
        <v>0</v>
      </c>
      <c r="L168" s="7">
        <v>0</v>
      </c>
      <c r="M168" s="6">
        <v>0</v>
      </c>
    </row>
    <row r="169" spans="1:13">
      <c r="A169" s="113" t="s">
        <v>36</v>
      </c>
      <c r="B169" s="8" t="s">
        <v>116</v>
      </c>
      <c r="C169" s="8" t="s">
        <v>229</v>
      </c>
      <c r="D169" s="8" t="s">
        <v>118</v>
      </c>
      <c r="E169" s="7">
        <v>0</v>
      </c>
      <c r="F169" s="7">
        <v>0</v>
      </c>
      <c r="G169" s="6">
        <v>0</v>
      </c>
      <c r="H169" s="7">
        <v>0</v>
      </c>
      <c r="I169" s="6">
        <v>0</v>
      </c>
      <c r="J169" s="7">
        <v>0</v>
      </c>
      <c r="K169" s="6">
        <v>0</v>
      </c>
      <c r="L169" s="7">
        <v>0</v>
      </c>
      <c r="M169" s="6">
        <v>0</v>
      </c>
    </row>
    <row r="170" spans="1:13">
      <c r="A170" s="113" t="s">
        <v>36</v>
      </c>
      <c r="B170" s="8" t="s">
        <v>116</v>
      </c>
      <c r="C170" s="8" t="s">
        <v>230</v>
      </c>
      <c r="D170" s="8" t="s">
        <v>118</v>
      </c>
      <c r="E170" s="7">
        <v>13.834128</v>
      </c>
      <c r="F170" s="7">
        <v>288363.90999999997</v>
      </c>
      <c r="G170" s="6">
        <v>3989263.49</v>
      </c>
      <c r="H170" s="7">
        <v>0</v>
      </c>
      <c r="I170" s="6">
        <v>0</v>
      </c>
      <c r="J170" s="7">
        <v>0</v>
      </c>
      <c r="K170" s="6">
        <v>0</v>
      </c>
      <c r="L170" s="7">
        <v>0</v>
      </c>
      <c r="M170" s="6">
        <v>0</v>
      </c>
    </row>
    <row r="171" spans="1:13">
      <c r="A171" s="113" t="s">
        <v>36</v>
      </c>
      <c r="B171" s="8" t="s">
        <v>116</v>
      </c>
      <c r="C171" s="8" t="s">
        <v>231</v>
      </c>
      <c r="D171" s="8" t="s">
        <v>232</v>
      </c>
      <c r="E171" s="7">
        <v>0</v>
      </c>
      <c r="F171" s="7">
        <v>0</v>
      </c>
      <c r="G171" s="6">
        <v>0</v>
      </c>
      <c r="H171" s="7">
        <v>0</v>
      </c>
      <c r="I171" s="6">
        <v>0</v>
      </c>
      <c r="J171" s="7">
        <v>0</v>
      </c>
      <c r="K171" s="6">
        <v>0</v>
      </c>
      <c r="L171" s="7">
        <v>0</v>
      </c>
      <c r="M171" s="6">
        <v>0</v>
      </c>
    </row>
    <row r="172" spans="1:13">
      <c r="A172" s="113" t="s">
        <v>36</v>
      </c>
      <c r="B172" s="8" t="s">
        <v>116</v>
      </c>
      <c r="C172" s="8" t="s">
        <v>233</v>
      </c>
      <c r="D172" s="8" t="s">
        <v>122</v>
      </c>
      <c r="E172" s="7">
        <v>15.4984</v>
      </c>
      <c r="F172" s="7">
        <v>596535.06000000006</v>
      </c>
      <c r="G172" s="6">
        <v>9245339.0199999996</v>
      </c>
      <c r="H172" s="7">
        <v>592203.39</v>
      </c>
      <c r="I172" s="6">
        <v>9178205</v>
      </c>
      <c r="J172" s="7">
        <v>0</v>
      </c>
      <c r="K172" s="6">
        <v>0</v>
      </c>
      <c r="L172" s="7">
        <v>592203.39</v>
      </c>
      <c r="M172" s="6">
        <v>9178205</v>
      </c>
    </row>
    <row r="173" spans="1:13">
      <c r="A173" s="113" t="s">
        <v>36</v>
      </c>
      <c r="B173" s="8" t="s">
        <v>116</v>
      </c>
      <c r="C173" s="8" t="s">
        <v>234</v>
      </c>
      <c r="D173" s="8" t="s">
        <v>118</v>
      </c>
      <c r="E173" s="7">
        <v>13.834129000000001</v>
      </c>
      <c r="F173" s="7">
        <v>136314.89000000001</v>
      </c>
      <c r="G173" s="6">
        <v>1885797.79</v>
      </c>
      <c r="H173" s="7">
        <v>0</v>
      </c>
      <c r="I173" s="6">
        <v>0</v>
      </c>
      <c r="J173" s="7">
        <v>0</v>
      </c>
      <c r="K173" s="6">
        <v>0</v>
      </c>
      <c r="L173" s="7">
        <v>0</v>
      </c>
      <c r="M173" s="6">
        <v>0</v>
      </c>
    </row>
    <row r="174" spans="1:13">
      <c r="A174" s="113" t="s">
        <v>36</v>
      </c>
      <c r="B174" s="8" t="s">
        <v>116</v>
      </c>
      <c r="C174" s="8" t="s">
        <v>235</v>
      </c>
      <c r="D174" s="8" t="s">
        <v>122</v>
      </c>
      <c r="E174" s="7">
        <v>15.4984</v>
      </c>
      <c r="F174" s="7">
        <v>6977.28</v>
      </c>
      <c r="G174" s="6">
        <v>108136.68</v>
      </c>
      <c r="H174" s="7">
        <v>0</v>
      </c>
      <c r="I174" s="6">
        <v>0</v>
      </c>
      <c r="J174" s="7">
        <v>0</v>
      </c>
      <c r="K174" s="6">
        <v>0</v>
      </c>
      <c r="L174" s="7">
        <v>0</v>
      </c>
      <c r="M174" s="6">
        <v>0</v>
      </c>
    </row>
    <row r="175" spans="1:13">
      <c r="A175" s="113" t="s">
        <v>36</v>
      </c>
      <c r="B175" s="8" t="s">
        <v>116</v>
      </c>
      <c r="C175" s="8" t="s">
        <v>236</v>
      </c>
      <c r="D175" s="8" t="s">
        <v>118</v>
      </c>
      <c r="E175" s="7">
        <v>13.834128</v>
      </c>
      <c r="F175" s="7">
        <v>699486.76</v>
      </c>
      <c r="G175" s="6">
        <v>9676789.8499999996</v>
      </c>
      <c r="H175" s="7">
        <v>65084.29</v>
      </c>
      <c r="I175" s="6">
        <v>900384.45</v>
      </c>
      <c r="J175" s="7">
        <v>0</v>
      </c>
      <c r="K175" s="6">
        <v>0</v>
      </c>
      <c r="L175" s="7">
        <v>65084.29</v>
      </c>
      <c r="M175" s="6">
        <v>900384.45</v>
      </c>
    </row>
    <row r="176" spans="1:13">
      <c r="A176" s="113" t="s">
        <v>36</v>
      </c>
      <c r="B176" s="8" t="s">
        <v>116</v>
      </c>
      <c r="C176" s="8" t="s">
        <v>237</v>
      </c>
      <c r="D176" s="8" t="s">
        <v>118</v>
      </c>
      <c r="E176" s="7">
        <v>13.834129000000001</v>
      </c>
      <c r="F176" s="7">
        <v>61489.8</v>
      </c>
      <c r="G176" s="6">
        <v>850657.88</v>
      </c>
      <c r="H176" s="7">
        <v>0</v>
      </c>
      <c r="I176" s="6">
        <v>0</v>
      </c>
      <c r="J176" s="7">
        <v>0</v>
      </c>
      <c r="K176" s="6">
        <v>0</v>
      </c>
      <c r="L176" s="7">
        <v>0</v>
      </c>
      <c r="M176" s="6">
        <v>0</v>
      </c>
    </row>
    <row r="177" spans="1:13">
      <c r="A177" s="113" t="s">
        <v>36</v>
      </c>
      <c r="B177" s="8" t="s">
        <v>116</v>
      </c>
      <c r="C177" s="8" t="s">
        <v>238</v>
      </c>
      <c r="D177" s="8" t="s">
        <v>122</v>
      </c>
      <c r="E177" s="7">
        <v>0</v>
      </c>
      <c r="F177" s="7">
        <v>0</v>
      </c>
      <c r="G177" s="6">
        <v>0</v>
      </c>
      <c r="H177" s="7">
        <v>0</v>
      </c>
      <c r="I177" s="6">
        <v>0</v>
      </c>
      <c r="J177" s="7">
        <v>0</v>
      </c>
      <c r="K177" s="6">
        <v>0</v>
      </c>
      <c r="L177" s="7">
        <v>0</v>
      </c>
      <c r="M177" s="6">
        <v>0</v>
      </c>
    </row>
    <row r="178" spans="1:13">
      <c r="A178" s="113" t="s">
        <v>36</v>
      </c>
      <c r="B178" s="8" t="s">
        <v>116</v>
      </c>
      <c r="C178" s="8" t="s">
        <v>239</v>
      </c>
      <c r="D178" s="8" t="s">
        <v>118</v>
      </c>
      <c r="E178" s="7">
        <v>0</v>
      </c>
      <c r="F178" s="7">
        <v>0</v>
      </c>
      <c r="G178" s="6">
        <v>0</v>
      </c>
      <c r="H178" s="7">
        <v>0</v>
      </c>
      <c r="I178" s="6">
        <v>0</v>
      </c>
      <c r="J178" s="7">
        <v>0</v>
      </c>
      <c r="K178" s="6">
        <v>0</v>
      </c>
      <c r="L178" s="7">
        <v>0</v>
      </c>
      <c r="M178" s="6">
        <v>0</v>
      </c>
    </row>
    <row r="179" spans="1:13">
      <c r="A179" s="113" t="s">
        <v>36</v>
      </c>
      <c r="B179" s="8" t="s">
        <v>116</v>
      </c>
      <c r="C179" s="8" t="s">
        <v>240</v>
      </c>
      <c r="D179" s="8" t="s">
        <v>122</v>
      </c>
      <c r="E179" s="7">
        <v>15.498398999999999</v>
      </c>
      <c r="F179" s="7">
        <v>89816.82</v>
      </c>
      <c r="G179" s="6">
        <v>1392016.97</v>
      </c>
      <c r="H179" s="7">
        <v>34575.43</v>
      </c>
      <c r="I179" s="6">
        <v>535863.84</v>
      </c>
      <c r="J179" s="7">
        <v>0</v>
      </c>
      <c r="K179" s="6">
        <v>0</v>
      </c>
      <c r="L179" s="7">
        <v>34575.43</v>
      </c>
      <c r="M179" s="6">
        <v>535863.84</v>
      </c>
    </row>
    <row r="180" spans="1:13">
      <c r="A180" s="113" t="s">
        <v>36</v>
      </c>
      <c r="B180" s="8" t="s">
        <v>116</v>
      </c>
      <c r="C180" s="8" t="s">
        <v>241</v>
      </c>
      <c r="D180" s="8" t="s">
        <v>118</v>
      </c>
      <c r="E180" s="7">
        <v>13.834128</v>
      </c>
      <c r="F180" s="7">
        <v>754203.11</v>
      </c>
      <c r="G180" s="6">
        <v>10433743.050000001</v>
      </c>
      <c r="H180" s="7">
        <v>66478.58</v>
      </c>
      <c r="I180" s="6">
        <v>919673.24</v>
      </c>
      <c r="J180" s="7">
        <v>0</v>
      </c>
      <c r="K180" s="6">
        <v>0</v>
      </c>
      <c r="L180" s="7">
        <v>66478.58</v>
      </c>
      <c r="M180" s="6">
        <v>919673.24</v>
      </c>
    </row>
    <row r="181" spans="1:13">
      <c r="A181" s="113" t="s">
        <v>36</v>
      </c>
      <c r="B181" s="8" t="s">
        <v>116</v>
      </c>
      <c r="C181" s="8" t="s">
        <v>242</v>
      </c>
      <c r="D181" s="8" t="s">
        <v>124</v>
      </c>
      <c r="E181" s="7">
        <v>0.115066</v>
      </c>
      <c r="F181" s="7">
        <v>3700.13</v>
      </c>
      <c r="G181" s="6">
        <v>425.76</v>
      </c>
      <c r="H181" s="7">
        <v>0</v>
      </c>
      <c r="I181" s="6">
        <v>0</v>
      </c>
      <c r="J181" s="7">
        <v>0</v>
      </c>
      <c r="K181" s="6">
        <v>0</v>
      </c>
      <c r="L181" s="7">
        <v>0</v>
      </c>
      <c r="M181" s="6">
        <v>0</v>
      </c>
    </row>
    <row r="182" spans="1:13">
      <c r="A182" s="113" t="s">
        <v>36</v>
      </c>
      <c r="B182" s="8" t="s">
        <v>116</v>
      </c>
      <c r="C182" s="8" t="s">
        <v>243</v>
      </c>
      <c r="D182" s="8" t="s">
        <v>118</v>
      </c>
      <c r="E182" s="7">
        <v>13.834127000000001</v>
      </c>
      <c r="F182" s="7">
        <v>18529.22</v>
      </c>
      <c r="G182" s="6">
        <v>256335.6</v>
      </c>
      <c r="H182" s="7">
        <v>0</v>
      </c>
      <c r="I182" s="6">
        <v>0</v>
      </c>
      <c r="J182" s="7">
        <v>30924.49</v>
      </c>
      <c r="K182" s="6">
        <v>427813.38</v>
      </c>
      <c r="L182" s="7">
        <v>-30924.49</v>
      </c>
      <c r="M182" s="6">
        <v>-427813.38</v>
      </c>
    </row>
    <row r="183" spans="1:13">
      <c r="A183" s="113" t="s">
        <v>36</v>
      </c>
      <c r="B183" s="8" t="s">
        <v>116</v>
      </c>
      <c r="C183" s="8" t="s">
        <v>244</v>
      </c>
      <c r="D183" s="8" t="s">
        <v>118</v>
      </c>
      <c r="E183" s="7">
        <v>0</v>
      </c>
      <c r="F183" s="7">
        <v>0</v>
      </c>
      <c r="G183" s="6">
        <v>0</v>
      </c>
      <c r="H183" s="7">
        <v>0</v>
      </c>
      <c r="I183" s="6">
        <v>0</v>
      </c>
      <c r="J183" s="7">
        <v>0</v>
      </c>
      <c r="K183" s="6">
        <v>0</v>
      </c>
      <c r="L183" s="7">
        <v>0</v>
      </c>
      <c r="M183" s="6">
        <v>0</v>
      </c>
    </row>
    <row r="184" spans="1:13">
      <c r="A184" s="113" t="s">
        <v>36</v>
      </c>
      <c r="B184" s="8" t="s">
        <v>116</v>
      </c>
      <c r="C184" s="8" t="s">
        <v>245</v>
      </c>
      <c r="D184" s="8" t="s">
        <v>118</v>
      </c>
      <c r="E184" s="7">
        <v>13.834128</v>
      </c>
      <c r="F184" s="7">
        <v>120138.34</v>
      </c>
      <c r="G184" s="6">
        <v>1662009.22</v>
      </c>
      <c r="H184" s="7">
        <v>0</v>
      </c>
      <c r="I184" s="6">
        <v>0</v>
      </c>
      <c r="J184" s="7">
        <v>279927.65999999997</v>
      </c>
      <c r="K184" s="6">
        <v>3872555.3</v>
      </c>
      <c r="L184" s="7">
        <v>-279927.65999999997</v>
      </c>
      <c r="M184" s="6">
        <v>-3872555.3</v>
      </c>
    </row>
    <row r="185" spans="1:13">
      <c r="A185" s="113" t="s">
        <v>36</v>
      </c>
      <c r="B185" s="8" t="s">
        <v>116</v>
      </c>
      <c r="C185" s="8" t="s">
        <v>246</v>
      </c>
      <c r="D185" s="8" t="s">
        <v>118</v>
      </c>
      <c r="E185" s="7">
        <v>0</v>
      </c>
      <c r="F185" s="7">
        <v>0</v>
      </c>
      <c r="G185" s="6">
        <v>0</v>
      </c>
      <c r="H185" s="7">
        <v>0</v>
      </c>
      <c r="I185" s="6">
        <v>0</v>
      </c>
      <c r="J185" s="7">
        <v>0</v>
      </c>
      <c r="K185" s="6">
        <v>0</v>
      </c>
      <c r="L185" s="7">
        <v>0</v>
      </c>
      <c r="M185" s="6">
        <v>0</v>
      </c>
    </row>
    <row r="186" spans="1:13">
      <c r="A186" s="113" t="s">
        <v>36</v>
      </c>
      <c r="B186" s="8" t="s">
        <v>116</v>
      </c>
      <c r="C186" s="8" t="s">
        <v>247</v>
      </c>
      <c r="D186" s="8" t="s">
        <v>118</v>
      </c>
      <c r="E186" s="7">
        <v>13.834128</v>
      </c>
      <c r="F186" s="7">
        <v>1482701.93</v>
      </c>
      <c r="G186" s="6">
        <v>20511889.420000002</v>
      </c>
      <c r="H186" s="7">
        <v>37867.33</v>
      </c>
      <c r="I186" s="6">
        <v>523861.52</v>
      </c>
      <c r="J186" s="7">
        <v>261.75</v>
      </c>
      <c r="K186" s="6">
        <v>3621.08</v>
      </c>
      <c r="L186" s="7">
        <v>37605.58</v>
      </c>
      <c r="M186" s="6">
        <v>520240.44</v>
      </c>
    </row>
    <row r="187" spans="1:13">
      <c r="A187" s="113" t="s">
        <v>36</v>
      </c>
      <c r="B187" s="8" t="s">
        <v>116</v>
      </c>
      <c r="C187" s="8" t="s">
        <v>248</v>
      </c>
      <c r="D187" s="8" t="s">
        <v>118</v>
      </c>
      <c r="E187" s="7">
        <v>13.834128</v>
      </c>
      <c r="F187" s="7">
        <v>281242.43</v>
      </c>
      <c r="G187" s="6">
        <v>3890744.03</v>
      </c>
      <c r="H187" s="7">
        <v>159616.48000000001</v>
      </c>
      <c r="I187" s="6">
        <v>2208154.9</v>
      </c>
      <c r="J187" s="7">
        <v>0</v>
      </c>
      <c r="K187" s="6">
        <v>0</v>
      </c>
      <c r="L187" s="7">
        <v>159616.48000000001</v>
      </c>
      <c r="M187" s="6">
        <v>2208154.9</v>
      </c>
    </row>
    <row r="188" spans="1:13">
      <c r="A188" s="113" t="s">
        <v>36</v>
      </c>
      <c r="B188" s="8" t="s">
        <v>116</v>
      </c>
      <c r="C188" s="8" t="s">
        <v>249</v>
      </c>
      <c r="D188" s="8" t="s">
        <v>118</v>
      </c>
      <c r="E188" s="7">
        <v>0</v>
      </c>
      <c r="F188" s="7">
        <v>0</v>
      </c>
      <c r="G188" s="6">
        <v>0</v>
      </c>
      <c r="H188" s="7">
        <v>0</v>
      </c>
      <c r="I188" s="6">
        <v>0</v>
      </c>
      <c r="J188" s="7">
        <v>0</v>
      </c>
      <c r="K188" s="6">
        <v>0</v>
      </c>
      <c r="L188" s="7">
        <v>0</v>
      </c>
      <c r="M188" s="6">
        <v>0</v>
      </c>
    </row>
    <row r="189" spans="1:13">
      <c r="A189" s="113" t="s">
        <v>36</v>
      </c>
      <c r="B189" s="8" t="s">
        <v>116</v>
      </c>
      <c r="C189" s="8" t="s">
        <v>250</v>
      </c>
      <c r="D189" s="8" t="s">
        <v>118</v>
      </c>
      <c r="E189" s="7">
        <v>0</v>
      </c>
      <c r="F189" s="7">
        <v>0</v>
      </c>
      <c r="G189" s="6">
        <v>0</v>
      </c>
      <c r="H189" s="7">
        <v>0</v>
      </c>
      <c r="I189" s="6">
        <v>0</v>
      </c>
      <c r="J189" s="7">
        <v>0</v>
      </c>
      <c r="K189" s="6">
        <v>0</v>
      </c>
      <c r="L189" s="7">
        <v>0</v>
      </c>
      <c r="M189" s="6">
        <v>0</v>
      </c>
    </row>
    <row r="190" spans="1:13">
      <c r="A190" s="113" t="s">
        <v>36</v>
      </c>
      <c r="B190" s="8" t="s">
        <v>116</v>
      </c>
      <c r="C190" s="8" t="s">
        <v>251</v>
      </c>
      <c r="D190" s="8" t="s">
        <v>118</v>
      </c>
      <c r="E190" s="7">
        <v>13.834128</v>
      </c>
      <c r="F190" s="7">
        <v>620162.64</v>
      </c>
      <c r="G190" s="6">
        <v>8579409.8399999999</v>
      </c>
      <c r="H190" s="7">
        <v>36780.26</v>
      </c>
      <c r="I190" s="6">
        <v>508822.85</v>
      </c>
      <c r="J190" s="7">
        <v>0</v>
      </c>
      <c r="K190" s="6">
        <v>0</v>
      </c>
      <c r="L190" s="7">
        <v>36780.26</v>
      </c>
      <c r="M190" s="6">
        <v>508822.85</v>
      </c>
    </row>
    <row r="191" spans="1:13">
      <c r="A191" s="113" t="s">
        <v>36</v>
      </c>
      <c r="B191" s="8" t="s">
        <v>116</v>
      </c>
      <c r="C191" s="8" t="s">
        <v>252</v>
      </c>
      <c r="D191" s="8" t="s">
        <v>118</v>
      </c>
      <c r="E191" s="7">
        <v>13.834128</v>
      </c>
      <c r="F191" s="7">
        <v>864074.22</v>
      </c>
      <c r="G191" s="6">
        <v>11953714.02</v>
      </c>
      <c r="H191" s="7">
        <v>3566.66</v>
      </c>
      <c r="I191" s="6">
        <v>49341.63</v>
      </c>
      <c r="J191" s="7">
        <v>47482.57</v>
      </c>
      <c r="K191" s="6">
        <v>656879.99</v>
      </c>
      <c r="L191" s="7">
        <v>-43915.91</v>
      </c>
      <c r="M191" s="6">
        <v>-607538.36</v>
      </c>
    </row>
    <row r="192" spans="1:13">
      <c r="A192" s="113" t="s">
        <v>36</v>
      </c>
      <c r="B192" s="8" t="s">
        <v>116</v>
      </c>
      <c r="C192" s="8" t="s">
        <v>253</v>
      </c>
      <c r="D192" s="8" t="s">
        <v>118</v>
      </c>
      <c r="E192" s="7">
        <v>0</v>
      </c>
      <c r="F192" s="7">
        <v>0</v>
      </c>
      <c r="G192" s="6">
        <v>0</v>
      </c>
      <c r="H192" s="7">
        <v>0</v>
      </c>
      <c r="I192" s="6">
        <v>0</v>
      </c>
      <c r="J192" s="7">
        <v>0</v>
      </c>
      <c r="K192" s="6">
        <v>0</v>
      </c>
      <c r="L192" s="7">
        <v>0</v>
      </c>
      <c r="M192" s="6">
        <v>0</v>
      </c>
    </row>
    <row r="193" spans="1:13">
      <c r="A193" s="113" t="s">
        <v>36</v>
      </c>
      <c r="B193" s="8" t="s">
        <v>116</v>
      </c>
      <c r="C193" s="8" t="s">
        <v>254</v>
      </c>
      <c r="D193" s="8" t="s">
        <v>118</v>
      </c>
      <c r="E193" s="7">
        <v>13.834128</v>
      </c>
      <c r="F193" s="7">
        <v>116139.56</v>
      </c>
      <c r="G193" s="6">
        <v>1606689.64</v>
      </c>
      <c r="H193" s="7">
        <v>0</v>
      </c>
      <c r="I193" s="6">
        <v>0</v>
      </c>
      <c r="J193" s="7">
        <v>0</v>
      </c>
      <c r="K193" s="6">
        <v>0</v>
      </c>
      <c r="L193" s="7">
        <v>0</v>
      </c>
      <c r="M193" s="6">
        <v>0</v>
      </c>
    </row>
    <row r="194" spans="1:13">
      <c r="A194" s="113" t="s">
        <v>36</v>
      </c>
      <c r="B194" s="8" t="s">
        <v>116</v>
      </c>
      <c r="C194" s="8" t="s">
        <v>255</v>
      </c>
      <c r="D194" s="8" t="s">
        <v>118</v>
      </c>
      <c r="E194" s="7">
        <v>13.834128</v>
      </c>
      <c r="F194" s="7">
        <v>2483096.0299999998</v>
      </c>
      <c r="G194" s="6">
        <v>34351470.369999997</v>
      </c>
      <c r="H194" s="7">
        <v>95724.35</v>
      </c>
      <c r="I194" s="6">
        <v>1324262.96</v>
      </c>
      <c r="J194" s="7">
        <v>56818.83</v>
      </c>
      <c r="K194" s="6">
        <v>786039.01</v>
      </c>
      <c r="L194" s="7">
        <v>38905.519999999997</v>
      </c>
      <c r="M194" s="6">
        <v>538223.94999999995</v>
      </c>
    </row>
    <row r="195" spans="1:13">
      <c r="A195" s="113" t="s">
        <v>36</v>
      </c>
      <c r="B195" s="8" t="s">
        <v>116</v>
      </c>
      <c r="C195" s="8" t="s">
        <v>256</v>
      </c>
      <c r="D195" s="8" t="s">
        <v>122</v>
      </c>
      <c r="E195" s="7">
        <v>15.498398999999999</v>
      </c>
      <c r="F195" s="7">
        <v>77213.02</v>
      </c>
      <c r="G195" s="6">
        <v>1196678.24</v>
      </c>
      <c r="H195" s="7">
        <v>5050.07</v>
      </c>
      <c r="I195" s="6">
        <v>78268</v>
      </c>
      <c r="J195" s="7">
        <v>0</v>
      </c>
      <c r="K195" s="6">
        <v>0</v>
      </c>
      <c r="L195" s="7">
        <v>5050.07</v>
      </c>
      <c r="M195" s="6">
        <v>78268</v>
      </c>
    </row>
    <row r="196" spans="1:13">
      <c r="A196" s="113" t="s">
        <v>36</v>
      </c>
      <c r="B196" s="8" t="s">
        <v>116</v>
      </c>
      <c r="C196" s="8" t="s">
        <v>257</v>
      </c>
      <c r="D196" s="8" t="s">
        <v>118</v>
      </c>
      <c r="E196" s="7">
        <v>13.834128</v>
      </c>
      <c r="F196" s="7">
        <v>375123.37</v>
      </c>
      <c r="G196" s="6">
        <v>5189505</v>
      </c>
      <c r="H196" s="7">
        <v>56387.09</v>
      </c>
      <c r="I196" s="6">
        <v>780066.27</v>
      </c>
      <c r="J196" s="7">
        <v>0</v>
      </c>
      <c r="K196" s="6">
        <v>0</v>
      </c>
      <c r="L196" s="7">
        <v>56387.09</v>
      </c>
      <c r="M196" s="6">
        <v>780066.27</v>
      </c>
    </row>
    <row r="197" spans="1:13">
      <c r="A197" s="113" t="s">
        <v>36</v>
      </c>
      <c r="B197" s="8" t="s">
        <v>116</v>
      </c>
      <c r="C197" s="8" t="s">
        <v>258</v>
      </c>
      <c r="D197" s="8" t="s">
        <v>118</v>
      </c>
      <c r="E197" s="7">
        <v>13.834128</v>
      </c>
      <c r="F197" s="7">
        <v>777533.7</v>
      </c>
      <c r="G197" s="6">
        <v>10756501.4</v>
      </c>
      <c r="H197" s="7">
        <v>0</v>
      </c>
      <c r="I197" s="6">
        <v>0</v>
      </c>
      <c r="J197" s="7">
        <v>0</v>
      </c>
      <c r="K197" s="6">
        <v>0</v>
      </c>
      <c r="L197" s="7">
        <v>0</v>
      </c>
      <c r="M197" s="6">
        <v>0</v>
      </c>
    </row>
    <row r="198" spans="1:13">
      <c r="A198" s="113" t="s">
        <v>36</v>
      </c>
      <c r="B198" s="8" t="s">
        <v>116</v>
      </c>
      <c r="C198" s="8" t="s">
        <v>259</v>
      </c>
      <c r="D198" s="8" t="s">
        <v>118</v>
      </c>
      <c r="E198" s="7">
        <v>13.834128</v>
      </c>
      <c r="F198" s="7">
        <v>403207.33</v>
      </c>
      <c r="G198" s="6">
        <v>5578022.1799999997</v>
      </c>
      <c r="H198" s="7">
        <v>0</v>
      </c>
      <c r="I198" s="6">
        <v>0</v>
      </c>
      <c r="J198" s="7">
        <v>0</v>
      </c>
      <c r="K198" s="6">
        <v>0</v>
      </c>
      <c r="L198" s="7">
        <v>0</v>
      </c>
      <c r="M198" s="6">
        <v>0</v>
      </c>
    </row>
    <row r="199" spans="1:13">
      <c r="A199" s="113" t="s">
        <v>36</v>
      </c>
      <c r="B199" s="8" t="s">
        <v>116</v>
      </c>
      <c r="C199" s="8" t="s">
        <v>260</v>
      </c>
      <c r="D199" s="8" t="s">
        <v>118</v>
      </c>
      <c r="E199" s="7">
        <v>13.834128</v>
      </c>
      <c r="F199" s="7">
        <v>292093.45</v>
      </c>
      <c r="G199" s="6">
        <v>4040858.35</v>
      </c>
      <c r="H199" s="7">
        <v>0</v>
      </c>
      <c r="I199" s="6">
        <v>0</v>
      </c>
      <c r="J199" s="7">
        <v>0</v>
      </c>
      <c r="K199" s="6">
        <v>0</v>
      </c>
      <c r="L199" s="7">
        <v>0</v>
      </c>
      <c r="M199" s="6">
        <v>0</v>
      </c>
    </row>
    <row r="200" spans="1:13">
      <c r="A200" s="113" t="s">
        <v>36</v>
      </c>
      <c r="B200" s="8" t="s">
        <v>116</v>
      </c>
      <c r="C200" s="8" t="s">
        <v>261</v>
      </c>
      <c r="D200" s="8" t="s">
        <v>118</v>
      </c>
      <c r="E200" s="7">
        <v>13.834128</v>
      </c>
      <c r="F200" s="7">
        <v>5605050</v>
      </c>
      <c r="G200" s="6">
        <v>77540983.599999994</v>
      </c>
      <c r="H200" s="7">
        <v>0</v>
      </c>
      <c r="I200" s="6">
        <v>0</v>
      </c>
      <c r="J200" s="7">
        <v>1590023.32</v>
      </c>
      <c r="K200" s="6">
        <v>21996587.399999999</v>
      </c>
      <c r="L200" s="7">
        <v>-1590023.32</v>
      </c>
      <c r="M200" s="6">
        <v>-21996587.399999999</v>
      </c>
    </row>
    <row r="201" spans="1:13">
      <c r="A201" s="113" t="s">
        <v>36</v>
      </c>
      <c r="B201" s="8" t="s">
        <v>116</v>
      </c>
      <c r="C201" s="8" t="s">
        <v>262</v>
      </c>
      <c r="D201" s="8" t="s">
        <v>122</v>
      </c>
      <c r="E201" s="7">
        <v>15.498398</v>
      </c>
      <c r="F201" s="7">
        <v>16732.27</v>
      </c>
      <c r="G201" s="6">
        <v>259323.38</v>
      </c>
      <c r="H201" s="7">
        <v>4813.8100000000004</v>
      </c>
      <c r="I201" s="6">
        <v>74606.350000000006</v>
      </c>
      <c r="J201" s="7">
        <v>0</v>
      </c>
      <c r="K201" s="6">
        <v>0</v>
      </c>
      <c r="L201" s="7">
        <v>4813.8100000000004</v>
      </c>
      <c r="M201" s="6">
        <v>74606.350000000006</v>
      </c>
    </row>
    <row r="202" spans="1:13">
      <c r="A202" s="113" t="s">
        <v>36</v>
      </c>
      <c r="B202" s="8" t="s">
        <v>116</v>
      </c>
      <c r="C202" s="8" t="s">
        <v>263</v>
      </c>
      <c r="D202" s="8" t="s">
        <v>122</v>
      </c>
      <c r="E202" s="7">
        <v>0</v>
      </c>
      <c r="F202" s="7">
        <v>0</v>
      </c>
      <c r="G202" s="6">
        <v>0</v>
      </c>
      <c r="H202" s="7">
        <v>0</v>
      </c>
      <c r="I202" s="6">
        <v>0</v>
      </c>
      <c r="J202" s="7">
        <v>0</v>
      </c>
      <c r="K202" s="6">
        <v>0</v>
      </c>
      <c r="L202" s="7">
        <v>0</v>
      </c>
      <c r="M202" s="6">
        <v>0</v>
      </c>
    </row>
    <row r="203" spans="1:13">
      <c r="A203" s="113" t="s">
        <v>36</v>
      </c>
      <c r="B203" s="8" t="s">
        <v>116</v>
      </c>
      <c r="C203" s="8" t="s">
        <v>264</v>
      </c>
      <c r="D203" s="8" t="s">
        <v>122</v>
      </c>
      <c r="E203" s="7">
        <v>15.498398999999999</v>
      </c>
      <c r="F203" s="7">
        <v>429059.54</v>
      </c>
      <c r="G203" s="6">
        <v>6649736.3700000001</v>
      </c>
      <c r="H203" s="7">
        <v>781.95</v>
      </c>
      <c r="I203" s="6">
        <v>12118.97</v>
      </c>
      <c r="J203" s="7">
        <v>0</v>
      </c>
      <c r="K203" s="6">
        <v>0</v>
      </c>
      <c r="L203" s="7">
        <v>781.95</v>
      </c>
      <c r="M203" s="6">
        <v>12118.97</v>
      </c>
    </row>
    <row r="204" spans="1:13">
      <c r="A204" s="113" t="s">
        <v>36</v>
      </c>
      <c r="B204" s="8" t="s">
        <v>116</v>
      </c>
      <c r="C204" s="8" t="s">
        <v>265</v>
      </c>
      <c r="D204" s="8" t="s">
        <v>118</v>
      </c>
      <c r="E204" s="7">
        <v>0</v>
      </c>
      <c r="F204" s="7">
        <v>0</v>
      </c>
      <c r="G204" s="6">
        <v>0</v>
      </c>
      <c r="H204" s="7">
        <v>0</v>
      </c>
      <c r="I204" s="6">
        <v>0</v>
      </c>
      <c r="J204" s="7">
        <v>0</v>
      </c>
      <c r="K204" s="6">
        <v>0</v>
      </c>
      <c r="L204" s="7">
        <v>0</v>
      </c>
      <c r="M204" s="6">
        <v>0</v>
      </c>
    </row>
    <row r="205" spans="1:13">
      <c r="A205" s="113" t="s">
        <v>36</v>
      </c>
      <c r="B205" s="8" t="s">
        <v>116</v>
      </c>
      <c r="C205" s="8" t="s">
        <v>266</v>
      </c>
      <c r="D205" s="8" t="s">
        <v>118</v>
      </c>
      <c r="E205" s="7">
        <v>0</v>
      </c>
      <c r="F205" s="7">
        <v>0</v>
      </c>
      <c r="G205" s="6">
        <v>0</v>
      </c>
      <c r="H205" s="7">
        <v>0</v>
      </c>
      <c r="I205" s="6">
        <v>0</v>
      </c>
      <c r="J205" s="7">
        <v>0</v>
      </c>
      <c r="K205" s="6">
        <v>0</v>
      </c>
      <c r="L205" s="7">
        <v>0</v>
      </c>
      <c r="M205" s="6">
        <v>0</v>
      </c>
    </row>
    <row r="206" spans="1:13">
      <c r="A206" s="113" t="s">
        <v>36</v>
      </c>
      <c r="B206" s="8" t="s">
        <v>116</v>
      </c>
      <c r="C206" s="8" t="s">
        <v>267</v>
      </c>
      <c r="D206" s="8" t="s">
        <v>118</v>
      </c>
      <c r="E206" s="7">
        <v>0</v>
      </c>
      <c r="F206" s="7">
        <v>0</v>
      </c>
      <c r="G206" s="6">
        <v>0</v>
      </c>
      <c r="H206" s="7">
        <v>0</v>
      </c>
      <c r="I206" s="6">
        <v>0</v>
      </c>
      <c r="J206" s="7">
        <v>0</v>
      </c>
      <c r="K206" s="6">
        <v>0</v>
      </c>
      <c r="L206" s="7">
        <v>0</v>
      </c>
      <c r="M206" s="6">
        <v>0</v>
      </c>
    </row>
    <row r="207" spans="1:13">
      <c r="A207" s="113" t="s">
        <v>36</v>
      </c>
      <c r="B207" s="8" t="s">
        <v>116</v>
      </c>
      <c r="C207" s="8" t="s">
        <v>268</v>
      </c>
      <c r="D207" s="8" t="s">
        <v>118</v>
      </c>
      <c r="E207" s="7">
        <v>0</v>
      </c>
      <c r="F207" s="7">
        <v>0</v>
      </c>
      <c r="G207" s="6">
        <v>0</v>
      </c>
      <c r="H207" s="7">
        <v>0</v>
      </c>
      <c r="I207" s="6">
        <v>0</v>
      </c>
      <c r="J207" s="7">
        <v>0</v>
      </c>
      <c r="K207" s="6">
        <v>0</v>
      </c>
      <c r="L207" s="7">
        <v>0</v>
      </c>
      <c r="M207" s="6">
        <v>0</v>
      </c>
    </row>
    <row r="208" spans="1:13">
      <c r="A208" s="113" t="s">
        <v>36</v>
      </c>
      <c r="B208" s="8" t="s">
        <v>116</v>
      </c>
      <c r="C208" s="8" t="s">
        <v>269</v>
      </c>
      <c r="D208" s="8" t="s">
        <v>118</v>
      </c>
      <c r="E208" s="7">
        <v>13.834128</v>
      </c>
      <c r="F208" s="7">
        <v>6665078.0300000003</v>
      </c>
      <c r="G208" s="6">
        <v>92205547.900000006</v>
      </c>
      <c r="H208" s="7">
        <v>0</v>
      </c>
      <c r="I208" s="6">
        <v>0</v>
      </c>
      <c r="J208" s="7">
        <v>0</v>
      </c>
      <c r="K208" s="6">
        <v>0</v>
      </c>
      <c r="L208" s="7">
        <v>0</v>
      </c>
      <c r="M208" s="6">
        <v>0</v>
      </c>
    </row>
    <row r="209" spans="1:13">
      <c r="A209" s="113" t="s">
        <v>36</v>
      </c>
      <c r="B209" s="8" t="s">
        <v>116</v>
      </c>
      <c r="C209" s="8" t="s">
        <v>270</v>
      </c>
      <c r="D209" s="8" t="s">
        <v>118</v>
      </c>
      <c r="E209" s="7">
        <v>0</v>
      </c>
      <c r="F209" s="7">
        <v>0</v>
      </c>
      <c r="G209" s="6">
        <v>0</v>
      </c>
      <c r="H209" s="7">
        <v>0</v>
      </c>
      <c r="I209" s="6">
        <v>0</v>
      </c>
      <c r="J209" s="7">
        <v>0</v>
      </c>
      <c r="K209" s="6">
        <v>0</v>
      </c>
      <c r="L209" s="7">
        <v>0</v>
      </c>
      <c r="M209" s="6">
        <v>0</v>
      </c>
    </row>
    <row r="210" spans="1:13">
      <c r="A210" s="113" t="s">
        <v>36</v>
      </c>
      <c r="B210" s="8" t="s">
        <v>116</v>
      </c>
      <c r="C210" s="8" t="s">
        <v>271</v>
      </c>
      <c r="D210" s="8" t="s">
        <v>122</v>
      </c>
      <c r="E210" s="7">
        <v>15.498398</v>
      </c>
      <c r="F210" s="7">
        <v>33441.589999999997</v>
      </c>
      <c r="G210" s="6">
        <v>518291.08</v>
      </c>
      <c r="H210" s="7">
        <v>0</v>
      </c>
      <c r="I210" s="6">
        <v>0</v>
      </c>
      <c r="J210" s="7">
        <v>0</v>
      </c>
      <c r="K210" s="6">
        <v>0</v>
      </c>
      <c r="L210" s="7">
        <v>0</v>
      </c>
      <c r="M210" s="6">
        <v>0</v>
      </c>
    </row>
    <row r="211" spans="1:13">
      <c r="A211" s="113" t="s">
        <v>36</v>
      </c>
      <c r="B211" s="8" t="s">
        <v>116</v>
      </c>
      <c r="C211" s="8" t="s">
        <v>272</v>
      </c>
      <c r="D211" s="8" t="s">
        <v>122</v>
      </c>
      <c r="E211" s="7">
        <v>0</v>
      </c>
      <c r="F211" s="7">
        <v>0</v>
      </c>
      <c r="G211" s="6">
        <v>0</v>
      </c>
      <c r="H211" s="7">
        <v>0</v>
      </c>
      <c r="I211" s="6">
        <v>0</v>
      </c>
      <c r="J211" s="7">
        <v>0</v>
      </c>
      <c r="K211" s="6">
        <v>0</v>
      </c>
      <c r="L211" s="7">
        <v>0</v>
      </c>
      <c r="M211" s="6">
        <v>0</v>
      </c>
    </row>
    <row r="212" spans="1:13">
      <c r="A212" s="113" t="s">
        <v>36</v>
      </c>
      <c r="B212" s="8" t="s">
        <v>116</v>
      </c>
      <c r="C212" s="8" t="s">
        <v>273</v>
      </c>
      <c r="D212" s="8" t="s">
        <v>118</v>
      </c>
      <c r="E212" s="7">
        <v>0</v>
      </c>
      <c r="F212" s="7">
        <v>0</v>
      </c>
      <c r="G212" s="6">
        <v>0</v>
      </c>
      <c r="H212" s="7">
        <v>0</v>
      </c>
      <c r="I212" s="6">
        <v>0</v>
      </c>
      <c r="J212" s="7">
        <v>0</v>
      </c>
      <c r="K212" s="6">
        <v>0</v>
      </c>
      <c r="L212" s="7">
        <v>0</v>
      </c>
      <c r="M212" s="6">
        <v>0</v>
      </c>
    </row>
    <row r="213" spans="1:13">
      <c r="A213" s="113" t="s">
        <v>36</v>
      </c>
      <c r="B213" s="8" t="s">
        <v>116</v>
      </c>
      <c r="C213" s="8" t="s">
        <v>274</v>
      </c>
      <c r="D213" s="8" t="s">
        <v>118</v>
      </c>
      <c r="E213" s="7">
        <v>13.834128</v>
      </c>
      <c r="F213" s="7">
        <v>481998.64</v>
      </c>
      <c r="G213" s="6">
        <v>6668031.29</v>
      </c>
      <c r="H213" s="7">
        <v>355335.36</v>
      </c>
      <c r="I213" s="6">
        <v>4915755.0999999996</v>
      </c>
      <c r="J213" s="7">
        <v>38662.239999999998</v>
      </c>
      <c r="K213" s="6">
        <v>534858.41</v>
      </c>
      <c r="L213" s="7">
        <v>316673.12</v>
      </c>
      <c r="M213" s="6">
        <v>4380896.6900000004</v>
      </c>
    </row>
    <row r="214" spans="1:13">
      <c r="A214" s="113" t="s">
        <v>36</v>
      </c>
      <c r="B214" s="8" t="s">
        <v>116</v>
      </c>
      <c r="C214" s="8" t="s">
        <v>275</v>
      </c>
      <c r="D214" s="8" t="s">
        <v>122</v>
      </c>
      <c r="E214" s="7">
        <v>0</v>
      </c>
      <c r="F214" s="7">
        <v>0</v>
      </c>
      <c r="G214" s="6">
        <v>0</v>
      </c>
      <c r="H214" s="7">
        <v>0</v>
      </c>
      <c r="I214" s="6">
        <v>0</v>
      </c>
      <c r="J214" s="7">
        <v>0</v>
      </c>
      <c r="K214" s="6">
        <v>0</v>
      </c>
      <c r="L214" s="7">
        <v>0</v>
      </c>
      <c r="M214" s="6">
        <v>0</v>
      </c>
    </row>
    <row r="215" spans="1:13">
      <c r="A215" s="113" t="s">
        <v>36</v>
      </c>
      <c r="B215" s="8" t="s">
        <v>116</v>
      </c>
      <c r="C215" s="8" t="s">
        <v>276</v>
      </c>
      <c r="D215" s="8" t="s">
        <v>118</v>
      </c>
      <c r="E215" s="7">
        <v>13.834128</v>
      </c>
      <c r="F215" s="7">
        <v>115607.76</v>
      </c>
      <c r="G215" s="6">
        <v>1599332.66</v>
      </c>
      <c r="H215" s="7">
        <v>0</v>
      </c>
      <c r="I215" s="6">
        <v>0</v>
      </c>
      <c r="J215" s="7">
        <v>0</v>
      </c>
      <c r="K215" s="6">
        <v>0</v>
      </c>
      <c r="L215" s="7">
        <v>0</v>
      </c>
      <c r="M215" s="6">
        <v>0</v>
      </c>
    </row>
    <row r="216" spans="1:13">
      <c r="A216" s="113" t="s">
        <v>36</v>
      </c>
      <c r="B216" s="8" t="s">
        <v>116</v>
      </c>
      <c r="C216" s="8" t="s">
        <v>277</v>
      </c>
      <c r="D216" s="8" t="s">
        <v>122</v>
      </c>
      <c r="E216" s="7">
        <v>15.498398</v>
      </c>
      <c r="F216" s="7">
        <v>6057.06</v>
      </c>
      <c r="G216" s="6">
        <v>93874.73</v>
      </c>
      <c r="H216" s="7">
        <v>0</v>
      </c>
      <c r="I216" s="6">
        <v>0</v>
      </c>
      <c r="J216" s="7">
        <v>0</v>
      </c>
      <c r="K216" s="6">
        <v>0</v>
      </c>
      <c r="L216" s="7">
        <v>0</v>
      </c>
      <c r="M216" s="6">
        <v>0</v>
      </c>
    </row>
    <row r="217" spans="1:13">
      <c r="A217" s="113" t="s">
        <v>36</v>
      </c>
      <c r="B217" s="8" t="s">
        <v>116</v>
      </c>
      <c r="C217" s="8" t="s">
        <v>278</v>
      </c>
      <c r="D217" s="8" t="s">
        <v>118</v>
      </c>
      <c r="E217" s="7">
        <v>13.834128</v>
      </c>
      <c r="F217" s="7">
        <v>194814.39</v>
      </c>
      <c r="G217" s="6">
        <v>2695087.38</v>
      </c>
      <c r="H217" s="7">
        <v>61103.18</v>
      </c>
      <c r="I217" s="6">
        <v>845309.26</v>
      </c>
      <c r="J217" s="7">
        <v>0</v>
      </c>
      <c r="K217" s="6">
        <v>0</v>
      </c>
      <c r="L217" s="7">
        <v>61103.18</v>
      </c>
      <c r="M217" s="6">
        <v>845309.26</v>
      </c>
    </row>
    <row r="218" spans="1:13">
      <c r="A218" s="113" t="s">
        <v>36</v>
      </c>
      <c r="B218" s="8" t="s">
        <v>116</v>
      </c>
      <c r="C218" s="8" t="s">
        <v>279</v>
      </c>
      <c r="D218" s="8" t="s">
        <v>118</v>
      </c>
      <c r="E218" s="7">
        <v>0</v>
      </c>
      <c r="F218" s="7">
        <v>0</v>
      </c>
      <c r="G218" s="6">
        <v>0</v>
      </c>
      <c r="H218" s="7">
        <v>0</v>
      </c>
      <c r="I218" s="6">
        <v>0</v>
      </c>
      <c r="J218" s="7">
        <v>0</v>
      </c>
      <c r="K218" s="6">
        <v>0</v>
      </c>
      <c r="L218" s="7">
        <v>0</v>
      </c>
      <c r="M218" s="6">
        <v>0</v>
      </c>
    </row>
    <row r="219" spans="1:13">
      <c r="A219" s="113" t="s">
        <v>36</v>
      </c>
      <c r="B219" s="8" t="s">
        <v>116</v>
      </c>
      <c r="C219" s="8" t="s">
        <v>280</v>
      </c>
      <c r="D219" s="8" t="s">
        <v>118</v>
      </c>
      <c r="E219" s="7">
        <v>13.834128</v>
      </c>
      <c r="F219" s="7">
        <v>62483.02</v>
      </c>
      <c r="G219" s="6">
        <v>864398.15</v>
      </c>
      <c r="H219" s="7">
        <v>11967.99</v>
      </c>
      <c r="I219" s="6">
        <v>165566.72</v>
      </c>
      <c r="J219" s="7">
        <v>189.94</v>
      </c>
      <c r="K219" s="6">
        <v>2627.65</v>
      </c>
      <c r="L219" s="7">
        <v>11778.05</v>
      </c>
      <c r="M219" s="6">
        <v>162939.07</v>
      </c>
    </row>
    <row r="220" spans="1:13">
      <c r="A220" s="113" t="s">
        <v>36</v>
      </c>
      <c r="B220" s="8" t="s">
        <v>116</v>
      </c>
      <c r="C220" s="8" t="s">
        <v>281</v>
      </c>
      <c r="D220" s="8" t="s">
        <v>118</v>
      </c>
      <c r="E220" s="7">
        <v>13.834127000000001</v>
      </c>
      <c r="F220" s="7">
        <v>15977.08</v>
      </c>
      <c r="G220" s="6">
        <v>221028.96</v>
      </c>
      <c r="H220" s="7">
        <v>13752.71</v>
      </c>
      <c r="I220" s="6">
        <v>190256.76</v>
      </c>
      <c r="J220" s="7">
        <v>15.7</v>
      </c>
      <c r="K220" s="6">
        <v>217.2</v>
      </c>
      <c r="L220" s="7">
        <v>13737.01</v>
      </c>
      <c r="M220" s="6">
        <v>190039.56</v>
      </c>
    </row>
    <row r="221" spans="1:13">
      <c r="A221" s="113" t="s">
        <v>36</v>
      </c>
      <c r="B221" s="8" t="s">
        <v>116</v>
      </c>
      <c r="C221" s="8" t="s">
        <v>282</v>
      </c>
      <c r="D221" s="8" t="s">
        <v>118</v>
      </c>
      <c r="E221" s="7">
        <v>0</v>
      </c>
      <c r="F221" s="7">
        <v>0</v>
      </c>
      <c r="G221" s="6">
        <v>0</v>
      </c>
      <c r="H221" s="7">
        <v>0</v>
      </c>
      <c r="I221" s="6">
        <v>0</v>
      </c>
      <c r="J221" s="7">
        <v>0</v>
      </c>
      <c r="K221" s="6">
        <v>0</v>
      </c>
      <c r="L221" s="7">
        <v>0</v>
      </c>
      <c r="M221" s="6">
        <v>0</v>
      </c>
    </row>
    <row r="222" spans="1:13">
      <c r="A222" s="113" t="s">
        <v>36</v>
      </c>
      <c r="B222" s="8" t="s">
        <v>116</v>
      </c>
      <c r="C222" s="8" t="s">
        <v>283</v>
      </c>
      <c r="D222" s="8" t="s">
        <v>122</v>
      </c>
      <c r="E222" s="7">
        <v>15.498398999999999</v>
      </c>
      <c r="F222" s="7">
        <v>235584.19</v>
      </c>
      <c r="G222" s="6">
        <v>3651177.96</v>
      </c>
      <c r="H222" s="7">
        <v>0</v>
      </c>
      <c r="I222" s="6">
        <v>0</v>
      </c>
      <c r="J222" s="7">
        <v>0</v>
      </c>
      <c r="K222" s="6">
        <v>0</v>
      </c>
      <c r="L222" s="7">
        <v>0</v>
      </c>
      <c r="M222" s="6">
        <v>0</v>
      </c>
    </row>
    <row r="223" spans="1:13">
      <c r="A223" s="113" t="s">
        <v>36</v>
      </c>
      <c r="B223" s="8" t="s">
        <v>116</v>
      </c>
      <c r="C223" s="8" t="s">
        <v>284</v>
      </c>
      <c r="D223" s="8" t="s">
        <v>118</v>
      </c>
      <c r="E223" s="7">
        <v>13.834128</v>
      </c>
      <c r="F223" s="7">
        <v>230983.16</v>
      </c>
      <c r="G223" s="6">
        <v>3195450.8</v>
      </c>
      <c r="H223" s="7">
        <v>113414.26</v>
      </c>
      <c r="I223" s="6">
        <v>1568987.5</v>
      </c>
      <c r="J223" s="7">
        <v>503.03</v>
      </c>
      <c r="K223" s="6">
        <v>6958.98</v>
      </c>
      <c r="L223" s="7">
        <v>112911.23</v>
      </c>
      <c r="M223" s="6">
        <v>1562028.52</v>
      </c>
    </row>
    <row r="224" spans="1:13">
      <c r="A224" s="113" t="s">
        <v>36</v>
      </c>
      <c r="B224" s="8" t="s">
        <v>116</v>
      </c>
      <c r="C224" s="8" t="s">
        <v>285</v>
      </c>
      <c r="D224" s="8" t="s">
        <v>118</v>
      </c>
      <c r="E224" s="7">
        <v>0</v>
      </c>
      <c r="F224" s="7">
        <v>0</v>
      </c>
      <c r="G224" s="6">
        <v>0</v>
      </c>
      <c r="H224" s="7">
        <v>0</v>
      </c>
      <c r="I224" s="6">
        <v>0</v>
      </c>
      <c r="J224" s="7">
        <v>0</v>
      </c>
      <c r="K224" s="6">
        <v>0</v>
      </c>
      <c r="L224" s="7">
        <v>0</v>
      </c>
      <c r="M224" s="6">
        <v>0</v>
      </c>
    </row>
    <row r="225" spans="1:13">
      <c r="A225" s="113" t="s">
        <v>36</v>
      </c>
      <c r="B225" s="8" t="s">
        <v>116</v>
      </c>
      <c r="C225" s="8" t="s">
        <v>286</v>
      </c>
      <c r="D225" s="8" t="s">
        <v>118</v>
      </c>
      <c r="E225" s="7">
        <v>13.834128</v>
      </c>
      <c r="F225" s="7">
        <v>550232.04</v>
      </c>
      <c r="G225" s="6">
        <v>7611980.8399999999</v>
      </c>
      <c r="H225" s="7">
        <v>1313.3</v>
      </c>
      <c r="I225" s="6">
        <v>18168.36</v>
      </c>
      <c r="J225" s="7">
        <v>34763.120000000003</v>
      </c>
      <c r="K225" s="6">
        <v>480917.48</v>
      </c>
      <c r="L225" s="7">
        <v>-33449.82</v>
      </c>
      <c r="M225" s="6">
        <v>-462749.12</v>
      </c>
    </row>
    <row r="226" spans="1:13">
      <c r="A226" s="113" t="s">
        <v>36</v>
      </c>
      <c r="B226" s="8" t="s">
        <v>116</v>
      </c>
      <c r="C226" s="8" t="s">
        <v>287</v>
      </c>
      <c r="D226" s="8" t="s">
        <v>118</v>
      </c>
      <c r="E226" s="7">
        <v>0</v>
      </c>
      <c r="F226" s="7">
        <v>0</v>
      </c>
      <c r="G226" s="6">
        <v>0</v>
      </c>
      <c r="H226" s="7">
        <v>0</v>
      </c>
      <c r="I226" s="6">
        <v>0</v>
      </c>
      <c r="J226" s="7">
        <v>0</v>
      </c>
      <c r="K226" s="6">
        <v>0</v>
      </c>
      <c r="L226" s="7">
        <v>0</v>
      </c>
      <c r="M226" s="6">
        <v>0</v>
      </c>
    </row>
    <row r="227" spans="1:13">
      <c r="A227" s="113" t="s">
        <v>36</v>
      </c>
      <c r="B227" s="8" t="s">
        <v>116</v>
      </c>
      <c r="C227" s="8" t="s">
        <v>288</v>
      </c>
      <c r="D227" s="8" t="s">
        <v>118</v>
      </c>
      <c r="E227" s="7">
        <v>13.834123999999999</v>
      </c>
      <c r="F227" s="7">
        <v>10399.040000000001</v>
      </c>
      <c r="G227" s="6">
        <v>143861.60999999999</v>
      </c>
      <c r="H227" s="7">
        <v>0</v>
      </c>
      <c r="I227" s="6">
        <v>0</v>
      </c>
      <c r="J227" s="7">
        <v>0</v>
      </c>
      <c r="K227" s="6">
        <v>0</v>
      </c>
      <c r="L227" s="7">
        <v>0</v>
      </c>
      <c r="M227" s="6">
        <v>0</v>
      </c>
    </row>
    <row r="228" spans="1:13">
      <c r="A228" s="113" t="s">
        <v>36</v>
      </c>
      <c r="B228" s="8" t="s">
        <v>116</v>
      </c>
      <c r="C228" s="8" t="s">
        <v>289</v>
      </c>
      <c r="D228" s="8" t="s">
        <v>118</v>
      </c>
      <c r="E228" s="7">
        <v>13.834128</v>
      </c>
      <c r="F228" s="7">
        <v>5030888.79</v>
      </c>
      <c r="G228" s="6">
        <v>69597963.400000006</v>
      </c>
      <c r="H228" s="7">
        <v>35083.58</v>
      </c>
      <c r="I228" s="6">
        <v>485350.76</v>
      </c>
      <c r="J228" s="7">
        <v>407509.08</v>
      </c>
      <c r="K228" s="6">
        <v>5637533.0999999996</v>
      </c>
      <c r="L228" s="7">
        <v>-372425.5</v>
      </c>
      <c r="M228" s="6">
        <v>-5152182.34</v>
      </c>
    </row>
    <row r="229" spans="1:13">
      <c r="A229" s="113" t="s">
        <v>36</v>
      </c>
      <c r="B229" s="8" t="s">
        <v>116</v>
      </c>
      <c r="C229" s="8" t="s">
        <v>290</v>
      </c>
      <c r="D229" s="8" t="s">
        <v>232</v>
      </c>
      <c r="E229" s="7">
        <v>14.1991</v>
      </c>
      <c r="F229" s="7">
        <v>29802.15</v>
      </c>
      <c r="G229" s="6">
        <v>423163.72</v>
      </c>
      <c r="H229" s="7">
        <v>0</v>
      </c>
      <c r="I229" s="6">
        <v>0</v>
      </c>
      <c r="J229" s="7">
        <v>0</v>
      </c>
      <c r="K229" s="6">
        <v>0</v>
      </c>
      <c r="L229" s="7">
        <v>0</v>
      </c>
      <c r="M229" s="6">
        <v>0</v>
      </c>
    </row>
    <row r="230" spans="1:13">
      <c r="A230" s="113" t="s">
        <v>36</v>
      </c>
      <c r="B230" s="8" t="s">
        <v>116</v>
      </c>
      <c r="C230" s="8" t="s">
        <v>291</v>
      </c>
      <c r="D230" s="8" t="s">
        <v>122</v>
      </c>
      <c r="E230" s="7">
        <v>15.4984</v>
      </c>
      <c r="F230" s="7">
        <v>166886.29999999999</v>
      </c>
      <c r="G230" s="6">
        <v>2586470.7000000002</v>
      </c>
      <c r="H230" s="7">
        <v>6915.09</v>
      </c>
      <c r="I230" s="6">
        <v>107172.83</v>
      </c>
      <c r="J230" s="7">
        <v>0</v>
      </c>
      <c r="K230" s="6">
        <v>0</v>
      </c>
      <c r="L230" s="7">
        <v>6915.09</v>
      </c>
      <c r="M230" s="6">
        <v>107172.83</v>
      </c>
    </row>
    <row r="231" spans="1:13">
      <c r="A231" s="113" t="s">
        <v>36</v>
      </c>
      <c r="B231" s="8" t="s">
        <v>116</v>
      </c>
      <c r="C231" s="8" t="s">
        <v>292</v>
      </c>
      <c r="D231" s="8" t="s">
        <v>122</v>
      </c>
      <c r="E231" s="7">
        <v>15.498405</v>
      </c>
      <c r="F231" s="7">
        <v>6610.82</v>
      </c>
      <c r="G231" s="6">
        <v>102457.17</v>
      </c>
      <c r="H231" s="7">
        <v>0</v>
      </c>
      <c r="I231" s="6">
        <v>0</v>
      </c>
      <c r="J231" s="7">
        <v>0</v>
      </c>
      <c r="K231" s="6">
        <v>0</v>
      </c>
      <c r="L231" s="7">
        <v>0</v>
      </c>
      <c r="M231" s="6">
        <v>0</v>
      </c>
    </row>
    <row r="232" spans="1:13">
      <c r="A232" s="113" t="s">
        <v>36</v>
      </c>
      <c r="B232" s="8" t="s">
        <v>116</v>
      </c>
      <c r="C232" s="8" t="s">
        <v>293</v>
      </c>
      <c r="D232" s="8" t="s">
        <v>122</v>
      </c>
      <c r="E232" s="7">
        <v>15.498402</v>
      </c>
      <c r="F232" s="7">
        <v>16443.87</v>
      </c>
      <c r="G232" s="6">
        <v>254853.72</v>
      </c>
      <c r="H232" s="7">
        <v>0</v>
      </c>
      <c r="I232" s="6">
        <v>0</v>
      </c>
      <c r="J232" s="7">
        <v>0</v>
      </c>
      <c r="K232" s="6">
        <v>0</v>
      </c>
      <c r="L232" s="7">
        <v>0</v>
      </c>
      <c r="M232" s="6">
        <v>0</v>
      </c>
    </row>
    <row r="233" spans="1:13">
      <c r="A233" s="113" t="s">
        <v>36</v>
      </c>
      <c r="B233" s="8" t="s">
        <v>116</v>
      </c>
      <c r="C233" s="8" t="s">
        <v>294</v>
      </c>
      <c r="D233" s="8" t="s">
        <v>136</v>
      </c>
      <c r="E233" s="7">
        <v>20.986357999999999</v>
      </c>
      <c r="F233" s="7">
        <v>40515.120000000003</v>
      </c>
      <c r="G233" s="6">
        <v>850264.83</v>
      </c>
      <c r="H233" s="7">
        <v>249</v>
      </c>
      <c r="I233" s="6">
        <v>5225.6000000000004</v>
      </c>
      <c r="J233" s="7">
        <v>10630.43</v>
      </c>
      <c r="K233" s="6">
        <v>223094.02</v>
      </c>
      <c r="L233" s="7">
        <v>-10381.43</v>
      </c>
      <c r="M233" s="6">
        <v>-217868.42</v>
      </c>
    </row>
    <row r="234" spans="1:13">
      <c r="A234" s="113" t="s">
        <v>36</v>
      </c>
      <c r="B234" s="8" t="s">
        <v>116</v>
      </c>
      <c r="C234" s="8" t="s">
        <v>295</v>
      </c>
      <c r="D234" s="8" t="s">
        <v>118</v>
      </c>
      <c r="E234" s="7">
        <v>13.834128</v>
      </c>
      <c r="F234" s="7">
        <v>925431.75</v>
      </c>
      <c r="G234" s="6">
        <v>12802542.1</v>
      </c>
      <c r="H234" s="7">
        <v>5608.26</v>
      </c>
      <c r="I234" s="6">
        <v>77585.39</v>
      </c>
      <c r="J234" s="7">
        <v>38490.699999999997</v>
      </c>
      <c r="K234" s="6">
        <v>532485.30000000005</v>
      </c>
      <c r="L234" s="7">
        <v>-32882.44</v>
      </c>
      <c r="M234" s="6">
        <v>-454899.91</v>
      </c>
    </row>
    <row r="235" spans="1:13">
      <c r="A235" s="113" t="s">
        <v>36</v>
      </c>
      <c r="B235" s="8" t="s">
        <v>116</v>
      </c>
      <c r="C235" s="8" t="s">
        <v>296</v>
      </c>
      <c r="D235" s="8" t="s">
        <v>118</v>
      </c>
      <c r="E235" s="7">
        <v>13.834128</v>
      </c>
      <c r="F235" s="7">
        <v>307467.03999999998</v>
      </c>
      <c r="G235" s="6">
        <v>4253538.6500000004</v>
      </c>
      <c r="H235" s="7">
        <v>66242.86</v>
      </c>
      <c r="I235" s="6">
        <v>916412.26</v>
      </c>
      <c r="J235" s="7">
        <v>0</v>
      </c>
      <c r="K235" s="6">
        <v>0</v>
      </c>
      <c r="L235" s="7">
        <v>66242.86</v>
      </c>
      <c r="M235" s="6">
        <v>916412.26</v>
      </c>
    </row>
    <row r="236" spans="1:13">
      <c r="A236" s="113" t="s">
        <v>36</v>
      </c>
      <c r="B236" s="8" t="s">
        <v>116</v>
      </c>
      <c r="C236" s="8" t="s">
        <v>297</v>
      </c>
      <c r="D236" s="8" t="s">
        <v>118</v>
      </c>
      <c r="E236" s="7">
        <v>0</v>
      </c>
      <c r="F236" s="7">
        <v>0</v>
      </c>
      <c r="G236" s="6">
        <v>0</v>
      </c>
      <c r="H236" s="7">
        <v>0</v>
      </c>
      <c r="I236" s="6">
        <v>0</v>
      </c>
      <c r="J236" s="7">
        <v>0</v>
      </c>
      <c r="K236" s="6">
        <v>0</v>
      </c>
      <c r="L236" s="7">
        <v>0</v>
      </c>
      <c r="M236" s="6">
        <v>0</v>
      </c>
    </row>
    <row r="237" spans="1:13">
      <c r="A237" s="113" t="s">
        <v>36</v>
      </c>
      <c r="B237" s="8" t="s">
        <v>116</v>
      </c>
      <c r="C237" s="8" t="s">
        <v>298</v>
      </c>
      <c r="D237" s="8" t="s">
        <v>118</v>
      </c>
      <c r="E237" s="7">
        <v>13.834128</v>
      </c>
      <c r="F237" s="7">
        <v>92565.67</v>
      </c>
      <c r="G237" s="6">
        <v>1280565.3700000001</v>
      </c>
      <c r="H237" s="7">
        <v>0</v>
      </c>
      <c r="I237" s="6">
        <v>0</v>
      </c>
      <c r="J237" s="7">
        <v>0</v>
      </c>
      <c r="K237" s="6">
        <v>0</v>
      </c>
      <c r="L237" s="7">
        <v>0</v>
      </c>
      <c r="M237" s="6">
        <v>0</v>
      </c>
    </row>
    <row r="238" spans="1:13">
      <c r="A238" s="113" t="s">
        <v>36</v>
      </c>
      <c r="B238" s="8" t="s">
        <v>116</v>
      </c>
      <c r="C238" s="8" t="s">
        <v>299</v>
      </c>
      <c r="D238" s="8" t="s">
        <v>118</v>
      </c>
      <c r="E238" s="7">
        <v>13.834128</v>
      </c>
      <c r="F238" s="7">
        <v>571870.84</v>
      </c>
      <c r="G238" s="6">
        <v>7911334.9299999997</v>
      </c>
      <c r="H238" s="7">
        <v>1.58</v>
      </c>
      <c r="I238" s="6">
        <v>21.86</v>
      </c>
      <c r="J238" s="7">
        <v>4984.26</v>
      </c>
      <c r="K238" s="6">
        <v>68952.89</v>
      </c>
      <c r="L238" s="7">
        <v>-4982.68</v>
      </c>
      <c r="M238" s="6">
        <v>-68931.03</v>
      </c>
    </row>
    <row r="239" spans="1:13">
      <c r="A239" s="113" t="s">
        <v>36</v>
      </c>
      <c r="B239" s="8" t="s">
        <v>116</v>
      </c>
      <c r="C239" s="8" t="s">
        <v>300</v>
      </c>
      <c r="D239" s="8" t="s">
        <v>122</v>
      </c>
      <c r="E239" s="7">
        <v>15.498398</v>
      </c>
      <c r="F239" s="7">
        <v>63886.49</v>
      </c>
      <c r="G239" s="6">
        <v>990138.31</v>
      </c>
      <c r="H239" s="7">
        <v>0</v>
      </c>
      <c r="I239" s="6">
        <v>0</v>
      </c>
      <c r="J239" s="7">
        <v>0</v>
      </c>
      <c r="K239" s="6">
        <v>0</v>
      </c>
      <c r="L239" s="7">
        <v>0</v>
      </c>
      <c r="M239" s="6">
        <v>0</v>
      </c>
    </row>
    <row r="240" spans="1:13">
      <c r="A240" s="113" t="s">
        <v>36</v>
      </c>
      <c r="B240" s="8" t="s">
        <v>116</v>
      </c>
      <c r="C240" s="8" t="s">
        <v>301</v>
      </c>
      <c r="D240" s="8" t="s">
        <v>122</v>
      </c>
      <c r="E240" s="7">
        <v>15.498396</v>
      </c>
      <c r="F240" s="7">
        <v>10963.55</v>
      </c>
      <c r="G240" s="6">
        <v>169917.44</v>
      </c>
      <c r="H240" s="7">
        <v>0</v>
      </c>
      <c r="I240" s="6">
        <v>0</v>
      </c>
      <c r="J240" s="7">
        <v>0</v>
      </c>
      <c r="K240" s="6">
        <v>0</v>
      </c>
      <c r="L240" s="7">
        <v>0</v>
      </c>
      <c r="M240" s="6">
        <v>0</v>
      </c>
    </row>
    <row r="241" spans="1:13">
      <c r="A241" s="113" t="s">
        <v>36</v>
      </c>
      <c r="B241" s="8" t="s">
        <v>116</v>
      </c>
      <c r="C241" s="8" t="s">
        <v>302</v>
      </c>
      <c r="D241" s="8" t="s">
        <v>136</v>
      </c>
      <c r="E241" s="7">
        <v>20.986366</v>
      </c>
      <c r="F241" s="7">
        <v>11751.76</v>
      </c>
      <c r="G241" s="6">
        <v>246626.74</v>
      </c>
      <c r="H241" s="7">
        <v>111.39</v>
      </c>
      <c r="I241" s="6">
        <v>2337.67</v>
      </c>
      <c r="J241" s="7">
        <v>600</v>
      </c>
      <c r="K241" s="6">
        <v>12591.82</v>
      </c>
      <c r="L241" s="7">
        <v>-488.61</v>
      </c>
      <c r="M241" s="6">
        <v>-10254.15</v>
      </c>
    </row>
    <row r="242" spans="1:13">
      <c r="A242" s="113" t="s">
        <v>36</v>
      </c>
      <c r="B242" s="8" t="s">
        <v>116</v>
      </c>
      <c r="C242" s="8" t="s">
        <v>303</v>
      </c>
      <c r="D242" s="8" t="s">
        <v>118</v>
      </c>
      <c r="E242" s="7">
        <v>13.834128</v>
      </c>
      <c r="F242" s="7">
        <v>28895.05</v>
      </c>
      <c r="G242" s="6">
        <v>399737.83</v>
      </c>
      <c r="H242" s="7">
        <v>0</v>
      </c>
      <c r="I242" s="6">
        <v>0</v>
      </c>
      <c r="J242" s="7">
        <v>0</v>
      </c>
      <c r="K242" s="6">
        <v>0</v>
      </c>
      <c r="L242" s="7">
        <v>0</v>
      </c>
      <c r="M242" s="6">
        <v>0</v>
      </c>
    </row>
    <row r="243" spans="1:13">
      <c r="A243" s="113" t="s">
        <v>36</v>
      </c>
      <c r="B243" s="8" t="s">
        <v>116</v>
      </c>
      <c r="C243" s="8" t="s">
        <v>304</v>
      </c>
      <c r="D243" s="8" t="s">
        <v>118</v>
      </c>
      <c r="E243" s="7">
        <v>0</v>
      </c>
      <c r="F243" s="7">
        <v>0</v>
      </c>
      <c r="G243" s="6">
        <v>0</v>
      </c>
      <c r="H243" s="7">
        <v>0</v>
      </c>
      <c r="I243" s="6">
        <v>0</v>
      </c>
      <c r="J243" s="7">
        <v>0</v>
      </c>
      <c r="K243" s="6">
        <v>0</v>
      </c>
      <c r="L243" s="7">
        <v>0</v>
      </c>
      <c r="M243" s="6">
        <v>0</v>
      </c>
    </row>
    <row r="244" spans="1:13">
      <c r="A244" s="113" t="s">
        <v>36</v>
      </c>
      <c r="B244" s="8" t="s">
        <v>116</v>
      </c>
      <c r="C244" s="8" t="s">
        <v>305</v>
      </c>
      <c r="D244" s="8" t="s">
        <v>118</v>
      </c>
      <c r="E244" s="7">
        <v>13.834128</v>
      </c>
      <c r="F244" s="7">
        <v>610081.68999999994</v>
      </c>
      <c r="G244" s="6">
        <v>8439948.6300000008</v>
      </c>
      <c r="H244" s="7">
        <v>0</v>
      </c>
      <c r="I244" s="6">
        <v>0</v>
      </c>
      <c r="J244" s="7">
        <v>0</v>
      </c>
      <c r="K244" s="6">
        <v>0</v>
      </c>
      <c r="L244" s="7">
        <v>0</v>
      </c>
      <c r="M244" s="6">
        <v>0</v>
      </c>
    </row>
    <row r="245" spans="1:13">
      <c r="A245" s="113" t="s">
        <v>36</v>
      </c>
      <c r="B245" s="8" t="s">
        <v>116</v>
      </c>
      <c r="C245" s="8" t="s">
        <v>306</v>
      </c>
      <c r="D245" s="8" t="s">
        <v>122</v>
      </c>
      <c r="E245" s="7">
        <v>15.498398999999999</v>
      </c>
      <c r="F245" s="7">
        <v>44535.59</v>
      </c>
      <c r="G245" s="6">
        <v>690230.35</v>
      </c>
      <c r="H245" s="7">
        <v>179.84</v>
      </c>
      <c r="I245" s="6">
        <v>2787.23</v>
      </c>
      <c r="J245" s="7">
        <v>0</v>
      </c>
      <c r="K245" s="6">
        <v>0</v>
      </c>
      <c r="L245" s="7">
        <v>179.84</v>
      </c>
      <c r="M245" s="6">
        <v>2787.23</v>
      </c>
    </row>
    <row r="246" spans="1:13">
      <c r="A246" s="113" t="s">
        <v>36</v>
      </c>
      <c r="B246" s="8" t="s">
        <v>116</v>
      </c>
      <c r="C246" s="8" t="s">
        <v>307</v>
      </c>
      <c r="D246" s="8" t="s">
        <v>136</v>
      </c>
      <c r="E246" s="7">
        <v>20.986363000000001</v>
      </c>
      <c r="F246" s="7">
        <v>22974.3</v>
      </c>
      <c r="G246" s="6">
        <v>482147.01</v>
      </c>
      <c r="H246" s="7">
        <v>94.89</v>
      </c>
      <c r="I246" s="6">
        <v>1991.4</v>
      </c>
      <c r="J246" s="7">
        <v>600</v>
      </c>
      <c r="K246" s="6">
        <v>12591.82</v>
      </c>
      <c r="L246" s="7">
        <v>-505.11</v>
      </c>
      <c r="M246" s="6">
        <v>-10600.42</v>
      </c>
    </row>
    <row r="247" spans="1:13">
      <c r="A247" s="113" t="s">
        <v>36</v>
      </c>
      <c r="B247" s="8" t="s">
        <v>116</v>
      </c>
      <c r="C247" s="8" t="s">
        <v>308</v>
      </c>
      <c r="D247" s="8" t="s">
        <v>118</v>
      </c>
      <c r="E247" s="7">
        <v>13.834128</v>
      </c>
      <c r="F247" s="7">
        <v>92089.86</v>
      </c>
      <c r="G247" s="6">
        <v>1273982.94</v>
      </c>
      <c r="H247" s="7">
        <v>0</v>
      </c>
      <c r="I247" s="6">
        <v>0</v>
      </c>
      <c r="J247" s="7">
        <v>0</v>
      </c>
      <c r="K247" s="6">
        <v>0</v>
      </c>
      <c r="L247" s="7">
        <v>0</v>
      </c>
      <c r="M247" s="6">
        <v>0</v>
      </c>
    </row>
    <row r="248" spans="1:13">
      <c r="A248" s="113" t="s">
        <v>36</v>
      </c>
      <c r="B248" s="8" t="s">
        <v>116</v>
      </c>
      <c r="C248" s="8" t="s">
        <v>309</v>
      </c>
      <c r="D248" s="8" t="s">
        <v>122</v>
      </c>
      <c r="E248" s="7">
        <v>0</v>
      </c>
      <c r="F248" s="7">
        <v>0</v>
      </c>
      <c r="G248" s="6">
        <v>0</v>
      </c>
      <c r="H248" s="7">
        <v>0</v>
      </c>
      <c r="I248" s="6">
        <v>0</v>
      </c>
      <c r="J248" s="7">
        <v>0</v>
      </c>
      <c r="K248" s="6">
        <v>0</v>
      </c>
      <c r="L248" s="7">
        <v>0</v>
      </c>
      <c r="M248" s="6">
        <v>0</v>
      </c>
    </row>
    <row r="249" spans="1:13">
      <c r="A249" s="113" t="s">
        <v>36</v>
      </c>
      <c r="B249" s="8" t="s">
        <v>116</v>
      </c>
      <c r="C249" s="8" t="s">
        <v>310</v>
      </c>
      <c r="D249" s="8" t="s">
        <v>122</v>
      </c>
      <c r="E249" s="7">
        <v>15.498402</v>
      </c>
      <c r="F249" s="7">
        <v>17845.09</v>
      </c>
      <c r="G249" s="6">
        <v>276570.39</v>
      </c>
      <c r="H249" s="7">
        <v>0</v>
      </c>
      <c r="I249" s="6">
        <v>0</v>
      </c>
      <c r="J249" s="7">
        <v>0</v>
      </c>
      <c r="K249" s="6">
        <v>0</v>
      </c>
      <c r="L249" s="7">
        <v>0</v>
      </c>
      <c r="M249" s="6">
        <v>0</v>
      </c>
    </row>
    <row r="250" spans="1:13">
      <c r="A250" s="113" t="s">
        <v>36</v>
      </c>
      <c r="B250" s="8" t="s">
        <v>116</v>
      </c>
      <c r="C250" s="8" t="s">
        <v>311</v>
      </c>
      <c r="D250" s="8" t="s">
        <v>118</v>
      </c>
      <c r="E250" s="7">
        <v>13.834129000000001</v>
      </c>
      <c r="F250" s="7">
        <v>104820.17</v>
      </c>
      <c r="G250" s="6">
        <v>1450095.78</v>
      </c>
      <c r="H250" s="7">
        <v>0</v>
      </c>
      <c r="I250" s="6">
        <v>0</v>
      </c>
      <c r="J250" s="7">
        <v>0</v>
      </c>
      <c r="K250" s="6">
        <v>0</v>
      </c>
      <c r="L250" s="7">
        <v>0</v>
      </c>
      <c r="M250" s="6">
        <v>0</v>
      </c>
    </row>
    <row r="251" spans="1:13">
      <c r="A251" s="113" t="s">
        <v>36</v>
      </c>
      <c r="B251" s="8" t="s">
        <v>116</v>
      </c>
      <c r="C251" s="8" t="s">
        <v>312</v>
      </c>
      <c r="D251" s="8" t="s">
        <v>122</v>
      </c>
      <c r="E251" s="7">
        <v>0</v>
      </c>
      <c r="F251" s="7">
        <v>0</v>
      </c>
      <c r="G251" s="6">
        <v>0</v>
      </c>
      <c r="H251" s="7">
        <v>0</v>
      </c>
      <c r="I251" s="6">
        <v>0</v>
      </c>
      <c r="J251" s="7">
        <v>0</v>
      </c>
      <c r="K251" s="6">
        <v>0</v>
      </c>
      <c r="L251" s="7">
        <v>0</v>
      </c>
      <c r="M251" s="6">
        <v>0</v>
      </c>
    </row>
    <row r="252" spans="1:13">
      <c r="A252" s="113" t="s">
        <v>36</v>
      </c>
      <c r="B252" s="8" t="s">
        <v>116</v>
      </c>
      <c r="C252" s="8" t="s">
        <v>313</v>
      </c>
      <c r="D252" s="8" t="s">
        <v>118</v>
      </c>
      <c r="E252" s="7">
        <v>13.834128</v>
      </c>
      <c r="F252" s="7">
        <v>2540187.73</v>
      </c>
      <c r="G252" s="6">
        <v>35141284.229999997</v>
      </c>
      <c r="H252" s="7">
        <v>0</v>
      </c>
      <c r="I252" s="6">
        <v>0</v>
      </c>
      <c r="J252" s="7">
        <v>620149.46</v>
      </c>
      <c r="K252" s="6">
        <v>8579227.5099999998</v>
      </c>
      <c r="L252" s="7">
        <v>-620149.46</v>
      </c>
      <c r="M252" s="6">
        <v>-8579227.5099999998</v>
      </c>
    </row>
    <row r="253" spans="1:13">
      <c r="A253" s="113" t="s">
        <v>36</v>
      </c>
      <c r="B253" s="8" t="s">
        <v>116</v>
      </c>
      <c r="C253" s="8" t="s">
        <v>314</v>
      </c>
      <c r="D253" s="8" t="s">
        <v>222</v>
      </c>
      <c r="E253" s="7">
        <v>9.734254</v>
      </c>
      <c r="F253" s="7">
        <v>100781.58</v>
      </c>
      <c r="G253" s="6">
        <v>981033.55</v>
      </c>
      <c r="H253" s="7">
        <v>0</v>
      </c>
      <c r="I253" s="6">
        <v>0</v>
      </c>
      <c r="J253" s="7">
        <v>0</v>
      </c>
      <c r="K253" s="6">
        <v>0</v>
      </c>
      <c r="L253" s="7">
        <v>0</v>
      </c>
      <c r="M253" s="6">
        <v>0</v>
      </c>
    </row>
    <row r="254" spans="1:13">
      <c r="A254" s="113" t="s">
        <v>36</v>
      </c>
      <c r="B254" s="8" t="s">
        <v>116</v>
      </c>
      <c r="C254" s="8" t="s">
        <v>315</v>
      </c>
      <c r="D254" s="8" t="s">
        <v>118</v>
      </c>
      <c r="E254" s="7">
        <v>13.834128</v>
      </c>
      <c r="F254" s="7">
        <v>960181.3</v>
      </c>
      <c r="G254" s="6">
        <v>13283271.75</v>
      </c>
      <c r="H254" s="7">
        <v>0</v>
      </c>
      <c r="I254" s="6">
        <v>0</v>
      </c>
      <c r="J254" s="7">
        <v>22222.82</v>
      </c>
      <c r="K254" s="6">
        <v>307433.36</v>
      </c>
      <c r="L254" s="7">
        <v>-22222.82</v>
      </c>
      <c r="M254" s="6">
        <v>-307433.36</v>
      </c>
    </row>
    <row r="255" spans="1:13">
      <c r="A255" s="113" t="s">
        <v>36</v>
      </c>
      <c r="B255" s="8" t="s">
        <v>116</v>
      </c>
      <c r="C255" s="8" t="s">
        <v>316</v>
      </c>
      <c r="D255" s="8" t="s">
        <v>118</v>
      </c>
      <c r="E255" s="7">
        <v>13.834128</v>
      </c>
      <c r="F255" s="7">
        <v>15716.46</v>
      </c>
      <c r="G255" s="6">
        <v>217423.52</v>
      </c>
      <c r="H255" s="7">
        <v>0</v>
      </c>
      <c r="I255" s="6">
        <v>0</v>
      </c>
      <c r="J255" s="7">
        <v>0</v>
      </c>
      <c r="K255" s="6">
        <v>0</v>
      </c>
      <c r="L255" s="7">
        <v>0</v>
      </c>
      <c r="M255" s="6">
        <v>0</v>
      </c>
    </row>
    <row r="256" spans="1:13">
      <c r="A256" s="113" t="s">
        <v>36</v>
      </c>
      <c r="B256" s="8" t="s">
        <v>116</v>
      </c>
      <c r="C256" s="8" t="s">
        <v>317</v>
      </c>
      <c r="D256" s="8" t="s">
        <v>122</v>
      </c>
      <c r="E256" s="7">
        <v>15.498389</v>
      </c>
      <c r="F256" s="7">
        <v>5999.94</v>
      </c>
      <c r="G256" s="6">
        <v>92989.41</v>
      </c>
      <c r="H256" s="7">
        <v>0.05</v>
      </c>
      <c r="I256" s="6">
        <v>0.77</v>
      </c>
      <c r="J256" s="7">
        <v>0</v>
      </c>
      <c r="K256" s="6">
        <v>0</v>
      </c>
      <c r="L256" s="7">
        <v>0.05</v>
      </c>
      <c r="M256" s="6">
        <v>0.77</v>
      </c>
    </row>
    <row r="257" spans="1:13">
      <c r="A257" s="113" t="s">
        <v>36</v>
      </c>
      <c r="B257" s="8" t="s">
        <v>116</v>
      </c>
      <c r="C257" s="8" t="s">
        <v>318</v>
      </c>
      <c r="D257" s="8" t="s">
        <v>118</v>
      </c>
      <c r="E257" s="7">
        <v>13.834128</v>
      </c>
      <c r="F257" s="7">
        <v>111450.04</v>
      </c>
      <c r="G257" s="6">
        <v>1541814.2</v>
      </c>
      <c r="H257" s="7">
        <v>0</v>
      </c>
      <c r="I257" s="6">
        <v>0</v>
      </c>
      <c r="J257" s="7">
        <v>0</v>
      </c>
      <c r="K257" s="6">
        <v>0</v>
      </c>
      <c r="L257" s="7">
        <v>0</v>
      </c>
      <c r="M257" s="6">
        <v>0</v>
      </c>
    </row>
    <row r="258" spans="1:13">
      <c r="A258" s="113" t="s">
        <v>36</v>
      </c>
      <c r="B258" s="8" t="s">
        <v>116</v>
      </c>
      <c r="C258" s="8" t="s">
        <v>319</v>
      </c>
      <c r="D258" s="8" t="s">
        <v>122</v>
      </c>
      <c r="E258" s="7">
        <v>15.498398</v>
      </c>
      <c r="F258" s="7">
        <v>28016.58</v>
      </c>
      <c r="G258" s="6">
        <v>434212.12</v>
      </c>
      <c r="H258" s="7">
        <v>4328.6400000000003</v>
      </c>
      <c r="I258" s="6">
        <v>67086.990000000005</v>
      </c>
      <c r="J258" s="7">
        <v>0</v>
      </c>
      <c r="K258" s="6">
        <v>0</v>
      </c>
      <c r="L258" s="7">
        <v>4328.6400000000003</v>
      </c>
      <c r="M258" s="6">
        <v>67086.990000000005</v>
      </c>
    </row>
    <row r="259" spans="1:13">
      <c r="A259" s="113" t="s">
        <v>36</v>
      </c>
      <c r="B259" s="8" t="s">
        <v>116</v>
      </c>
      <c r="C259" s="8" t="s">
        <v>320</v>
      </c>
      <c r="D259" s="8" t="s">
        <v>118</v>
      </c>
      <c r="E259" s="7">
        <v>13.834129000000001</v>
      </c>
      <c r="F259" s="7">
        <v>127866.74</v>
      </c>
      <c r="G259" s="6">
        <v>1768925.01</v>
      </c>
      <c r="H259" s="7">
        <v>0</v>
      </c>
      <c r="I259" s="6">
        <v>0</v>
      </c>
      <c r="J259" s="7">
        <v>0</v>
      </c>
      <c r="K259" s="6">
        <v>0</v>
      </c>
      <c r="L259" s="7">
        <v>0</v>
      </c>
      <c r="M259" s="6">
        <v>0</v>
      </c>
    </row>
    <row r="260" spans="1:13">
      <c r="A260" s="113" t="s">
        <v>36</v>
      </c>
      <c r="B260" s="8" t="s">
        <v>116</v>
      </c>
      <c r="C260" s="8" t="s">
        <v>321</v>
      </c>
      <c r="D260" s="8" t="s">
        <v>118</v>
      </c>
      <c r="E260" s="7">
        <v>0</v>
      </c>
      <c r="F260" s="7">
        <v>0</v>
      </c>
      <c r="G260" s="6">
        <v>0</v>
      </c>
      <c r="H260" s="7">
        <v>0</v>
      </c>
      <c r="I260" s="6">
        <v>0</v>
      </c>
      <c r="J260" s="7">
        <v>0</v>
      </c>
      <c r="K260" s="6">
        <v>0</v>
      </c>
      <c r="L260" s="7">
        <v>0</v>
      </c>
      <c r="M260" s="6">
        <v>0</v>
      </c>
    </row>
    <row r="261" spans="1:13">
      <c r="A261" s="113" t="s">
        <v>36</v>
      </c>
      <c r="B261" s="8" t="s">
        <v>116</v>
      </c>
      <c r="C261" s="8" t="s">
        <v>322</v>
      </c>
      <c r="D261" s="8" t="s">
        <v>122</v>
      </c>
      <c r="E261" s="7">
        <v>0</v>
      </c>
      <c r="F261" s="7">
        <v>0</v>
      </c>
      <c r="G261" s="6">
        <v>0</v>
      </c>
      <c r="H261" s="7">
        <v>0</v>
      </c>
      <c r="I261" s="6">
        <v>0</v>
      </c>
      <c r="J261" s="7">
        <v>0</v>
      </c>
      <c r="K261" s="6">
        <v>0</v>
      </c>
      <c r="L261" s="7">
        <v>0</v>
      </c>
      <c r="M261" s="6">
        <v>0</v>
      </c>
    </row>
    <row r="262" spans="1:13">
      <c r="A262" s="113" t="s">
        <v>36</v>
      </c>
      <c r="B262" s="8" t="s">
        <v>116</v>
      </c>
      <c r="C262" s="8" t="s">
        <v>323</v>
      </c>
      <c r="D262" s="8" t="s">
        <v>122</v>
      </c>
      <c r="E262" s="7">
        <v>0</v>
      </c>
      <c r="F262" s="7">
        <v>0</v>
      </c>
      <c r="G262" s="6">
        <v>0</v>
      </c>
      <c r="H262" s="7">
        <v>0</v>
      </c>
      <c r="I262" s="6">
        <v>0</v>
      </c>
      <c r="J262" s="7">
        <v>0</v>
      </c>
      <c r="K262" s="6">
        <v>0</v>
      </c>
      <c r="L262" s="7">
        <v>0</v>
      </c>
      <c r="M262" s="6">
        <v>0</v>
      </c>
    </row>
    <row r="263" spans="1:13">
      <c r="A263" s="113" t="s">
        <v>36</v>
      </c>
      <c r="B263" s="8" t="s">
        <v>116</v>
      </c>
      <c r="C263" s="8" t="s">
        <v>324</v>
      </c>
      <c r="D263" s="8" t="s">
        <v>122</v>
      </c>
      <c r="E263" s="7">
        <v>15.4984</v>
      </c>
      <c r="F263" s="7">
        <v>490319.35999999999</v>
      </c>
      <c r="G263" s="6">
        <v>7599165.5999999996</v>
      </c>
      <c r="H263" s="7">
        <v>16790.669999999998</v>
      </c>
      <c r="I263" s="6">
        <v>260228.52</v>
      </c>
      <c r="J263" s="7">
        <v>0</v>
      </c>
      <c r="K263" s="6">
        <v>0</v>
      </c>
      <c r="L263" s="7">
        <v>16790.669999999998</v>
      </c>
      <c r="M263" s="6">
        <v>260228.52</v>
      </c>
    </row>
    <row r="264" spans="1:13">
      <c r="A264" s="113" t="s">
        <v>36</v>
      </c>
      <c r="B264" s="8" t="s">
        <v>116</v>
      </c>
      <c r="C264" s="8" t="s">
        <v>325</v>
      </c>
      <c r="D264" s="8" t="s">
        <v>122</v>
      </c>
      <c r="E264" s="7">
        <v>0</v>
      </c>
      <c r="F264" s="7">
        <v>0</v>
      </c>
      <c r="G264" s="6">
        <v>0</v>
      </c>
      <c r="H264" s="7">
        <v>0</v>
      </c>
      <c r="I264" s="6">
        <v>0</v>
      </c>
      <c r="J264" s="7">
        <v>0</v>
      </c>
      <c r="K264" s="6">
        <v>0</v>
      </c>
      <c r="L264" s="7">
        <v>0</v>
      </c>
      <c r="M264" s="6">
        <v>0</v>
      </c>
    </row>
    <row r="265" spans="1:13">
      <c r="A265" s="113" t="s">
        <v>36</v>
      </c>
      <c r="B265" s="8" t="s">
        <v>116</v>
      </c>
      <c r="C265" s="8" t="s">
        <v>326</v>
      </c>
      <c r="D265" s="8" t="s">
        <v>122</v>
      </c>
      <c r="E265" s="7">
        <v>15.4984</v>
      </c>
      <c r="F265" s="7">
        <v>115250.03</v>
      </c>
      <c r="G265" s="6">
        <v>1786191.07</v>
      </c>
      <c r="H265" s="7">
        <v>6915.09</v>
      </c>
      <c r="I265" s="6">
        <v>107172.83</v>
      </c>
      <c r="J265" s="7">
        <v>157.33000000000001</v>
      </c>
      <c r="K265" s="6">
        <v>2438.36</v>
      </c>
      <c r="L265" s="7">
        <v>6757.76</v>
      </c>
      <c r="M265" s="6">
        <v>104734.47</v>
      </c>
    </row>
    <row r="266" spans="1:13">
      <c r="A266" s="113" t="s">
        <v>36</v>
      </c>
      <c r="B266" s="8" t="s">
        <v>116</v>
      </c>
      <c r="C266" s="8" t="s">
        <v>327</v>
      </c>
      <c r="D266" s="8" t="s">
        <v>118</v>
      </c>
      <c r="E266" s="7">
        <v>13.834128</v>
      </c>
      <c r="F266" s="7">
        <v>897149.92</v>
      </c>
      <c r="G266" s="6">
        <v>12411287.6</v>
      </c>
      <c r="H266" s="7">
        <v>56872.9</v>
      </c>
      <c r="I266" s="6">
        <v>786787.02</v>
      </c>
      <c r="J266" s="7">
        <v>0</v>
      </c>
      <c r="K266" s="6">
        <v>0</v>
      </c>
      <c r="L266" s="7">
        <v>56872.9</v>
      </c>
      <c r="M266" s="6">
        <v>786787.02</v>
      </c>
    </row>
    <row r="267" spans="1:13">
      <c r="A267" s="113" t="s">
        <v>36</v>
      </c>
      <c r="B267" s="8" t="s">
        <v>116</v>
      </c>
      <c r="C267" s="8" t="s">
        <v>328</v>
      </c>
      <c r="D267" s="8" t="s">
        <v>118</v>
      </c>
      <c r="E267" s="7">
        <v>13.834128</v>
      </c>
      <c r="F267" s="7">
        <v>1525878.5</v>
      </c>
      <c r="G267" s="6">
        <v>21109199.59</v>
      </c>
      <c r="H267" s="7">
        <v>14438.57</v>
      </c>
      <c r="I267" s="6">
        <v>199745.04</v>
      </c>
      <c r="J267" s="7">
        <v>18948.34</v>
      </c>
      <c r="K267" s="6">
        <v>262133.77</v>
      </c>
      <c r="L267" s="7">
        <v>-4509.7700000000004</v>
      </c>
      <c r="M267" s="6">
        <v>-62388.73</v>
      </c>
    </row>
    <row r="268" spans="1:13">
      <c r="A268" s="113" t="s">
        <v>36</v>
      </c>
      <c r="B268" s="8" t="s">
        <v>116</v>
      </c>
      <c r="C268" s="8" t="s">
        <v>329</v>
      </c>
      <c r="D268" s="8" t="s">
        <v>122</v>
      </c>
      <c r="E268" s="7">
        <v>15.498398999999999</v>
      </c>
      <c r="F268" s="7">
        <v>30476.81</v>
      </c>
      <c r="G268" s="6">
        <v>472341.78</v>
      </c>
      <c r="H268" s="7">
        <v>0</v>
      </c>
      <c r="I268" s="6">
        <v>0</v>
      </c>
      <c r="J268" s="7">
        <v>0</v>
      </c>
      <c r="K268" s="6">
        <v>0</v>
      </c>
      <c r="L268" s="7">
        <v>0</v>
      </c>
      <c r="M268" s="6">
        <v>0</v>
      </c>
    </row>
    <row r="269" spans="1:13">
      <c r="A269" s="113" t="s">
        <v>36</v>
      </c>
      <c r="B269" s="8" t="s">
        <v>116</v>
      </c>
      <c r="C269" s="8" t="s">
        <v>330</v>
      </c>
      <c r="D269" s="8" t="s">
        <v>118</v>
      </c>
      <c r="E269" s="7">
        <v>13.834129000000001</v>
      </c>
      <c r="F269" s="7">
        <v>130453.71</v>
      </c>
      <c r="G269" s="6">
        <v>1804713.48</v>
      </c>
      <c r="H269" s="7">
        <v>0</v>
      </c>
      <c r="I269" s="6">
        <v>0</v>
      </c>
      <c r="J269" s="7">
        <v>4846.96</v>
      </c>
      <c r="K269" s="6">
        <v>67053.47</v>
      </c>
      <c r="L269" s="7">
        <v>-4846.96</v>
      </c>
      <c r="M269" s="6">
        <v>-67053.47</v>
      </c>
    </row>
    <row r="270" spans="1:13">
      <c r="A270" s="113" t="s">
        <v>36</v>
      </c>
      <c r="B270" s="8" t="s">
        <v>116</v>
      </c>
      <c r="C270" s="8" t="s">
        <v>331</v>
      </c>
      <c r="D270" s="8" t="s">
        <v>118</v>
      </c>
      <c r="E270" s="7">
        <v>0</v>
      </c>
      <c r="F270" s="7">
        <v>0</v>
      </c>
      <c r="G270" s="6">
        <v>0</v>
      </c>
      <c r="H270" s="7">
        <v>0</v>
      </c>
      <c r="I270" s="6">
        <v>0</v>
      </c>
      <c r="J270" s="7">
        <v>0</v>
      </c>
      <c r="K270" s="6">
        <v>0</v>
      </c>
      <c r="L270" s="7">
        <v>0</v>
      </c>
      <c r="M270" s="6">
        <v>0</v>
      </c>
    </row>
    <row r="271" spans="1:13">
      <c r="A271" s="113" t="s">
        <v>36</v>
      </c>
      <c r="B271" s="8" t="s">
        <v>116</v>
      </c>
      <c r="C271" s="8" t="s">
        <v>332</v>
      </c>
      <c r="D271" s="8" t="s">
        <v>118</v>
      </c>
      <c r="E271" s="7">
        <v>13.834125</v>
      </c>
      <c r="F271" s="7">
        <v>8727.73</v>
      </c>
      <c r="G271" s="6">
        <v>120740.51</v>
      </c>
      <c r="H271" s="7">
        <v>0</v>
      </c>
      <c r="I271" s="6">
        <v>0</v>
      </c>
      <c r="J271" s="7">
        <v>0</v>
      </c>
      <c r="K271" s="6">
        <v>0</v>
      </c>
      <c r="L271" s="7">
        <v>0</v>
      </c>
      <c r="M271" s="6">
        <v>0</v>
      </c>
    </row>
    <row r="272" spans="1:13">
      <c r="A272" s="113" t="s">
        <v>36</v>
      </c>
      <c r="B272" s="8" t="s">
        <v>116</v>
      </c>
      <c r="C272" s="8" t="s">
        <v>333</v>
      </c>
      <c r="D272" s="8" t="s">
        <v>122</v>
      </c>
      <c r="E272" s="7">
        <v>15.498403</v>
      </c>
      <c r="F272" s="7">
        <v>13120.06</v>
      </c>
      <c r="G272" s="6">
        <v>203339.99</v>
      </c>
      <c r="H272" s="7">
        <v>0</v>
      </c>
      <c r="I272" s="6">
        <v>0</v>
      </c>
      <c r="J272" s="7">
        <v>0</v>
      </c>
      <c r="K272" s="6">
        <v>0</v>
      </c>
      <c r="L272" s="7">
        <v>0</v>
      </c>
      <c r="M272" s="6">
        <v>0</v>
      </c>
    </row>
    <row r="273" spans="1:13">
      <c r="A273" s="113" t="s">
        <v>36</v>
      </c>
      <c r="B273" s="8" t="s">
        <v>116</v>
      </c>
      <c r="C273" s="8" t="s">
        <v>334</v>
      </c>
      <c r="D273" s="8" t="s">
        <v>122</v>
      </c>
      <c r="E273" s="7">
        <v>0</v>
      </c>
      <c r="F273" s="7">
        <v>0</v>
      </c>
      <c r="G273" s="6">
        <v>0</v>
      </c>
      <c r="H273" s="7">
        <v>0</v>
      </c>
      <c r="I273" s="6">
        <v>0</v>
      </c>
      <c r="J273" s="7">
        <v>0</v>
      </c>
      <c r="K273" s="6">
        <v>0</v>
      </c>
      <c r="L273" s="7">
        <v>0</v>
      </c>
      <c r="M273" s="6">
        <v>0</v>
      </c>
    </row>
    <row r="274" spans="1:13">
      <c r="A274" s="113" t="s">
        <v>36</v>
      </c>
      <c r="B274" s="8" t="s">
        <v>116</v>
      </c>
      <c r="C274" s="8" t="s">
        <v>335</v>
      </c>
      <c r="D274" s="8" t="s">
        <v>122</v>
      </c>
      <c r="E274" s="7">
        <v>15.498398999999999</v>
      </c>
      <c r="F274" s="7">
        <v>800478.66</v>
      </c>
      <c r="G274" s="6">
        <v>12406138.4</v>
      </c>
      <c r="H274" s="7">
        <v>4253.67</v>
      </c>
      <c r="I274" s="6">
        <v>65925.08</v>
      </c>
      <c r="J274" s="7">
        <v>0</v>
      </c>
      <c r="K274" s="6">
        <v>0</v>
      </c>
      <c r="L274" s="7">
        <v>4253.67</v>
      </c>
      <c r="M274" s="6">
        <v>65925.08</v>
      </c>
    </row>
    <row r="275" spans="1:13">
      <c r="A275" s="113" t="s">
        <v>36</v>
      </c>
      <c r="B275" s="8" t="s">
        <v>116</v>
      </c>
      <c r="C275" s="8" t="s">
        <v>336</v>
      </c>
      <c r="D275" s="8" t="s">
        <v>122</v>
      </c>
      <c r="E275" s="7">
        <v>15.4984</v>
      </c>
      <c r="F275" s="7">
        <v>1570155.59</v>
      </c>
      <c r="G275" s="6">
        <v>24334899.399999999</v>
      </c>
      <c r="H275" s="7">
        <v>48405.57</v>
      </c>
      <c r="I275" s="6">
        <v>750208.89</v>
      </c>
      <c r="J275" s="7">
        <v>2000</v>
      </c>
      <c r="K275" s="6">
        <v>30996.799999999999</v>
      </c>
      <c r="L275" s="7">
        <v>46405.57</v>
      </c>
      <c r="M275" s="6">
        <v>719212.09</v>
      </c>
    </row>
    <row r="276" spans="1:13">
      <c r="A276" s="113" t="s">
        <v>36</v>
      </c>
      <c r="B276" s="8" t="s">
        <v>116</v>
      </c>
      <c r="C276" s="8" t="s">
        <v>337</v>
      </c>
      <c r="D276" s="8" t="s">
        <v>118</v>
      </c>
      <c r="E276" s="7">
        <v>13.834128</v>
      </c>
      <c r="F276" s="7">
        <v>9595516.5700000003</v>
      </c>
      <c r="G276" s="6">
        <v>132745612.23</v>
      </c>
      <c r="H276" s="7">
        <v>329656.56</v>
      </c>
      <c r="I276" s="6">
        <v>4560511.3</v>
      </c>
      <c r="J276" s="7">
        <v>85176.46</v>
      </c>
      <c r="K276" s="6">
        <v>1178342.1200000001</v>
      </c>
      <c r="L276" s="7">
        <v>244480.1</v>
      </c>
      <c r="M276" s="6">
        <v>3382169.18</v>
      </c>
    </row>
    <row r="277" spans="1:13">
      <c r="A277" s="113" t="s">
        <v>36</v>
      </c>
      <c r="B277" s="8" t="s">
        <v>116</v>
      </c>
      <c r="C277" s="8" t="s">
        <v>338</v>
      </c>
      <c r="D277" s="8" t="s">
        <v>118</v>
      </c>
      <c r="E277" s="7">
        <v>13.834128</v>
      </c>
      <c r="F277" s="7">
        <v>3923867.08</v>
      </c>
      <c r="G277" s="6">
        <v>54283282.600000001</v>
      </c>
      <c r="H277" s="7">
        <v>35299.08</v>
      </c>
      <c r="I277" s="6">
        <v>488332.02</v>
      </c>
      <c r="J277" s="7">
        <v>52171.57</v>
      </c>
      <c r="K277" s="6">
        <v>721748.22</v>
      </c>
      <c r="L277" s="7">
        <v>-16872.490000000002</v>
      </c>
      <c r="M277" s="6">
        <v>-233416.2</v>
      </c>
    </row>
    <row r="278" spans="1:13">
      <c r="A278" s="113" t="s">
        <v>36</v>
      </c>
      <c r="B278" s="8" t="s">
        <v>116</v>
      </c>
      <c r="C278" s="8" t="s">
        <v>339</v>
      </c>
      <c r="D278" s="8" t="s">
        <v>118</v>
      </c>
      <c r="E278" s="7">
        <v>13.834128</v>
      </c>
      <c r="F278" s="7">
        <v>268220.25</v>
      </c>
      <c r="G278" s="6">
        <v>3710593.53</v>
      </c>
      <c r="H278" s="7">
        <v>0</v>
      </c>
      <c r="I278" s="6">
        <v>0</v>
      </c>
      <c r="J278" s="7">
        <v>0</v>
      </c>
      <c r="K278" s="6">
        <v>0</v>
      </c>
      <c r="L278" s="7">
        <v>0</v>
      </c>
      <c r="M278" s="6">
        <v>0</v>
      </c>
    </row>
    <row r="279" spans="1:13">
      <c r="A279" s="113" t="s">
        <v>36</v>
      </c>
      <c r="B279" s="8" t="s">
        <v>116</v>
      </c>
      <c r="C279" s="8" t="s">
        <v>340</v>
      </c>
      <c r="D279" s="8" t="s">
        <v>122</v>
      </c>
      <c r="E279" s="7">
        <v>15.4984</v>
      </c>
      <c r="F279" s="7">
        <v>340763.08</v>
      </c>
      <c r="G279" s="6">
        <v>5281282.53</v>
      </c>
      <c r="H279" s="7">
        <v>0</v>
      </c>
      <c r="I279" s="6">
        <v>0</v>
      </c>
      <c r="J279" s="7">
        <v>0</v>
      </c>
      <c r="K279" s="6">
        <v>0</v>
      </c>
      <c r="L279" s="7">
        <v>0</v>
      </c>
      <c r="M279" s="6">
        <v>0</v>
      </c>
    </row>
    <row r="280" spans="1:13">
      <c r="A280" s="113" t="s">
        <v>36</v>
      </c>
      <c r="B280" s="8" t="s">
        <v>116</v>
      </c>
      <c r="C280" s="8" t="s">
        <v>341</v>
      </c>
      <c r="D280" s="8" t="s">
        <v>118</v>
      </c>
      <c r="E280" s="7">
        <v>13.834128</v>
      </c>
      <c r="F280" s="7">
        <v>6375253.0099999998</v>
      </c>
      <c r="G280" s="6">
        <v>88196071.329999998</v>
      </c>
      <c r="H280" s="7">
        <v>84124.95</v>
      </c>
      <c r="I280" s="6">
        <v>1163795.3999999999</v>
      </c>
      <c r="J280" s="7">
        <v>16775.07</v>
      </c>
      <c r="K280" s="6">
        <v>232068.48000000001</v>
      </c>
      <c r="L280" s="7">
        <v>67349.88</v>
      </c>
      <c r="M280" s="6">
        <v>931726.92</v>
      </c>
    </row>
    <row r="281" spans="1:13">
      <c r="A281" s="113" t="s">
        <v>36</v>
      </c>
      <c r="B281" s="8" t="s">
        <v>116</v>
      </c>
      <c r="C281" s="8" t="s">
        <v>342</v>
      </c>
      <c r="D281" s="8" t="s">
        <v>118</v>
      </c>
      <c r="E281" s="7">
        <v>13.834128</v>
      </c>
      <c r="F281" s="7">
        <v>10006668.52</v>
      </c>
      <c r="G281" s="6">
        <v>138433541.05000001</v>
      </c>
      <c r="H281" s="7">
        <v>51390.15</v>
      </c>
      <c r="I281" s="6">
        <v>710937.95</v>
      </c>
      <c r="J281" s="7">
        <v>54568.42</v>
      </c>
      <c r="K281" s="6">
        <v>754906.55</v>
      </c>
      <c r="L281" s="7">
        <v>-3178.27</v>
      </c>
      <c r="M281" s="6">
        <v>-43968.6</v>
      </c>
    </row>
    <row r="282" spans="1:13">
      <c r="A282" s="113" t="s">
        <v>36</v>
      </c>
      <c r="B282" s="8" t="s">
        <v>116</v>
      </c>
      <c r="C282" s="8" t="s">
        <v>343</v>
      </c>
      <c r="D282" s="8" t="s">
        <v>118</v>
      </c>
      <c r="E282" s="7">
        <v>13.834128</v>
      </c>
      <c r="F282" s="7">
        <v>720424.69</v>
      </c>
      <c r="G282" s="6">
        <v>9966448.0099999998</v>
      </c>
      <c r="H282" s="7">
        <v>43413.72</v>
      </c>
      <c r="I282" s="6">
        <v>600590.99</v>
      </c>
      <c r="J282" s="7">
        <v>0</v>
      </c>
      <c r="K282" s="6">
        <v>0</v>
      </c>
      <c r="L282" s="7">
        <v>43413.72</v>
      </c>
      <c r="M282" s="6">
        <v>600590.99</v>
      </c>
    </row>
    <row r="283" spans="1:13">
      <c r="A283" s="113" t="s">
        <v>36</v>
      </c>
      <c r="B283" s="8" t="s">
        <v>116</v>
      </c>
      <c r="C283" s="8" t="s">
        <v>344</v>
      </c>
      <c r="D283" s="8" t="s">
        <v>118</v>
      </c>
      <c r="E283" s="7">
        <v>13.834128</v>
      </c>
      <c r="F283" s="7">
        <v>61561.88</v>
      </c>
      <c r="G283" s="6">
        <v>851654.93</v>
      </c>
      <c r="H283" s="7">
        <v>0</v>
      </c>
      <c r="I283" s="6">
        <v>0</v>
      </c>
      <c r="J283" s="7">
        <v>0</v>
      </c>
      <c r="K283" s="6">
        <v>0</v>
      </c>
      <c r="L283" s="7">
        <v>0</v>
      </c>
      <c r="M283" s="6">
        <v>0</v>
      </c>
    </row>
    <row r="284" spans="1:13">
      <c r="A284" s="113" t="s">
        <v>36</v>
      </c>
      <c r="B284" s="8" t="s">
        <v>116</v>
      </c>
      <c r="C284" s="8" t="s">
        <v>345</v>
      </c>
      <c r="D284" s="8" t="s">
        <v>118</v>
      </c>
      <c r="E284" s="7">
        <v>13.834128</v>
      </c>
      <c r="F284" s="7">
        <v>643440.35</v>
      </c>
      <c r="G284" s="6">
        <v>8901436.6500000004</v>
      </c>
      <c r="H284" s="7">
        <v>0</v>
      </c>
      <c r="I284" s="6">
        <v>0</v>
      </c>
      <c r="J284" s="7">
        <v>0</v>
      </c>
      <c r="K284" s="6">
        <v>0</v>
      </c>
      <c r="L284" s="7">
        <v>0</v>
      </c>
      <c r="M284" s="6">
        <v>0</v>
      </c>
    </row>
    <row r="285" spans="1:13">
      <c r="A285" s="113" t="s">
        <v>36</v>
      </c>
      <c r="B285" s="8" t="s">
        <v>116</v>
      </c>
      <c r="C285" s="8" t="s">
        <v>346</v>
      </c>
      <c r="D285" s="8" t="s">
        <v>118</v>
      </c>
      <c r="E285" s="7">
        <v>13.834128</v>
      </c>
      <c r="F285" s="7">
        <v>631767.54</v>
      </c>
      <c r="G285" s="6">
        <v>8739953.6099999994</v>
      </c>
      <c r="H285" s="7">
        <v>0</v>
      </c>
      <c r="I285" s="6">
        <v>0</v>
      </c>
      <c r="J285" s="7">
        <v>0</v>
      </c>
      <c r="K285" s="6">
        <v>0</v>
      </c>
      <c r="L285" s="7">
        <v>0</v>
      </c>
      <c r="M285" s="6">
        <v>0</v>
      </c>
    </row>
    <row r="286" spans="1:13">
      <c r="A286" s="113" t="s">
        <v>36</v>
      </c>
      <c r="B286" s="8" t="s">
        <v>116</v>
      </c>
      <c r="C286" s="8" t="s">
        <v>347</v>
      </c>
      <c r="D286" s="8" t="s">
        <v>118</v>
      </c>
      <c r="E286" s="7">
        <v>13.834128</v>
      </c>
      <c r="F286" s="7">
        <v>522929.67</v>
      </c>
      <c r="G286" s="6">
        <v>7234276.3899999997</v>
      </c>
      <c r="H286" s="7">
        <v>0</v>
      </c>
      <c r="I286" s="6">
        <v>0</v>
      </c>
      <c r="J286" s="7">
        <v>7770.7</v>
      </c>
      <c r="K286" s="6">
        <v>107500.86</v>
      </c>
      <c r="L286" s="7">
        <v>-7770.7</v>
      </c>
      <c r="M286" s="6">
        <v>-107500.86</v>
      </c>
    </row>
    <row r="287" spans="1:13">
      <c r="A287" s="113" t="s">
        <v>36</v>
      </c>
      <c r="B287" s="8" t="s">
        <v>116</v>
      </c>
      <c r="C287" s="8" t="s">
        <v>348</v>
      </c>
      <c r="D287" s="8" t="s">
        <v>118</v>
      </c>
      <c r="E287" s="7">
        <v>13.834129000000001</v>
      </c>
      <c r="F287" s="7">
        <v>37260.550000000003</v>
      </c>
      <c r="G287" s="6">
        <v>515467.26</v>
      </c>
      <c r="H287" s="7">
        <v>0</v>
      </c>
      <c r="I287" s="6">
        <v>0</v>
      </c>
      <c r="J287" s="7">
        <v>0</v>
      </c>
      <c r="K287" s="6">
        <v>0</v>
      </c>
      <c r="L287" s="7">
        <v>0</v>
      </c>
      <c r="M287" s="6">
        <v>0</v>
      </c>
    </row>
    <row r="288" spans="1:13">
      <c r="A288" s="113" t="s">
        <v>36</v>
      </c>
      <c r="B288" s="8" t="s">
        <v>116</v>
      </c>
      <c r="C288" s="8" t="s">
        <v>349</v>
      </c>
      <c r="D288" s="8" t="s">
        <v>118</v>
      </c>
      <c r="E288" s="7">
        <v>13.834128</v>
      </c>
      <c r="F288" s="7">
        <v>1810584.26</v>
      </c>
      <c r="G288" s="6">
        <v>25047855.899999999</v>
      </c>
      <c r="H288" s="7">
        <v>0</v>
      </c>
      <c r="I288" s="6">
        <v>0</v>
      </c>
      <c r="J288" s="7">
        <v>530492</v>
      </c>
      <c r="K288" s="6">
        <v>7338894.6500000004</v>
      </c>
      <c r="L288" s="7">
        <v>-530492</v>
      </c>
      <c r="M288" s="6">
        <v>-7338894.6500000004</v>
      </c>
    </row>
    <row r="289" spans="1:13">
      <c r="A289" s="113" t="s">
        <v>36</v>
      </c>
      <c r="B289" s="8" t="s">
        <v>116</v>
      </c>
      <c r="C289" s="8" t="s">
        <v>350</v>
      </c>
      <c r="D289" s="8" t="s">
        <v>118</v>
      </c>
      <c r="E289" s="7">
        <v>13.83413</v>
      </c>
      <c r="F289" s="7">
        <v>47222.14</v>
      </c>
      <c r="G289" s="6">
        <v>653277.23</v>
      </c>
      <c r="H289" s="7">
        <v>0</v>
      </c>
      <c r="I289" s="6">
        <v>0</v>
      </c>
      <c r="J289" s="7">
        <v>0</v>
      </c>
      <c r="K289" s="6">
        <v>0</v>
      </c>
      <c r="L289" s="7">
        <v>0</v>
      </c>
      <c r="M289" s="6">
        <v>0</v>
      </c>
    </row>
    <row r="290" spans="1:13">
      <c r="A290" s="113" t="s">
        <v>36</v>
      </c>
      <c r="B290" s="8" t="s">
        <v>116</v>
      </c>
      <c r="C290" s="8" t="s">
        <v>351</v>
      </c>
      <c r="D290" s="8" t="s">
        <v>122</v>
      </c>
      <c r="E290" s="7">
        <v>15.4984</v>
      </c>
      <c r="F290" s="7">
        <v>121473.85</v>
      </c>
      <c r="G290" s="6">
        <v>1882650.35</v>
      </c>
      <c r="H290" s="7">
        <v>0</v>
      </c>
      <c r="I290" s="6">
        <v>0</v>
      </c>
      <c r="J290" s="7">
        <v>0</v>
      </c>
      <c r="K290" s="6">
        <v>0</v>
      </c>
      <c r="L290" s="7">
        <v>0</v>
      </c>
      <c r="M290" s="6">
        <v>0</v>
      </c>
    </row>
    <row r="291" spans="1:13">
      <c r="A291" s="113" t="s">
        <v>36</v>
      </c>
      <c r="B291" s="8" t="s">
        <v>116</v>
      </c>
      <c r="C291" s="8" t="s">
        <v>352</v>
      </c>
      <c r="D291" s="8" t="s">
        <v>118</v>
      </c>
      <c r="E291" s="7">
        <v>13.834137999999999</v>
      </c>
      <c r="F291" s="7">
        <v>5751.37</v>
      </c>
      <c r="G291" s="6">
        <v>79565.25</v>
      </c>
      <c r="H291" s="7">
        <v>0</v>
      </c>
      <c r="I291" s="6">
        <v>0</v>
      </c>
      <c r="J291" s="7">
        <v>0</v>
      </c>
      <c r="K291" s="6">
        <v>0</v>
      </c>
      <c r="L291" s="7">
        <v>0</v>
      </c>
      <c r="M291" s="6">
        <v>0</v>
      </c>
    </row>
    <row r="292" spans="1:13">
      <c r="A292" s="113" t="s">
        <v>36</v>
      </c>
      <c r="B292" s="8" t="s">
        <v>116</v>
      </c>
      <c r="C292" s="8" t="s">
        <v>353</v>
      </c>
      <c r="D292" s="8" t="s">
        <v>122</v>
      </c>
      <c r="E292" s="7">
        <v>15.498398999999999</v>
      </c>
      <c r="F292" s="7">
        <v>58336.14</v>
      </c>
      <c r="G292" s="6">
        <v>904116.81</v>
      </c>
      <c r="H292" s="7">
        <v>457.9</v>
      </c>
      <c r="I292" s="6">
        <v>7096.72</v>
      </c>
      <c r="J292" s="7">
        <v>0</v>
      </c>
      <c r="K292" s="6">
        <v>0</v>
      </c>
      <c r="L292" s="7">
        <v>457.9</v>
      </c>
      <c r="M292" s="6">
        <v>7096.72</v>
      </c>
    </row>
    <row r="293" spans="1:13">
      <c r="A293" s="113" t="s">
        <v>36</v>
      </c>
      <c r="B293" s="8" t="s">
        <v>116</v>
      </c>
      <c r="C293" s="8" t="s">
        <v>354</v>
      </c>
      <c r="D293" s="8" t="s">
        <v>118</v>
      </c>
      <c r="E293" s="7">
        <v>13.834129000000001</v>
      </c>
      <c r="F293" s="7">
        <v>9852.44</v>
      </c>
      <c r="G293" s="6">
        <v>136299.93</v>
      </c>
      <c r="H293" s="7">
        <v>0</v>
      </c>
      <c r="I293" s="6">
        <v>0</v>
      </c>
      <c r="J293" s="7">
        <v>0</v>
      </c>
      <c r="K293" s="6">
        <v>0</v>
      </c>
      <c r="L293" s="7">
        <v>0</v>
      </c>
      <c r="M293" s="6">
        <v>0</v>
      </c>
    </row>
    <row r="294" spans="1:13">
      <c r="A294" s="113" t="s">
        <v>36</v>
      </c>
      <c r="B294" s="8" t="s">
        <v>116</v>
      </c>
      <c r="C294" s="8" t="s">
        <v>355</v>
      </c>
      <c r="D294" s="8" t="s">
        <v>118</v>
      </c>
      <c r="E294" s="7">
        <v>0</v>
      </c>
      <c r="F294" s="7">
        <v>0</v>
      </c>
      <c r="G294" s="6">
        <v>0</v>
      </c>
      <c r="H294" s="7">
        <v>0</v>
      </c>
      <c r="I294" s="6">
        <v>0</v>
      </c>
      <c r="J294" s="7">
        <v>0</v>
      </c>
      <c r="K294" s="6">
        <v>0</v>
      </c>
      <c r="L294" s="7">
        <v>0</v>
      </c>
      <c r="M294" s="6">
        <v>0</v>
      </c>
    </row>
    <row r="295" spans="1:13">
      <c r="A295" s="113" t="s">
        <v>36</v>
      </c>
      <c r="B295" s="8" t="s">
        <v>116</v>
      </c>
      <c r="C295" s="8" t="s">
        <v>356</v>
      </c>
      <c r="D295" s="8" t="s">
        <v>118</v>
      </c>
      <c r="E295" s="7">
        <v>13.834129000000001</v>
      </c>
      <c r="F295" s="7">
        <v>45921.46</v>
      </c>
      <c r="G295" s="6">
        <v>635283.42000000004</v>
      </c>
      <c r="H295" s="7">
        <v>0</v>
      </c>
      <c r="I295" s="6">
        <v>0</v>
      </c>
      <c r="J295" s="7">
        <v>5000</v>
      </c>
      <c r="K295" s="6">
        <v>69170.64</v>
      </c>
      <c r="L295" s="7">
        <v>-5000</v>
      </c>
      <c r="M295" s="6">
        <v>-69170.64</v>
      </c>
    </row>
    <row r="296" spans="1:13">
      <c r="A296" s="113" t="s">
        <v>36</v>
      </c>
      <c r="B296" s="8" t="s">
        <v>116</v>
      </c>
      <c r="C296" s="8" t="s">
        <v>357</v>
      </c>
      <c r="D296" s="8" t="s">
        <v>118</v>
      </c>
      <c r="E296" s="7">
        <v>13.834129000000001</v>
      </c>
      <c r="F296" s="7">
        <v>67813.94</v>
      </c>
      <c r="G296" s="6">
        <v>938146.81</v>
      </c>
      <c r="H296" s="7">
        <v>0</v>
      </c>
      <c r="I296" s="6">
        <v>0</v>
      </c>
      <c r="J296" s="7">
        <v>0</v>
      </c>
      <c r="K296" s="6">
        <v>0</v>
      </c>
      <c r="L296" s="7">
        <v>0</v>
      </c>
      <c r="M296" s="6">
        <v>0</v>
      </c>
    </row>
    <row r="297" spans="1:13">
      <c r="A297" s="113" t="s">
        <v>36</v>
      </c>
      <c r="B297" s="8" t="s">
        <v>116</v>
      </c>
      <c r="C297" s="8" t="s">
        <v>358</v>
      </c>
      <c r="D297" s="8" t="s">
        <v>136</v>
      </c>
      <c r="E297" s="7">
        <v>20.986404</v>
      </c>
      <c r="F297" s="7">
        <v>1479.12</v>
      </c>
      <c r="G297" s="6">
        <v>31041.41</v>
      </c>
      <c r="H297" s="7">
        <v>16.82</v>
      </c>
      <c r="I297" s="6">
        <v>352.99</v>
      </c>
      <c r="J297" s="7">
        <v>0</v>
      </c>
      <c r="K297" s="6">
        <v>0</v>
      </c>
      <c r="L297" s="7">
        <v>16.82</v>
      </c>
      <c r="M297" s="6">
        <v>352.99</v>
      </c>
    </row>
    <row r="298" spans="1:13">
      <c r="A298" s="113" t="s">
        <v>36</v>
      </c>
      <c r="B298" s="8" t="s">
        <v>116</v>
      </c>
      <c r="C298" s="8" t="s">
        <v>359</v>
      </c>
      <c r="D298" s="8" t="s">
        <v>118</v>
      </c>
      <c r="E298" s="7">
        <v>13.834128</v>
      </c>
      <c r="F298" s="7">
        <v>23158.83</v>
      </c>
      <c r="G298" s="6">
        <v>320382.21999999997</v>
      </c>
      <c r="H298" s="7">
        <v>275.7</v>
      </c>
      <c r="I298" s="6">
        <v>3814.07</v>
      </c>
      <c r="J298" s="7">
        <v>0</v>
      </c>
      <c r="K298" s="6">
        <v>0</v>
      </c>
      <c r="L298" s="7">
        <v>275.7</v>
      </c>
      <c r="M298" s="6">
        <v>3814.07</v>
      </c>
    </row>
    <row r="299" spans="1:13">
      <c r="A299" s="113" t="s">
        <v>36</v>
      </c>
      <c r="B299" s="8" t="s">
        <v>116</v>
      </c>
      <c r="C299" s="8" t="s">
        <v>360</v>
      </c>
      <c r="D299" s="8" t="s">
        <v>118</v>
      </c>
      <c r="E299" s="7">
        <v>13.834128</v>
      </c>
      <c r="F299" s="7">
        <v>92740.92</v>
      </c>
      <c r="G299" s="6">
        <v>1282989.8500000001</v>
      </c>
      <c r="H299" s="7">
        <v>0</v>
      </c>
      <c r="I299" s="6">
        <v>0</v>
      </c>
      <c r="J299" s="7">
        <v>0</v>
      </c>
      <c r="K299" s="6">
        <v>0</v>
      </c>
      <c r="L299" s="7">
        <v>0</v>
      </c>
      <c r="M299" s="6">
        <v>0</v>
      </c>
    </row>
    <row r="300" spans="1:13">
      <c r="A300" s="113" t="s">
        <v>36</v>
      </c>
      <c r="B300" s="8" t="s">
        <v>116</v>
      </c>
      <c r="C300" s="8" t="s">
        <v>361</v>
      </c>
      <c r="D300" s="8" t="s">
        <v>118</v>
      </c>
      <c r="E300" s="7">
        <v>0</v>
      </c>
      <c r="F300" s="7">
        <v>0</v>
      </c>
      <c r="G300" s="6">
        <v>0</v>
      </c>
      <c r="H300" s="7">
        <v>0</v>
      </c>
      <c r="I300" s="6">
        <v>0</v>
      </c>
      <c r="J300" s="7">
        <v>0</v>
      </c>
      <c r="K300" s="6">
        <v>0</v>
      </c>
      <c r="L300" s="7">
        <v>0</v>
      </c>
      <c r="M300" s="6">
        <v>0</v>
      </c>
    </row>
    <row r="301" spans="1:13">
      <c r="A301" s="113" t="s">
        <v>36</v>
      </c>
      <c r="B301" s="8" t="s">
        <v>116</v>
      </c>
      <c r="C301" s="8" t="s">
        <v>362</v>
      </c>
      <c r="D301" s="8" t="s">
        <v>118</v>
      </c>
      <c r="E301" s="7">
        <v>13.834128</v>
      </c>
      <c r="F301" s="7">
        <v>2144021.4900000002</v>
      </c>
      <c r="G301" s="6">
        <v>29660669.379999999</v>
      </c>
      <c r="H301" s="7">
        <v>322200.34000000003</v>
      </c>
      <c r="I301" s="6">
        <v>4457361.0199999996</v>
      </c>
      <c r="J301" s="7">
        <v>1160510.01</v>
      </c>
      <c r="K301" s="6">
        <v>16054644.949999999</v>
      </c>
      <c r="L301" s="7">
        <v>-838309.67</v>
      </c>
      <c r="M301" s="6">
        <v>-11597283.93</v>
      </c>
    </row>
    <row r="302" spans="1:13" s="10" customFormat="1">
      <c r="A302" s="110" t="str">
        <f>"Sub Total: " &amp;A301</f>
        <v>Sub Total: Franklin Templeton Investment Funds (Luxembourg) (FTIF)</v>
      </c>
      <c r="B302" s="110"/>
      <c r="C302" s="110"/>
      <c r="D302" s="110"/>
      <c r="E302" s="111"/>
      <c r="F302" s="111"/>
      <c r="G302" s="112">
        <f>SUM(G132:G301)</f>
        <v>1963706149.0400004</v>
      </c>
      <c r="H302" s="111"/>
      <c r="I302" s="112">
        <f>SUM(I132:I301)</f>
        <v>425720378.15999991</v>
      </c>
      <c r="J302" s="111"/>
      <c r="K302" s="112">
        <f>SUM(K132:K301)</f>
        <v>207563050.83000004</v>
      </c>
      <c r="L302" s="111"/>
      <c r="M302" s="112">
        <f>SUM(M132:M301)</f>
        <v>218157327.33000004</v>
      </c>
    </row>
    <row r="303" spans="1:13" s="10" customFormat="1">
      <c r="A303" s="110"/>
      <c r="B303" s="110"/>
      <c r="C303" s="110"/>
      <c r="D303" s="110"/>
      <c r="E303" s="111"/>
      <c r="F303" s="111"/>
      <c r="G303" s="112"/>
      <c r="H303" s="111"/>
      <c r="I303" s="112"/>
      <c r="J303" s="111"/>
      <c r="K303" s="112"/>
      <c r="L303" s="111"/>
      <c r="M303" s="112"/>
    </row>
    <row r="304" spans="1:13" s="10" customFormat="1">
      <c r="A304" s="110" t="str">
        <f>A305</f>
        <v>Franklin Templeton Shariah Funds (FTSF)</v>
      </c>
      <c r="B304" s="110"/>
      <c r="C304" s="110"/>
      <c r="D304" s="110"/>
      <c r="E304" s="111"/>
      <c r="F304" s="111"/>
      <c r="G304" s="112"/>
      <c r="H304" s="111"/>
      <c r="I304" s="112"/>
      <c r="J304" s="111"/>
      <c r="K304" s="112"/>
      <c r="L304" s="111"/>
      <c r="M304" s="112"/>
    </row>
    <row r="305" spans="1:13">
      <c r="A305" s="113" t="s">
        <v>37</v>
      </c>
      <c r="B305" s="8" t="s">
        <v>116</v>
      </c>
      <c r="C305" s="8" t="s">
        <v>363</v>
      </c>
      <c r="D305" s="8" t="s">
        <v>118</v>
      </c>
      <c r="E305" s="7">
        <v>13.834128</v>
      </c>
      <c r="F305" s="7">
        <v>1338928</v>
      </c>
      <c r="G305" s="6">
        <v>18522902.370000001</v>
      </c>
      <c r="H305" s="7">
        <v>16096.58</v>
      </c>
      <c r="I305" s="6">
        <v>222682.16</v>
      </c>
      <c r="J305" s="7">
        <v>0</v>
      </c>
      <c r="K305" s="6">
        <v>0</v>
      </c>
      <c r="L305" s="7">
        <v>16096.58</v>
      </c>
      <c r="M305" s="6">
        <v>222682.16</v>
      </c>
    </row>
    <row r="306" spans="1:13">
      <c r="A306" s="113" t="s">
        <v>37</v>
      </c>
      <c r="B306" s="8" t="s">
        <v>116</v>
      </c>
      <c r="C306" s="8" t="s">
        <v>364</v>
      </c>
      <c r="D306" s="8" t="s">
        <v>118</v>
      </c>
      <c r="E306" s="7">
        <v>0</v>
      </c>
      <c r="F306" s="7">
        <v>0</v>
      </c>
      <c r="G306" s="6">
        <v>0</v>
      </c>
      <c r="H306" s="7">
        <v>0</v>
      </c>
      <c r="I306" s="6">
        <v>0</v>
      </c>
      <c r="J306" s="7">
        <v>0</v>
      </c>
      <c r="K306" s="6">
        <v>0</v>
      </c>
      <c r="L306" s="7">
        <v>0</v>
      </c>
      <c r="M306" s="6">
        <v>0</v>
      </c>
    </row>
    <row r="307" spans="1:13">
      <c r="A307" s="113" t="s">
        <v>37</v>
      </c>
      <c r="B307" s="8" t="s">
        <v>116</v>
      </c>
      <c r="C307" s="8" t="s">
        <v>365</v>
      </c>
      <c r="D307" s="8" t="s">
        <v>118</v>
      </c>
      <c r="E307" s="7">
        <v>0</v>
      </c>
      <c r="F307" s="7">
        <v>0</v>
      </c>
      <c r="G307" s="6">
        <v>0</v>
      </c>
      <c r="H307" s="7">
        <v>0</v>
      </c>
      <c r="I307" s="6">
        <v>0</v>
      </c>
      <c r="J307" s="7">
        <v>0</v>
      </c>
      <c r="K307" s="6">
        <v>0</v>
      </c>
      <c r="L307" s="7">
        <v>0</v>
      </c>
      <c r="M307" s="6">
        <v>0</v>
      </c>
    </row>
    <row r="308" spans="1:13">
      <c r="A308" s="113" t="s">
        <v>37</v>
      </c>
      <c r="B308" s="8" t="s">
        <v>116</v>
      </c>
      <c r="C308" s="8" t="s">
        <v>366</v>
      </c>
      <c r="D308" s="8" t="s">
        <v>118</v>
      </c>
      <c r="E308" s="7">
        <v>0</v>
      </c>
      <c r="F308" s="7">
        <v>0</v>
      </c>
      <c r="G308" s="6">
        <v>0</v>
      </c>
      <c r="H308" s="7">
        <v>0</v>
      </c>
      <c r="I308" s="6">
        <v>0</v>
      </c>
      <c r="J308" s="7">
        <v>0</v>
      </c>
      <c r="K308" s="6">
        <v>0</v>
      </c>
      <c r="L308" s="7">
        <v>0</v>
      </c>
      <c r="M308" s="6">
        <v>0</v>
      </c>
    </row>
    <row r="309" spans="1:13">
      <c r="A309" s="113" t="s">
        <v>37</v>
      </c>
      <c r="B309" s="8" t="s">
        <v>116</v>
      </c>
      <c r="C309" s="8" t="s">
        <v>367</v>
      </c>
      <c r="D309" s="8" t="s">
        <v>118</v>
      </c>
      <c r="E309" s="7">
        <v>0</v>
      </c>
      <c r="F309" s="7">
        <v>0</v>
      </c>
      <c r="G309" s="6">
        <v>0</v>
      </c>
      <c r="H309" s="7">
        <v>0</v>
      </c>
      <c r="I309" s="6">
        <v>0</v>
      </c>
      <c r="J309" s="7">
        <v>0</v>
      </c>
      <c r="K309" s="6">
        <v>0</v>
      </c>
      <c r="L309" s="7">
        <v>0</v>
      </c>
      <c r="M309" s="6">
        <v>0</v>
      </c>
    </row>
    <row r="310" spans="1:13">
      <c r="A310" s="113" t="s">
        <v>37</v>
      </c>
      <c r="B310" s="8" t="s">
        <v>116</v>
      </c>
      <c r="C310" s="8" t="s">
        <v>368</v>
      </c>
      <c r="D310" s="8" t="s">
        <v>118</v>
      </c>
      <c r="E310" s="7">
        <v>0</v>
      </c>
      <c r="F310" s="7">
        <v>0</v>
      </c>
      <c r="G310" s="6">
        <v>0</v>
      </c>
      <c r="H310" s="7">
        <v>0</v>
      </c>
      <c r="I310" s="6">
        <v>0</v>
      </c>
      <c r="J310" s="7">
        <v>0</v>
      </c>
      <c r="K310" s="6">
        <v>0</v>
      </c>
      <c r="L310" s="7">
        <v>0</v>
      </c>
      <c r="M310" s="6">
        <v>0</v>
      </c>
    </row>
    <row r="311" spans="1:13" s="10" customFormat="1">
      <c r="A311" s="110" t="str">
        <f>"Sub Total: " &amp;A310</f>
        <v>Sub Total: Franklin Templeton Shariah Funds (FTSF)</v>
      </c>
      <c r="B311" s="110"/>
      <c r="C311" s="110"/>
      <c r="D311" s="110"/>
      <c r="E311" s="111"/>
      <c r="F311" s="111"/>
      <c r="G311" s="112">
        <f>SUM(G305:G310)</f>
        <v>18522902.370000001</v>
      </c>
      <c r="H311" s="111"/>
      <c r="I311" s="112">
        <f>SUM(I305:I310)</f>
        <v>222682.16</v>
      </c>
      <c r="J311" s="111"/>
      <c r="K311" s="112">
        <f>SUM(K305:K310)</f>
        <v>0</v>
      </c>
      <c r="L311" s="111"/>
      <c r="M311" s="112">
        <f>SUM(M305:M310)</f>
        <v>222682.16</v>
      </c>
    </row>
    <row r="312" spans="1:13" s="10" customFormat="1">
      <c r="A312" s="110"/>
      <c r="B312" s="110"/>
      <c r="C312" s="110"/>
      <c r="D312" s="110"/>
      <c r="E312" s="111"/>
      <c r="F312" s="111"/>
      <c r="G312" s="112"/>
      <c r="H312" s="111"/>
      <c r="I312" s="112"/>
      <c r="J312" s="111"/>
      <c r="K312" s="112"/>
      <c r="L312" s="111"/>
      <c r="M312" s="112"/>
    </row>
    <row r="313" spans="1:13" s="10" customFormat="1">
      <c r="A313" s="110" t="str">
        <f>A314</f>
        <v>Ginsglobal Index Funds (Mauritius) Ltd</v>
      </c>
      <c r="B313" s="110"/>
      <c r="C313" s="110"/>
      <c r="D313" s="110"/>
      <c r="E313" s="111"/>
      <c r="F313" s="111"/>
      <c r="G313" s="112"/>
      <c r="H313" s="111"/>
      <c r="I313" s="112"/>
      <c r="J313" s="111"/>
      <c r="K313" s="112"/>
      <c r="L313" s="111"/>
      <c r="M313" s="112"/>
    </row>
    <row r="314" spans="1:13">
      <c r="A314" s="113" t="s">
        <v>38</v>
      </c>
      <c r="B314" s="8" t="s">
        <v>116</v>
      </c>
      <c r="C314" s="8" t="s">
        <v>369</v>
      </c>
      <c r="D314" s="8" t="s">
        <v>122</v>
      </c>
      <c r="E314" s="7">
        <v>15</v>
      </c>
      <c r="F314" s="7">
        <v>1018200.08</v>
      </c>
      <c r="G314" s="6">
        <v>15273001.199999999</v>
      </c>
      <c r="H314" s="7">
        <v>8000</v>
      </c>
      <c r="I314" s="6">
        <v>120000</v>
      </c>
      <c r="J314" s="7">
        <v>0</v>
      </c>
      <c r="K314" s="6">
        <v>0</v>
      </c>
      <c r="L314" s="7">
        <v>8000</v>
      </c>
      <c r="M314" s="6">
        <v>120000</v>
      </c>
    </row>
    <row r="315" spans="1:13">
      <c r="A315" s="113" t="s">
        <v>38</v>
      </c>
      <c r="B315" s="8" t="s">
        <v>116</v>
      </c>
      <c r="C315" s="8" t="s">
        <v>370</v>
      </c>
      <c r="D315" s="8" t="s">
        <v>122</v>
      </c>
      <c r="E315" s="7">
        <v>15</v>
      </c>
      <c r="F315" s="7">
        <v>244625</v>
      </c>
      <c r="G315" s="6">
        <v>3669375</v>
      </c>
      <c r="H315" s="7">
        <v>2940</v>
      </c>
      <c r="I315" s="6">
        <v>74000</v>
      </c>
      <c r="J315" s="7">
        <v>0</v>
      </c>
      <c r="K315" s="6">
        <v>0</v>
      </c>
      <c r="L315" s="7">
        <v>2940</v>
      </c>
      <c r="M315" s="6">
        <v>74000</v>
      </c>
    </row>
    <row r="316" spans="1:13">
      <c r="A316" s="113" t="s">
        <v>38</v>
      </c>
      <c r="B316" s="8" t="s">
        <v>116</v>
      </c>
      <c r="C316" s="8" t="s">
        <v>371</v>
      </c>
      <c r="D316" s="8" t="s">
        <v>118</v>
      </c>
      <c r="E316" s="7">
        <v>13.4</v>
      </c>
      <c r="F316" s="7">
        <v>121260</v>
      </c>
      <c r="G316" s="6">
        <v>1624884</v>
      </c>
      <c r="H316" s="7">
        <v>0</v>
      </c>
      <c r="I316" s="6">
        <v>0</v>
      </c>
      <c r="J316" s="7">
        <v>0</v>
      </c>
      <c r="K316" s="6">
        <v>0</v>
      </c>
      <c r="L316" s="7">
        <v>0</v>
      </c>
      <c r="M316" s="6">
        <v>0</v>
      </c>
    </row>
    <row r="317" spans="1:13">
      <c r="A317" s="113" t="s">
        <v>38</v>
      </c>
      <c r="B317" s="8" t="s">
        <v>116</v>
      </c>
      <c r="C317" s="8" t="s">
        <v>372</v>
      </c>
      <c r="D317" s="8" t="s">
        <v>118</v>
      </c>
      <c r="E317" s="7">
        <v>13.4</v>
      </c>
      <c r="F317" s="7">
        <v>9989349.8499999996</v>
      </c>
      <c r="G317" s="6">
        <v>133857287.98999999</v>
      </c>
      <c r="H317" s="7">
        <v>12000</v>
      </c>
      <c r="I317" s="6">
        <v>160800</v>
      </c>
      <c r="J317" s="7">
        <v>2100</v>
      </c>
      <c r="K317" s="6">
        <v>28140</v>
      </c>
      <c r="L317" s="7">
        <v>9900</v>
      </c>
      <c r="M317" s="6">
        <v>132660</v>
      </c>
    </row>
    <row r="318" spans="1:13">
      <c r="A318" s="113" t="s">
        <v>38</v>
      </c>
      <c r="B318" s="8" t="s">
        <v>116</v>
      </c>
      <c r="C318" s="8" t="s">
        <v>373</v>
      </c>
      <c r="D318" s="8" t="s">
        <v>118</v>
      </c>
      <c r="E318" s="7">
        <v>13.4</v>
      </c>
      <c r="F318" s="7">
        <v>286568563</v>
      </c>
      <c r="G318" s="6">
        <v>3840018744.1999998</v>
      </c>
      <c r="H318" s="7">
        <v>157500</v>
      </c>
      <c r="I318" s="6">
        <v>2110500</v>
      </c>
      <c r="J318" s="7">
        <v>9850</v>
      </c>
      <c r="K318" s="6">
        <v>131990</v>
      </c>
      <c r="L318" s="7">
        <v>147650</v>
      </c>
      <c r="M318" s="6">
        <v>1978510</v>
      </c>
    </row>
    <row r="319" spans="1:13">
      <c r="A319" s="113" t="s">
        <v>38</v>
      </c>
      <c r="B319" s="8" t="s">
        <v>116</v>
      </c>
      <c r="C319" s="8" t="s">
        <v>374</v>
      </c>
      <c r="D319" s="8" t="s">
        <v>118</v>
      </c>
      <c r="E319" s="7">
        <v>13.4</v>
      </c>
      <c r="F319" s="7">
        <v>1206873</v>
      </c>
      <c r="G319" s="6">
        <v>16172098.199999999</v>
      </c>
      <c r="H319" s="7">
        <v>10000</v>
      </c>
      <c r="I319" s="6">
        <v>134000</v>
      </c>
      <c r="J319" s="7">
        <v>1875</v>
      </c>
      <c r="K319" s="6">
        <v>25125</v>
      </c>
      <c r="L319" s="7">
        <v>8125</v>
      </c>
      <c r="M319" s="6">
        <v>108875</v>
      </c>
    </row>
    <row r="320" spans="1:13">
      <c r="A320" s="113" t="s">
        <v>38</v>
      </c>
      <c r="B320" s="8" t="s">
        <v>116</v>
      </c>
      <c r="C320" s="8" t="s">
        <v>375</v>
      </c>
      <c r="D320" s="8" t="s">
        <v>376</v>
      </c>
      <c r="E320" s="7">
        <v>10.210000000000001</v>
      </c>
      <c r="F320" s="7">
        <v>4117150</v>
      </c>
      <c r="G320" s="6">
        <v>42036101.5</v>
      </c>
      <c r="H320" s="7">
        <v>4400</v>
      </c>
      <c r="I320" s="6">
        <v>44924</v>
      </c>
      <c r="J320" s="7">
        <v>1800</v>
      </c>
      <c r="K320" s="6">
        <v>18378</v>
      </c>
      <c r="L320" s="7">
        <v>2600</v>
      </c>
      <c r="M320" s="6">
        <v>26546</v>
      </c>
    </row>
    <row r="321" spans="1:13">
      <c r="A321" s="113" t="s">
        <v>38</v>
      </c>
      <c r="B321" s="8" t="s">
        <v>116</v>
      </c>
      <c r="C321" s="8" t="s">
        <v>377</v>
      </c>
      <c r="D321" s="8" t="s">
        <v>118</v>
      </c>
      <c r="E321" s="7">
        <v>13.403164</v>
      </c>
      <c r="F321" s="7">
        <v>5081184.5199999996</v>
      </c>
      <c r="G321" s="6">
        <v>68103952.560000002</v>
      </c>
      <c r="H321" s="7">
        <v>12400</v>
      </c>
      <c r="I321" s="6">
        <v>166160</v>
      </c>
      <c r="J321" s="7">
        <v>1200</v>
      </c>
      <c r="K321" s="6">
        <v>16080</v>
      </c>
      <c r="L321" s="7">
        <v>11200</v>
      </c>
      <c r="M321" s="6">
        <v>150080</v>
      </c>
    </row>
    <row r="322" spans="1:13" s="10" customFormat="1">
      <c r="A322" s="110" t="str">
        <f>"Sub Total: " &amp;A321</f>
        <v>Sub Total: Ginsglobal Index Funds (Mauritius) Ltd</v>
      </c>
      <c r="B322" s="110"/>
      <c r="C322" s="110"/>
      <c r="D322" s="110"/>
      <c r="E322" s="111"/>
      <c r="F322" s="111"/>
      <c r="G322" s="112">
        <f>SUM(G314:G321)</f>
        <v>4120755444.6499996</v>
      </c>
      <c r="H322" s="111"/>
      <c r="I322" s="112">
        <f>SUM(I314:I321)</f>
        <v>2810384</v>
      </c>
      <c r="J322" s="111"/>
      <c r="K322" s="112">
        <f>SUM(K314:K321)</f>
        <v>219713</v>
      </c>
      <c r="L322" s="111"/>
      <c r="M322" s="112">
        <f>SUM(M314:M321)</f>
        <v>2590671</v>
      </c>
    </row>
    <row r="323" spans="1:13" s="10" customFormat="1">
      <c r="A323" s="110"/>
      <c r="B323" s="110"/>
      <c r="C323" s="110"/>
      <c r="D323" s="110"/>
      <c r="E323" s="111"/>
      <c r="F323" s="111"/>
      <c r="G323" s="112"/>
      <c r="H323" s="111"/>
      <c r="I323" s="112"/>
      <c r="J323" s="111"/>
      <c r="K323" s="112"/>
      <c r="L323" s="111"/>
      <c r="M323" s="112"/>
    </row>
    <row r="324" spans="1:13" s="10" customFormat="1">
      <c r="A324" s="110" t="str">
        <f>A325</f>
        <v>Investec Global Strategy Funds Limited (Luxembourg) Scheme</v>
      </c>
      <c r="B324" s="110"/>
      <c r="C324" s="110"/>
      <c r="D324" s="110"/>
      <c r="E324" s="111"/>
      <c r="F324" s="111"/>
      <c r="G324" s="112"/>
      <c r="H324" s="111"/>
      <c r="I324" s="112"/>
      <c r="J324" s="111"/>
      <c r="K324" s="112"/>
      <c r="L324" s="111"/>
      <c r="M324" s="112"/>
    </row>
    <row r="325" spans="1:13">
      <c r="A325" s="113" t="s">
        <v>39</v>
      </c>
      <c r="B325" s="8" t="s">
        <v>116</v>
      </c>
      <c r="C325" s="8" t="s">
        <v>378</v>
      </c>
      <c r="D325" s="8" t="s">
        <v>118</v>
      </c>
      <c r="E325" s="7">
        <v>13.826993999999999</v>
      </c>
      <c r="F325" s="7">
        <v>850528</v>
      </c>
      <c r="G325" s="6">
        <v>11760246</v>
      </c>
      <c r="H325" s="7">
        <v>0</v>
      </c>
      <c r="I325" s="6">
        <v>0</v>
      </c>
      <c r="J325" s="7">
        <v>36989</v>
      </c>
      <c r="K325" s="6">
        <v>492154</v>
      </c>
      <c r="L325" s="7">
        <v>-36989</v>
      </c>
      <c r="M325" s="6">
        <v>-492154</v>
      </c>
    </row>
    <row r="326" spans="1:13">
      <c r="A326" s="113" t="s">
        <v>39</v>
      </c>
      <c r="B326" s="8" t="s">
        <v>116</v>
      </c>
      <c r="C326" s="8" t="s">
        <v>379</v>
      </c>
      <c r="D326" s="8" t="s">
        <v>118</v>
      </c>
      <c r="E326" s="7">
        <v>13.826993999999999</v>
      </c>
      <c r="F326" s="7">
        <v>18410784</v>
      </c>
      <c r="G326" s="6">
        <v>254565802</v>
      </c>
      <c r="H326" s="7">
        <v>50344</v>
      </c>
      <c r="I326" s="6">
        <v>634044</v>
      </c>
      <c r="J326" s="7">
        <v>290365</v>
      </c>
      <c r="K326" s="6">
        <v>3657710</v>
      </c>
      <c r="L326" s="7">
        <v>-240021</v>
      </c>
      <c r="M326" s="6">
        <v>-3023666</v>
      </c>
    </row>
    <row r="327" spans="1:13">
      <c r="A327" s="113" t="s">
        <v>39</v>
      </c>
      <c r="B327" s="8" t="s">
        <v>116</v>
      </c>
      <c r="C327" s="8" t="s">
        <v>380</v>
      </c>
      <c r="D327" s="8" t="s">
        <v>118</v>
      </c>
      <c r="E327" s="7">
        <v>13.826993999999999</v>
      </c>
      <c r="F327" s="7">
        <v>14709908</v>
      </c>
      <c r="G327" s="6">
        <v>203393812</v>
      </c>
      <c r="H327" s="7">
        <v>1133637</v>
      </c>
      <c r="I327" s="6">
        <v>14663925</v>
      </c>
      <c r="J327" s="7">
        <v>1222731</v>
      </c>
      <c r="K327" s="6">
        <v>15486554</v>
      </c>
      <c r="L327" s="7">
        <v>-89094</v>
      </c>
      <c r="M327" s="6">
        <v>-822629</v>
      </c>
    </row>
    <row r="328" spans="1:13">
      <c r="A328" s="113" t="s">
        <v>39</v>
      </c>
      <c r="B328" s="8" t="s">
        <v>116</v>
      </c>
      <c r="C328" s="8" t="s">
        <v>381</v>
      </c>
      <c r="D328" s="8" t="s">
        <v>118</v>
      </c>
      <c r="E328" s="7">
        <v>13.826993</v>
      </c>
      <c r="F328" s="7">
        <v>9406089</v>
      </c>
      <c r="G328" s="6">
        <v>130057932</v>
      </c>
      <c r="H328" s="7">
        <v>3949290</v>
      </c>
      <c r="I328" s="6">
        <v>50312043</v>
      </c>
      <c r="J328" s="7">
        <v>3983754</v>
      </c>
      <c r="K328" s="6">
        <v>50819620</v>
      </c>
      <c r="L328" s="7">
        <v>-34464</v>
      </c>
      <c r="M328" s="6">
        <v>-507577</v>
      </c>
    </row>
    <row r="329" spans="1:13">
      <c r="A329" s="113" t="s">
        <v>39</v>
      </c>
      <c r="B329" s="8" t="s">
        <v>116</v>
      </c>
      <c r="C329" s="8" t="s">
        <v>382</v>
      </c>
      <c r="D329" s="8" t="s">
        <v>118</v>
      </c>
      <c r="E329" s="7">
        <v>13.826993</v>
      </c>
      <c r="F329" s="7">
        <v>56571709</v>
      </c>
      <c r="G329" s="6">
        <v>782216662</v>
      </c>
      <c r="H329" s="7">
        <v>968069</v>
      </c>
      <c r="I329" s="6">
        <v>13005568</v>
      </c>
      <c r="J329" s="7">
        <v>54389212</v>
      </c>
      <c r="K329" s="6">
        <v>744605617</v>
      </c>
      <c r="L329" s="7">
        <v>-53421143</v>
      </c>
      <c r="M329" s="6">
        <v>-731600049</v>
      </c>
    </row>
    <row r="330" spans="1:13">
      <c r="A330" s="113" t="s">
        <v>39</v>
      </c>
      <c r="B330" s="8" t="s">
        <v>116</v>
      </c>
      <c r="C330" s="8" t="s">
        <v>383</v>
      </c>
      <c r="D330" s="8" t="s">
        <v>118</v>
      </c>
      <c r="E330" s="7">
        <v>13.826993</v>
      </c>
      <c r="F330" s="7">
        <v>107129639</v>
      </c>
      <c r="G330" s="6">
        <v>1481280859</v>
      </c>
      <c r="H330" s="7">
        <v>4929991</v>
      </c>
      <c r="I330" s="6">
        <v>63228733</v>
      </c>
      <c r="J330" s="7">
        <v>8517998</v>
      </c>
      <c r="K330" s="6">
        <v>108299366</v>
      </c>
      <c r="L330" s="7">
        <v>-3588007</v>
      </c>
      <c r="M330" s="6">
        <v>-45070633</v>
      </c>
    </row>
    <row r="331" spans="1:13">
      <c r="A331" s="113" t="s">
        <v>39</v>
      </c>
      <c r="B331" s="8" t="s">
        <v>116</v>
      </c>
      <c r="C331" s="8" t="s">
        <v>384</v>
      </c>
      <c r="D331" s="8" t="s">
        <v>118</v>
      </c>
      <c r="E331" s="7">
        <v>13.826993</v>
      </c>
      <c r="F331" s="7">
        <v>610810645</v>
      </c>
      <c r="G331" s="6">
        <v>8445675045</v>
      </c>
      <c r="H331" s="7">
        <v>16822416</v>
      </c>
      <c r="I331" s="6">
        <v>224845781</v>
      </c>
      <c r="J331" s="7">
        <v>13893737</v>
      </c>
      <c r="K331" s="6">
        <v>185564887</v>
      </c>
      <c r="L331" s="7">
        <v>2928679</v>
      </c>
      <c r="M331" s="6">
        <v>39280894</v>
      </c>
    </row>
    <row r="332" spans="1:13">
      <c r="A332" s="113" t="s">
        <v>39</v>
      </c>
      <c r="B332" s="8" t="s">
        <v>116</v>
      </c>
      <c r="C332" s="8" t="s">
        <v>385</v>
      </c>
      <c r="D332" s="8" t="s">
        <v>118</v>
      </c>
      <c r="E332" s="7">
        <v>13.826993</v>
      </c>
      <c r="F332" s="7">
        <v>409834319</v>
      </c>
      <c r="G332" s="6">
        <v>5666776617</v>
      </c>
      <c r="H332" s="7">
        <v>30826980</v>
      </c>
      <c r="I332" s="6">
        <v>398113147</v>
      </c>
      <c r="J332" s="7">
        <v>2550708</v>
      </c>
      <c r="K332" s="6">
        <v>33262149</v>
      </c>
      <c r="L332" s="7">
        <v>28276272</v>
      </c>
      <c r="M332" s="6">
        <v>364850998</v>
      </c>
    </row>
    <row r="333" spans="1:13">
      <c r="A333" s="113" t="s">
        <v>39</v>
      </c>
      <c r="B333" s="8" t="s">
        <v>116</v>
      </c>
      <c r="C333" s="8" t="s">
        <v>386</v>
      </c>
      <c r="D333" s="8" t="s">
        <v>118</v>
      </c>
      <c r="E333" s="7">
        <v>13.826993999999999</v>
      </c>
      <c r="F333" s="7">
        <v>2314937</v>
      </c>
      <c r="G333" s="6">
        <v>32008622</v>
      </c>
      <c r="H333" s="7">
        <v>88</v>
      </c>
      <c r="I333" s="6">
        <v>1105</v>
      </c>
      <c r="J333" s="7">
        <v>42018</v>
      </c>
      <c r="K333" s="6">
        <v>543413</v>
      </c>
      <c r="L333" s="7">
        <v>-41930</v>
      </c>
      <c r="M333" s="6">
        <v>-542308</v>
      </c>
    </row>
    <row r="334" spans="1:13">
      <c r="A334" s="113" t="s">
        <v>39</v>
      </c>
      <c r="B334" s="8" t="s">
        <v>116</v>
      </c>
      <c r="C334" s="8" t="s">
        <v>387</v>
      </c>
      <c r="D334" s="8" t="s">
        <v>118</v>
      </c>
      <c r="E334" s="7">
        <v>13.826993</v>
      </c>
      <c r="F334" s="7">
        <v>137151616</v>
      </c>
      <c r="G334" s="6">
        <v>1896394565</v>
      </c>
      <c r="H334" s="7">
        <v>10394794</v>
      </c>
      <c r="I334" s="6">
        <v>133436057</v>
      </c>
      <c r="J334" s="7">
        <v>12507110</v>
      </c>
      <c r="K334" s="6">
        <v>160382730</v>
      </c>
      <c r="L334" s="7">
        <v>-2112316</v>
      </c>
      <c r="M334" s="6">
        <v>-26946673</v>
      </c>
    </row>
    <row r="335" spans="1:13">
      <c r="A335" s="113" t="s">
        <v>39</v>
      </c>
      <c r="B335" s="8" t="s">
        <v>116</v>
      </c>
      <c r="C335" s="8" t="s">
        <v>388</v>
      </c>
      <c r="D335" s="8" t="s">
        <v>118</v>
      </c>
      <c r="E335" s="7">
        <v>13.826993</v>
      </c>
      <c r="F335" s="7">
        <v>352514235</v>
      </c>
      <c r="G335" s="6">
        <v>4874212175</v>
      </c>
      <c r="H335" s="7">
        <v>12683877</v>
      </c>
      <c r="I335" s="6">
        <v>163654607</v>
      </c>
      <c r="J335" s="7">
        <v>5018155</v>
      </c>
      <c r="K335" s="6">
        <v>65159948</v>
      </c>
      <c r="L335" s="7">
        <v>7665722</v>
      </c>
      <c r="M335" s="6">
        <v>98494659</v>
      </c>
    </row>
    <row r="336" spans="1:13">
      <c r="A336" s="113" t="s">
        <v>39</v>
      </c>
      <c r="B336" s="8" t="s">
        <v>116</v>
      </c>
      <c r="C336" s="8" t="s">
        <v>389</v>
      </c>
      <c r="D336" s="8" t="s">
        <v>118</v>
      </c>
      <c r="E336" s="7">
        <v>13.826993999999999</v>
      </c>
      <c r="F336" s="7">
        <v>14307436</v>
      </c>
      <c r="G336" s="6">
        <v>197828839</v>
      </c>
      <c r="H336" s="7">
        <v>1782332</v>
      </c>
      <c r="I336" s="6">
        <v>22641597</v>
      </c>
      <c r="J336" s="7">
        <v>1441127</v>
      </c>
      <c r="K336" s="6">
        <v>18354217</v>
      </c>
      <c r="L336" s="7">
        <v>341205</v>
      </c>
      <c r="M336" s="6">
        <v>4287380</v>
      </c>
    </row>
    <row r="337" spans="1:13">
      <c r="A337" s="113" t="s">
        <v>39</v>
      </c>
      <c r="B337" s="8" t="s">
        <v>116</v>
      </c>
      <c r="C337" s="8" t="s">
        <v>390</v>
      </c>
      <c r="D337" s="8" t="s">
        <v>118</v>
      </c>
      <c r="E337" s="7">
        <v>13.826993</v>
      </c>
      <c r="F337" s="7">
        <v>73752778</v>
      </c>
      <c r="G337" s="6">
        <v>1019779210</v>
      </c>
      <c r="H337" s="7">
        <v>16887608</v>
      </c>
      <c r="I337" s="6">
        <v>222541253</v>
      </c>
      <c r="J337" s="7">
        <v>11180802</v>
      </c>
      <c r="K337" s="6">
        <v>145861785</v>
      </c>
      <c r="L337" s="7">
        <v>5706806</v>
      </c>
      <c r="M337" s="6">
        <v>76679468</v>
      </c>
    </row>
    <row r="338" spans="1:13">
      <c r="A338" s="113" t="s">
        <v>39</v>
      </c>
      <c r="B338" s="8" t="s">
        <v>116</v>
      </c>
      <c r="C338" s="8" t="s">
        <v>391</v>
      </c>
      <c r="D338" s="8" t="s">
        <v>118</v>
      </c>
      <c r="E338" s="7">
        <v>13.826993</v>
      </c>
      <c r="F338" s="7">
        <v>600051202</v>
      </c>
      <c r="G338" s="6">
        <v>8296904304</v>
      </c>
      <c r="H338" s="7">
        <v>851954</v>
      </c>
      <c r="I338" s="6">
        <v>10901619</v>
      </c>
      <c r="J338" s="7">
        <v>36296391</v>
      </c>
      <c r="K338" s="6">
        <v>465215687</v>
      </c>
      <c r="L338" s="7">
        <v>-35444437</v>
      </c>
      <c r="M338" s="6">
        <v>-454314068</v>
      </c>
    </row>
    <row r="339" spans="1:13" s="10" customFormat="1">
      <c r="A339" s="110" t="str">
        <f>"Sub Total: " &amp;A338</f>
        <v>Sub Total: Investec Global Strategy Funds Limited (Luxembourg) Scheme</v>
      </c>
      <c r="B339" s="110"/>
      <c r="C339" s="110"/>
      <c r="D339" s="110"/>
      <c r="E339" s="111"/>
      <c r="F339" s="111"/>
      <c r="G339" s="112">
        <f>SUM(G325:G338)</f>
        <v>33292854690</v>
      </c>
      <c r="H339" s="111"/>
      <c r="I339" s="112">
        <f>SUM(I325:I338)</f>
        <v>1317979479</v>
      </c>
      <c r="J339" s="111"/>
      <c r="K339" s="112">
        <f>SUM(K325:K338)</f>
        <v>1997705837</v>
      </c>
      <c r="L339" s="111"/>
      <c r="M339" s="112">
        <f>SUM(M325:M338)</f>
        <v>-679726358</v>
      </c>
    </row>
    <row r="340" spans="1:13" s="10" customFormat="1">
      <c r="A340" s="110"/>
      <c r="B340" s="110"/>
      <c r="C340" s="110"/>
      <c r="D340" s="110"/>
      <c r="E340" s="111"/>
      <c r="F340" s="111"/>
      <c r="G340" s="112"/>
      <c r="H340" s="111"/>
      <c r="I340" s="112"/>
      <c r="J340" s="111"/>
      <c r="K340" s="112"/>
      <c r="L340" s="111"/>
      <c r="M340" s="112"/>
    </row>
    <row r="341" spans="1:13" s="10" customFormat="1">
      <c r="A341" s="110" t="str">
        <f>A342</f>
        <v>Investec World Axis PCC Limited</v>
      </c>
      <c r="B341" s="110"/>
      <c r="C341" s="110"/>
      <c r="D341" s="110"/>
      <c r="E341" s="111"/>
      <c r="F341" s="111"/>
      <c r="G341" s="112"/>
      <c r="H341" s="111"/>
      <c r="I341" s="112"/>
      <c r="J341" s="111"/>
      <c r="K341" s="112"/>
      <c r="L341" s="111"/>
      <c r="M341" s="112"/>
    </row>
    <row r="342" spans="1:13">
      <c r="A342" s="113" t="s">
        <v>40</v>
      </c>
      <c r="B342" s="8" t="s">
        <v>116</v>
      </c>
      <c r="C342" s="8" t="s">
        <v>392</v>
      </c>
      <c r="D342" s="8" t="s">
        <v>118</v>
      </c>
      <c r="E342" s="7">
        <v>14.0282</v>
      </c>
      <c r="F342" s="7">
        <v>63300093.259999998</v>
      </c>
      <c r="G342" s="6">
        <v>887986368.33000004</v>
      </c>
      <c r="H342" s="7">
        <v>1730715.92</v>
      </c>
      <c r="I342" s="6">
        <v>24278829.07</v>
      </c>
      <c r="J342" s="7">
        <v>6067969.6299999999</v>
      </c>
      <c r="K342" s="6">
        <v>85122691.560000002</v>
      </c>
      <c r="L342" s="7">
        <v>-4337253.71</v>
      </c>
      <c r="M342" s="6">
        <v>-60843862.490000002</v>
      </c>
    </row>
    <row r="343" spans="1:13">
      <c r="A343" s="113" t="s">
        <v>40</v>
      </c>
      <c r="B343" s="8" t="s">
        <v>116</v>
      </c>
      <c r="C343" s="8" t="s">
        <v>393</v>
      </c>
      <c r="D343" s="8" t="s">
        <v>118</v>
      </c>
      <c r="E343" s="7">
        <v>14.0282</v>
      </c>
      <c r="F343" s="7">
        <v>520569811.61000001</v>
      </c>
      <c r="G343" s="6">
        <v>7302657431.25</v>
      </c>
      <c r="H343" s="7">
        <v>27573557.879999999</v>
      </c>
      <c r="I343" s="6">
        <v>386807384.66000003</v>
      </c>
      <c r="J343" s="7">
        <v>11358202.67</v>
      </c>
      <c r="K343" s="6">
        <v>159335138.69999999</v>
      </c>
      <c r="L343" s="7">
        <v>16215355.210000001</v>
      </c>
      <c r="M343" s="6">
        <v>227472245.96000001</v>
      </c>
    </row>
    <row r="344" spans="1:13">
      <c r="A344" s="113" t="s">
        <v>40</v>
      </c>
      <c r="B344" s="8" t="s">
        <v>116</v>
      </c>
      <c r="C344" s="8" t="s">
        <v>394</v>
      </c>
      <c r="D344" s="8" t="s">
        <v>118</v>
      </c>
      <c r="E344" s="7">
        <v>14.028199000000001</v>
      </c>
      <c r="F344" s="7">
        <v>149720206.41999999</v>
      </c>
      <c r="G344" s="6">
        <v>2100304999.6600001</v>
      </c>
      <c r="H344" s="7">
        <v>15213642.970000001</v>
      </c>
      <c r="I344" s="6">
        <v>213420026.31</v>
      </c>
      <c r="J344" s="7">
        <v>1372367.66</v>
      </c>
      <c r="K344" s="6">
        <v>19251848.010000002</v>
      </c>
      <c r="L344" s="7">
        <v>13841275.310000001</v>
      </c>
      <c r="M344" s="6">
        <v>194168178.30000001</v>
      </c>
    </row>
    <row r="345" spans="1:13" s="10" customFormat="1">
      <c r="A345" s="110" t="str">
        <f>"Sub Total: " &amp;A344</f>
        <v>Sub Total: Investec World Axis PCC Limited</v>
      </c>
      <c r="B345" s="110"/>
      <c r="C345" s="110"/>
      <c r="D345" s="110"/>
      <c r="E345" s="111"/>
      <c r="F345" s="111"/>
      <c r="G345" s="112">
        <f>SUM(G342:G344)</f>
        <v>10290948799.24</v>
      </c>
      <c r="H345" s="111"/>
      <c r="I345" s="112">
        <f>SUM(I342:I344)</f>
        <v>624506240.03999996</v>
      </c>
      <c r="J345" s="111"/>
      <c r="K345" s="112">
        <f>SUM(K342:K344)</f>
        <v>263709678.26999998</v>
      </c>
      <c r="L345" s="111"/>
      <c r="M345" s="112">
        <f>SUM(M342:M344)</f>
        <v>360796561.76999998</v>
      </c>
    </row>
    <row r="346" spans="1:13" s="10" customFormat="1">
      <c r="A346" s="110"/>
      <c r="B346" s="110"/>
      <c r="C346" s="110"/>
      <c r="D346" s="110"/>
      <c r="E346" s="111"/>
      <c r="F346" s="111"/>
      <c r="G346" s="112"/>
      <c r="H346" s="111"/>
      <c r="I346" s="112"/>
      <c r="J346" s="111"/>
      <c r="K346" s="112"/>
      <c r="L346" s="111"/>
      <c r="M346" s="112"/>
    </row>
    <row r="347" spans="1:13" s="10" customFormat="1">
      <c r="A347" s="110" t="str">
        <f>A348</f>
        <v>Investment Solutions Strategic Global Fund (Jersey)</v>
      </c>
      <c r="B347" s="110"/>
      <c r="C347" s="110"/>
      <c r="D347" s="110"/>
      <c r="E347" s="111"/>
      <c r="F347" s="111"/>
      <c r="G347" s="112"/>
      <c r="H347" s="111"/>
      <c r="I347" s="112"/>
      <c r="J347" s="111"/>
      <c r="K347" s="112"/>
      <c r="L347" s="111"/>
      <c r="M347" s="112"/>
    </row>
    <row r="348" spans="1:13">
      <c r="A348" s="113" t="s">
        <v>41</v>
      </c>
      <c r="B348" s="8" t="s">
        <v>116</v>
      </c>
      <c r="C348" s="8" t="s">
        <v>395</v>
      </c>
      <c r="D348" s="8" t="s">
        <v>118</v>
      </c>
      <c r="E348" s="7">
        <v>0</v>
      </c>
      <c r="F348" s="7">
        <v>0</v>
      </c>
      <c r="G348" s="6">
        <v>0</v>
      </c>
      <c r="H348" s="7">
        <v>0</v>
      </c>
      <c r="I348" s="6">
        <v>0</v>
      </c>
      <c r="J348" s="7">
        <v>0</v>
      </c>
      <c r="K348" s="6">
        <v>0</v>
      </c>
      <c r="L348" s="7">
        <v>0</v>
      </c>
      <c r="M348" s="6">
        <v>0</v>
      </c>
    </row>
    <row r="349" spans="1:13">
      <c r="A349" s="113" t="s">
        <v>41</v>
      </c>
      <c r="B349" s="8" t="s">
        <v>116</v>
      </c>
      <c r="C349" s="8" t="s">
        <v>396</v>
      </c>
      <c r="D349" s="8" t="s">
        <v>118</v>
      </c>
      <c r="E349" s="7">
        <v>0</v>
      </c>
      <c r="F349" s="7">
        <v>0</v>
      </c>
      <c r="G349" s="6">
        <v>0</v>
      </c>
      <c r="H349" s="7">
        <v>0</v>
      </c>
      <c r="I349" s="6">
        <v>0</v>
      </c>
      <c r="J349" s="7">
        <v>0</v>
      </c>
      <c r="K349" s="6">
        <v>0</v>
      </c>
      <c r="L349" s="7">
        <v>0</v>
      </c>
      <c r="M349" s="6">
        <v>0</v>
      </c>
    </row>
    <row r="350" spans="1:13">
      <c r="A350" s="113" t="s">
        <v>41</v>
      </c>
      <c r="B350" s="8" t="s">
        <v>116</v>
      </c>
      <c r="C350" s="8" t="s">
        <v>397</v>
      </c>
      <c r="D350" s="8" t="s">
        <v>118</v>
      </c>
      <c r="E350" s="7">
        <v>0</v>
      </c>
      <c r="F350" s="7">
        <v>0</v>
      </c>
      <c r="G350" s="6">
        <v>0</v>
      </c>
      <c r="H350" s="7">
        <v>0</v>
      </c>
      <c r="I350" s="6">
        <v>0</v>
      </c>
      <c r="J350" s="7">
        <v>0</v>
      </c>
      <c r="K350" s="6">
        <v>0</v>
      </c>
      <c r="L350" s="7">
        <v>0</v>
      </c>
      <c r="M350" s="6">
        <v>0</v>
      </c>
    </row>
    <row r="351" spans="1:13">
      <c r="A351" s="113" t="s">
        <v>41</v>
      </c>
      <c r="B351" s="8" t="s">
        <v>116</v>
      </c>
      <c r="C351" s="8" t="s">
        <v>398</v>
      </c>
      <c r="D351" s="8" t="s">
        <v>118</v>
      </c>
      <c r="E351" s="7">
        <v>0</v>
      </c>
      <c r="F351" s="7">
        <v>0</v>
      </c>
      <c r="G351" s="6">
        <v>0</v>
      </c>
      <c r="H351" s="7">
        <v>0</v>
      </c>
      <c r="I351" s="6">
        <v>0</v>
      </c>
      <c r="J351" s="7">
        <v>0</v>
      </c>
      <c r="K351" s="6">
        <v>0</v>
      </c>
      <c r="L351" s="7">
        <v>0</v>
      </c>
      <c r="M351" s="6">
        <v>0</v>
      </c>
    </row>
    <row r="352" spans="1:13">
      <c r="A352" s="113" t="s">
        <v>41</v>
      </c>
      <c r="B352" s="8" t="s">
        <v>116</v>
      </c>
      <c r="C352" s="8" t="s">
        <v>399</v>
      </c>
      <c r="D352" s="8" t="s">
        <v>118</v>
      </c>
      <c r="E352" s="7">
        <v>0</v>
      </c>
      <c r="F352" s="7">
        <v>0</v>
      </c>
      <c r="G352" s="6">
        <v>0</v>
      </c>
      <c r="H352" s="7">
        <v>0</v>
      </c>
      <c r="I352" s="6">
        <v>0</v>
      </c>
      <c r="J352" s="7">
        <v>0</v>
      </c>
      <c r="K352" s="6">
        <v>0</v>
      </c>
      <c r="L352" s="7">
        <v>0</v>
      </c>
      <c r="M352" s="6">
        <v>0</v>
      </c>
    </row>
    <row r="353" spans="1:13">
      <c r="A353" s="113" t="s">
        <v>41</v>
      </c>
      <c r="B353" s="8" t="s">
        <v>116</v>
      </c>
      <c r="C353" s="8" t="s">
        <v>400</v>
      </c>
      <c r="D353" s="8" t="s">
        <v>118</v>
      </c>
      <c r="E353" s="7">
        <v>13.827432999999999</v>
      </c>
      <c r="F353" s="7">
        <v>3804081.66</v>
      </c>
      <c r="G353" s="6">
        <v>52600686.68</v>
      </c>
      <c r="H353" s="7">
        <v>852789.2</v>
      </c>
      <c r="I353" s="6">
        <v>11791886.08</v>
      </c>
      <c r="J353" s="7">
        <v>30746.21</v>
      </c>
      <c r="K353" s="6">
        <v>425141.16</v>
      </c>
      <c r="L353" s="7">
        <v>822042.99</v>
      </c>
      <c r="M353" s="6">
        <v>11366744.92</v>
      </c>
    </row>
    <row r="354" spans="1:13">
      <c r="A354" s="113" t="s">
        <v>41</v>
      </c>
      <c r="B354" s="8" t="s">
        <v>116</v>
      </c>
      <c r="C354" s="8" t="s">
        <v>401</v>
      </c>
      <c r="D354" s="8" t="s">
        <v>118</v>
      </c>
      <c r="E354" s="7">
        <v>0</v>
      </c>
      <c r="F354" s="7">
        <v>0</v>
      </c>
      <c r="G354" s="6">
        <v>0</v>
      </c>
      <c r="H354" s="7">
        <v>0</v>
      </c>
      <c r="I354" s="6">
        <v>0</v>
      </c>
      <c r="J354" s="7">
        <v>0</v>
      </c>
      <c r="K354" s="6">
        <v>0</v>
      </c>
      <c r="L354" s="7">
        <v>0</v>
      </c>
      <c r="M354" s="6">
        <v>0</v>
      </c>
    </row>
    <row r="355" spans="1:13">
      <c r="A355" s="113" t="s">
        <v>41</v>
      </c>
      <c r="B355" s="8" t="s">
        <v>116</v>
      </c>
      <c r="C355" s="8" t="s">
        <v>402</v>
      </c>
      <c r="D355" s="8" t="s">
        <v>118</v>
      </c>
      <c r="E355" s="7">
        <v>13.827432999999999</v>
      </c>
      <c r="F355" s="7">
        <v>25642194.030000001</v>
      </c>
      <c r="G355" s="6">
        <v>354565736.07999998</v>
      </c>
      <c r="H355" s="7">
        <v>480611.17</v>
      </c>
      <c r="I355" s="6">
        <v>6645619.0700000003</v>
      </c>
      <c r="J355" s="7">
        <v>1240352.04</v>
      </c>
      <c r="K355" s="6">
        <v>17150885.510000002</v>
      </c>
      <c r="L355" s="7">
        <v>-759740.87</v>
      </c>
      <c r="M355" s="6">
        <v>-10505266.439999999</v>
      </c>
    </row>
    <row r="356" spans="1:13">
      <c r="A356" s="113" t="s">
        <v>41</v>
      </c>
      <c r="B356" s="8" t="s">
        <v>116</v>
      </c>
      <c r="C356" s="8" t="s">
        <v>403</v>
      </c>
      <c r="D356" s="8" t="s">
        <v>122</v>
      </c>
      <c r="E356" s="7">
        <v>15.432098</v>
      </c>
      <c r="F356" s="7">
        <v>629266.03</v>
      </c>
      <c r="G356" s="6">
        <v>9710895.5199999996</v>
      </c>
      <c r="H356" s="7">
        <v>2.2000000000000002</v>
      </c>
      <c r="I356" s="6">
        <v>33.950000000000003</v>
      </c>
      <c r="J356" s="7">
        <v>10257.15</v>
      </c>
      <c r="K356" s="6">
        <v>158289.35</v>
      </c>
      <c r="L356" s="7">
        <v>-10254.950000000001</v>
      </c>
      <c r="M356" s="6">
        <v>-158255.4</v>
      </c>
    </row>
    <row r="357" spans="1:13">
      <c r="A357" s="113" t="s">
        <v>41</v>
      </c>
      <c r="B357" s="8" t="s">
        <v>116</v>
      </c>
      <c r="C357" s="8" t="s">
        <v>404</v>
      </c>
      <c r="D357" s="8" t="s">
        <v>122</v>
      </c>
      <c r="E357" s="7">
        <v>0</v>
      </c>
      <c r="F357" s="7">
        <v>0</v>
      </c>
      <c r="G357" s="6">
        <v>0</v>
      </c>
      <c r="H357" s="7">
        <v>0</v>
      </c>
      <c r="I357" s="6">
        <v>0</v>
      </c>
      <c r="J357" s="7">
        <v>0</v>
      </c>
      <c r="K357" s="6">
        <v>0</v>
      </c>
      <c r="L357" s="7">
        <v>0</v>
      </c>
      <c r="M357" s="6">
        <v>0</v>
      </c>
    </row>
    <row r="358" spans="1:13">
      <c r="A358" s="113" t="s">
        <v>41</v>
      </c>
      <c r="B358" s="8" t="s">
        <v>116</v>
      </c>
      <c r="C358" s="8" t="s">
        <v>405</v>
      </c>
      <c r="D358" s="8" t="s">
        <v>136</v>
      </c>
      <c r="E358" s="7">
        <v>20.920501999999999</v>
      </c>
      <c r="F358" s="7">
        <v>552551.81999999995</v>
      </c>
      <c r="G358" s="6">
        <v>11559661.5</v>
      </c>
      <c r="H358" s="7">
        <v>186063.94</v>
      </c>
      <c r="I358" s="6">
        <v>3892551.05</v>
      </c>
      <c r="J358" s="7">
        <v>144504.45000000001</v>
      </c>
      <c r="K358" s="6">
        <v>3023105.65</v>
      </c>
      <c r="L358" s="7">
        <v>41559.49</v>
      </c>
      <c r="M358" s="6">
        <v>869445.4</v>
      </c>
    </row>
    <row r="359" spans="1:13">
      <c r="A359" s="113" t="s">
        <v>41</v>
      </c>
      <c r="B359" s="8" t="s">
        <v>116</v>
      </c>
      <c r="C359" s="8" t="s">
        <v>406</v>
      </c>
      <c r="D359" s="8" t="s">
        <v>118</v>
      </c>
      <c r="E359" s="7">
        <v>13.827432999999999</v>
      </c>
      <c r="F359" s="7">
        <v>882466.52</v>
      </c>
      <c r="G359" s="6">
        <v>12202247.24</v>
      </c>
      <c r="H359" s="7">
        <v>177850.52</v>
      </c>
      <c r="I359" s="6">
        <v>2459216.27</v>
      </c>
      <c r="J359" s="7">
        <v>100442.9</v>
      </c>
      <c r="K359" s="6">
        <v>1388867.52</v>
      </c>
      <c r="L359" s="7">
        <v>77407.62</v>
      </c>
      <c r="M359" s="6">
        <v>1070348.75</v>
      </c>
    </row>
    <row r="360" spans="1:13">
      <c r="A360" s="113" t="s">
        <v>41</v>
      </c>
      <c r="B360" s="8" t="s">
        <v>116</v>
      </c>
      <c r="C360" s="8" t="s">
        <v>407</v>
      </c>
      <c r="D360" s="8" t="s">
        <v>118</v>
      </c>
      <c r="E360" s="7">
        <v>13.827434</v>
      </c>
      <c r="F360" s="7">
        <v>3210.61</v>
      </c>
      <c r="G360" s="6">
        <v>44394.5</v>
      </c>
      <c r="H360" s="7">
        <v>0</v>
      </c>
      <c r="I360" s="6">
        <v>0</v>
      </c>
      <c r="J360" s="7">
        <v>0</v>
      </c>
      <c r="K360" s="6">
        <v>0</v>
      </c>
      <c r="L360" s="7">
        <v>0</v>
      </c>
      <c r="M360" s="6">
        <v>0</v>
      </c>
    </row>
    <row r="361" spans="1:13">
      <c r="A361" s="113" t="s">
        <v>41</v>
      </c>
      <c r="B361" s="8" t="s">
        <v>116</v>
      </c>
      <c r="C361" s="8" t="s">
        <v>408</v>
      </c>
      <c r="D361" s="8" t="s">
        <v>118</v>
      </c>
      <c r="E361" s="7">
        <v>0</v>
      </c>
      <c r="F361" s="7">
        <v>0</v>
      </c>
      <c r="G361" s="6">
        <v>0</v>
      </c>
      <c r="H361" s="7">
        <v>0</v>
      </c>
      <c r="I361" s="6">
        <v>0</v>
      </c>
      <c r="J361" s="7">
        <v>0</v>
      </c>
      <c r="K361" s="6">
        <v>0</v>
      </c>
      <c r="L361" s="7">
        <v>0</v>
      </c>
      <c r="M361" s="6">
        <v>0</v>
      </c>
    </row>
    <row r="362" spans="1:13">
      <c r="A362" s="113" t="s">
        <v>41</v>
      </c>
      <c r="B362" s="8" t="s">
        <v>116</v>
      </c>
      <c r="C362" s="8" t="s">
        <v>409</v>
      </c>
      <c r="D362" s="8" t="s">
        <v>118</v>
      </c>
      <c r="E362" s="7">
        <v>13.827432999999999</v>
      </c>
      <c r="F362" s="7">
        <v>1963623.66</v>
      </c>
      <c r="G362" s="6">
        <v>27151875.829999998</v>
      </c>
      <c r="H362" s="7">
        <v>87.34</v>
      </c>
      <c r="I362" s="6">
        <v>1207.69</v>
      </c>
      <c r="J362" s="7">
        <v>345260.08</v>
      </c>
      <c r="K362" s="6">
        <v>4774060.84</v>
      </c>
      <c r="L362" s="7">
        <v>-345172.74</v>
      </c>
      <c r="M362" s="6">
        <v>-4772853.1500000004</v>
      </c>
    </row>
    <row r="363" spans="1:13">
      <c r="A363" s="113" t="s">
        <v>41</v>
      </c>
      <c r="B363" s="8" t="s">
        <v>116</v>
      </c>
      <c r="C363" s="8" t="s">
        <v>410</v>
      </c>
      <c r="D363" s="8" t="s">
        <v>118</v>
      </c>
      <c r="E363" s="7">
        <v>0</v>
      </c>
      <c r="F363" s="7">
        <v>0</v>
      </c>
      <c r="G363" s="6">
        <v>0</v>
      </c>
      <c r="H363" s="7">
        <v>0</v>
      </c>
      <c r="I363" s="6">
        <v>0</v>
      </c>
      <c r="J363" s="7">
        <v>0</v>
      </c>
      <c r="K363" s="6">
        <v>0</v>
      </c>
      <c r="L363" s="7">
        <v>0</v>
      </c>
      <c r="M363" s="6">
        <v>0</v>
      </c>
    </row>
    <row r="364" spans="1:13">
      <c r="A364" s="113" t="s">
        <v>41</v>
      </c>
      <c r="B364" s="8" t="s">
        <v>116</v>
      </c>
      <c r="C364" s="8" t="s">
        <v>411</v>
      </c>
      <c r="D364" s="8" t="s">
        <v>118</v>
      </c>
      <c r="E364" s="7">
        <v>0</v>
      </c>
      <c r="F364" s="7">
        <v>0</v>
      </c>
      <c r="G364" s="6">
        <v>0</v>
      </c>
      <c r="H364" s="7">
        <v>0</v>
      </c>
      <c r="I364" s="6">
        <v>0</v>
      </c>
      <c r="J364" s="7">
        <v>0</v>
      </c>
      <c r="K364" s="6">
        <v>0</v>
      </c>
      <c r="L364" s="7">
        <v>0</v>
      </c>
      <c r="M364" s="6">
        <v>0</v>
      </c>
    </row>
    <row r="365" spans="1:13">
      <c r="A365" s="113" t="s">
        <v>41</v>
      </c>
      <c r="B365" s="8" t="s">
        <v>116</v>
      </c>
      <c r="C365" s="8" t="s">
        <v>412</v>
      </c>
      <c r="D365" s="8" t="s">
        <v>118</v>
      </c>
      <c r="E365" s="7">
        <v>13.827432999999999</v>
      </c>
      <c r="F365" s="7">
        <v>1128405.56</v>
      </c>
      <c r="G365" s="6">
        <v>15602952.98</v>
      </c>
      <c r="H365" s="7">
        <v>6665.24</v>
      </c>
      <c r="I365" s="6">
        <v>92163.16</v>
      </c>
      <c r="J365" s="7">
        <v>19005.240000000002</v>
      </c>
      <c r="K365" s="6">
        <v>262793.69</v>
      </c>
      <c r="L365" s="7">
        <v>-12340</v>
      </c>
      <c r="M365" s="6">
        <v>-170630.53</v>
      </c>
    </row>
    <row r="366" spans="1:13">
      <c r="A366" s="113" t="s">
        <v>41</v>
      </c>
      <c r="B366" s="8" t="s">
        <v>116</v>
      </c>
      <c r="C366" s="8" t="s">
        <v>413</v>
      </c>
      <c r="D366" s="8" t="s">
        <v>118</v>
      </c>
      <c r="E366" s="7">
        <v>13.827432999999999</v>
      </c>
      <c r="F366" s="7">
        <v>162646.54999999999</v>
      </c>
      <c r="G366" s="6">
        <v>2248984.38</v>
      </c>
      <c r="H366" s="7">
        <v>72973.86</v>
      </c>
      <c r="I366" s="6">
        <v>1009041.21</v>
      </c>
      <c r="J366" s="7">
        <v>139.11000000000001</v>
      </c>
      <c r="K366" s="6">
        <v>1923.53</v>
      </c>
      <c r="L366" s="7">
        <v>72834.75</v>
      </c>
      <c r="M366" s="6">
        <v>1007117.68</v>
      </c>
    </row>
    <row r="367" spans="1:13">
      <c r="A367" s="113" t="s">
        <v>41</v>
      </c>
      <c r="B367" s="8" t="s">
        <v>116</v>
      </c>
      <c r="C367" s="8" t="s">
        <v>414</v>
      </c>
      <c r="D367" s="8" t="s">
        <v>118</v>
      </c>
      <c r="E367" s="7">
        <v>0</v>
      </c>
      <c r="F367" s="7">
        <v>0</v>
      </c>
      <c r="G367" s="6">
        <v>0</v>
      </c>
      <c r="H367" s="7">
        <v>0</v>
      </c>
      <c r="I367" s="6">
        <v>0</v>
      </c>
      <c r="J367" s="7">
        <v>0</v>
      </c>
      <c r="K367" s="6">
        <v>0</v>
      </c>
      <c r="L367" s="7">
        <v>0</v>
      </c>
      <c r="M367" s="6">
        <v>0</v>
      </c>
    </row>
    <row r="368" spans="1:13">
      <c r="A368" s="113" t="s">
        <v>41</v>
      </c>
      <c r="B368" s="8" t="s">
        <v>116</v>
      </c>
      <c r="C368" s="8" t="s">
        <v>415</v>
      </c>
      <c r="D368" s="8" t="s">
        <v>118</v>
      </c>
      <c r="E368" s="7">
        <v>13.827432999999999</v>
      </c>
      <c r="F368" s="7">
        <v>1911648.74</v>
      </c>
      <c r="G368" s="6">
        <v>26433196.079999998</v>
      </c>
      <c r="H368" s="7">
        <v>72941.429999999993</v>
      </c>
      <c r="I368" s="6">
        <v>1008592.78</v>
      </c>
      <c r="J368" s="7">
        <v>145915.29</v>
      </c>
      <c r="K368" s="6">
        <v>2017633.99</v>
      </c>
      <c r="L368" s="7">
        <v>-72973.86</v>
      </c>
      <c r="M368" s="6">
        <v>-1009041.21</v>
      </c>
    </row>
    <row r="369" spans="1:13">
      <c r="A369" s="113" t="s">
        <v>41</v>
      </c>
      <c r="B369" s="8" t="s">
        <v>116</v>
      </c>
      <c r="C369" s="8" t="s">
        <v>416</v>
      </c>
      <c r="D369" s="8" t="s">
        <v>118</v>
      </c>
      <c r="E369" s="7">
        <v>13.827432999999999</v>
      </c>
      <c r="F369" s="7">
        <v>422506.53</v>
      </c>
      <c r="G369" s="6">
        <v>5842181.0099999998</v>
      </c>
      <c r="H369" s="7">
        <v>230020.34</v>
      </c>
      <c r="I369" s="6">
        <v>3180590.98</v>
      </c>
      <c r="J369" s="7">
        <v>222058.64</v>
      </c>
      <c r="K369" s="6">
        <v>3070501.09</v>
      </c>
      <c r="L369" s="7">
        <v>7961.7</v>
      </c>
      <c r="M369" s="6">
        <v>110089.89</v>
      </c>
    </row>
    <row r="370" spans="1:13">
      <c r="A370" s="113" t="s">
        <v>41</v>
      </c>
      <c r="B370" s="8" t="s">
        <v>116</v>
      </c>
      <c r="C370" s="8" t="s">
        <v>417</v>
      </c>
      <c r="D370" s="8" t="s">
        <v>118</v>
      </c>
      <c r="E370" s="7">
        <v>0</v>
      </c>
      <c r="F370" s="7">
        <v>0</v>
      </c>
      <c r="G370" s="6">
        <v>0</v>
      </c>
      <c r="H370" s="7">
        <v>0</v>
      </c>
      <c r="I370" s="6">
        <v>0</v>
      </c>
      <c r="J370" s="7">
        <v>0</v>
      </c>
      <c r="K370" s="6">
        <v>0</v>
      </c>
      <c r="L370" s="7">
        <v>0</v>
      </c>
      <c r="M370" s="6">
        <v>0</v>
      </c>
    </row>
    <row r="371" spans="1:13">
      <c r="A371" s="113" t="s">
        <v>41</v>
      </c>
      <c r="B371" s="8" t="s">
        <v>116</v>
      </c>
      <c r="C371" s="8" t="s">
        <v>418</v>
      </c>
      <c r="D371" s="8" t="s">
        <v>118</v>
      </c>
      <c r="E371" s="7">
        <v>13.827432999999999</v>
      </c>
      <c r="F371" s="7">
        <v>18456360.010000002</v>
      </c>
      <c r="G371" s="6">
        <v>255204093.09</v>
      </c>
      <c r="H371" s="7">
        <v>429772.02</v>
      </c>
      <c r="I371" s="6">
        <v>5942644.0800000001</v>
      </c>
      <c r="J371" s="7">
        <v>365855.75</v>
      </c>
      <c r="K371" s="6">
        <v>5058846.07</v>
      </c>
      <c r="L371" s="7">
        <v>63916.27</v>
      </c>
      <c r="M371" s="6">
        <v>883798.01</v>
      </c>
    </row>
    <row r="372" spans="1:13">
      <c r="A372" s="113" t="s">
        <v>41</v>
      </c>
      <c r="B372" s="8" t="s">
        <v>116</v>
      </c>
      <c r="C372" s="8" t="s">
        <v>419</v>
      </c>
      <c r="D372" s="8" t="s">
        <v>118</v>
      </c>
      <c r="E372" s="7">
        <v>13.827432999999999</v>
      </c>
      <c r="F372" s="7">
        <v>620054.15</v>
      </c>
      <c r="G372" s="6">
        <v>8573757.6099999994</v>
      </c>
      <c r="H372" s="7">
        <v>333737.94</v>
      </c>
      <c r="I372" s="6">
        <v>4614739.22</v>
      </c>
      <c r="J372" s="7">
        <v>224.02</v>
      </c>
      <c r="K372" s="6">
        <v>3097.62</v>
      </c>
      <c r="L372" s="7">
        <v>333513.92</v>
      </c>
      <c r="M372" s="6">
        <v>4611641.5999999996</v>
      </c>
    </row>
    <row r="373" spans="1:13">
      <c r="A373" s="113" t="s">
        <v>41</v>
      </c>
      <c r="B373" s="8" t="s">
        <v>116</v>
      </c>
      <c r="C373" s="8" t="s">
        <v>420</v>
      </c>
      <c r="D373" s="8" t="s">
        <v>118</v>
      </c>
      <c r="E373" s="7">
        <v>0</v>
      </c>
      <c r="F373" s="7">
        <v>0</v>
      </c>
      <c r="G373" s="6">
        <v>0</v>
      </c>
      <c r="H373" s="7">
        <v>0</v>
      </c>
      <c r="I373" s="6">
        <v>0</v>
      </c>
      <c r="J373" s="7">
        <v>0</v>
      </c>
      <c r="K373" s="6">
        <v>0</v>
      </c>
      <c r="L373" s="7">
        <v>0</v>
      </c>
      <c r="M373" s="6">
        <v>0</v>
      </c>
    </row>
    <row r="374" spans="1:13">
      <c r="A374" s="113" t="s">
        <v>41</v>
      </c>
      <c r="B374" s="8" t="s">
        <v>116</v>
      </c>
      <c r="C374" s="8" t="s">
        <v>421</v>
      </c>
      <c r="D374" s="8" t="s">
        <v>118</v>
      </c>
      <c r="E374" s="7">
        <v>13.827432999999999</v>
      </c>
      <c r="F374" s="7">
        <v>12625505.27</v>
      </c>
      <c r="G374" s="6">
        <v>174578336.16999999</v>
      </c>
      <c r="H374" s="7">
        <v>2226.0300000000002</v>
      </c>
      <c r="I374" s="6">
        <v>30780.28</v>
      </c>
      <c r="J374" s="7">
        <v>44275.72</v>
      </c>
      <c r="K374" s="6">
        <v>612219.57999999996</v>
      </c>
      <c r="L374" s="7">
        <v>-42049.69</v>
      </c>
      <c r="M374" s="6">
        <v>-581439.30000000005</v>
      </c>
    </row>
    <row r="375" spans="1:13" s="10" customFormat="1">
      <c r="A375" s="110" t="str">
        <f>"Sub Total: " &amp;A374</f>
        <v>Sub Total: Investment Solutions Strategic Global Fund (Jersey)</v>
      </c>
      <c r="B375" s="110"/>
      <c r="C375" s="110"/>
      <c r="D375" s="110"/>
      <c r="E375" s="111"/>
      <c r="F375" s="111"/>
      <c r="G375" s="112">
        <f>SUM(G348:G374)</f>
        <v>956318998.66999996</v>
      </c>
      <c r="H375" s="111"/>
      <c r="I375" s="112">
        <f>SUM(I348:I374)</f>
        <v>40669065.82</v>
      </c>
      <c r="J375" s="111"/>
      <c r="K375" s="112">
        <f>SUM(K348:K374)</f>
        <v>37947365.600000001</v>
      </c>
      <c r="L375" s="111"/>
      <c r="M375" s="112">
        <f>SUM(M348:M374)</f>
        <v>2721700.2200000007</v>
      </c>
    </row>
    <row r="376" spans="1:13" s="10" customFormat="1">
      <c r="A376" s="110"/>
      <c r="B376" s="110"/>
      <c r="C376" s="110"/>
      <c r="D376" s="110"/>
      <c r="E376" s="111"/>
      <c r="F376" s="111"/>
      <c r="G376" s="112"/>
      <c r="H376" s="111"/>
      <c r="I376" s="112"/>
      <c r="J376" s="111"/>
      <c r="K376" s="112"/>
      <c r="L376" s="111"/>
      <c r="M376" s="112"/>
    </row>
    <row r="377" spans="1:13" s="10" customFormat="1">
      <c r="A377" s="110" t="str">
        <f>A378</f>
        <v>Lloyds  Gilt Fund Ltd</v>
      </c>
      <c r="B377" s="110"/>
      <c r="C377" s="110"/>
      <c r="D377" s="110"/>
      <c r="E377" s="111"/>
      <c r="F377" s="111"/>
      <c r="G377" s="112"/>
      <c r="H377" s="111"/>
      <c r="I377" s="112"/>
      <c r="J377" s="111"/>
      <c r="K377" s="112"/>
      <c r="L377" s="111"/>
      <c r="M377" s="112"/>
    </row>
    <row r="378" spans="1:13">
      <c r="A378" s="113" t="s">
        <v>42</v>
      </c>
      <c r="B378" s="8" t="s">
        <v>116</v>
      </c>
      <c r="C378" s="8" t="s">
        <v>422</v>
      </c>
      <c r="D378" s="8" t="s">
        <v>136</v>
      </c>
      <c r="E378" s="7">
        <v>0</v>
      </c>
      <c r="F378" s="7">
        <v>0</v>
      </c>
      <c r="G378" s="6">
        <v>0</v>
      </c>
      <c r="H378" s="7">
        <v>0</v>
      </c>
      <c r="I378" s="6">
        <v>0</v>
      </c>
      <c r="J378" s="7">
        <v>0</v>
      </c>
      <c r="K378" s="6">
        <v>0</v>
      </c>
      <c r="L378" s="7">
        <v>0</v>
      </c>
      <c r="M378" s="6">
        <v>0</v>
      </c>
    </row>
    <row r="379" spans="1:13" s="10" customFormat="1">
      <c r="A379" s="110" t="str">
        <f>"Sub Total: " &amp;A378</f>
        <v>Sub Total: Lloyds  Gilt Fund Ltd</v>
      </c>
      <c r="B379" s="110"/>
      <c r="C379" s="110"/>
      <c r="D379" s="110"/>
      <c r="E379" s="111"/>
      <c r="F379" s="111"/>
      <c r="G379" s="112">
        <f>SUM(G378)</f>
        <v>0</v>
      </c>
      <c r="H379" s="111"/>
      <c r="I379" s="112">
        <f>SUM(I378)</f>
        <v>0</v>
      </c>
      <c r="J379" s="111"/>
      <c r="K379" s="112">
        <f>SUM(K378)</f>
        <v>0</v>
      </c>
      <c r="L379" s="111"/>
      <c r="M379" s="112">
        <f>SUM(M378)</f>
        <v>0</v>
      </c>
    </row>
    <row r="380" spans="1:13" s="10" customFormat="1">
      <c r="A380" s="110"/>
      <c r="B380" s="110"/>
      <c r="C380" s="110"/>
      <c r="D380" s="110"/>
      <c r="E380" s="111"/>
      <c r="F380" s="111"/>
      <c r="G380" s="112"/>
      <c r="H380" s="111"/>
      <c r="I380" s="112"/>
      <c r="J380" s="111"/>
      <c r="K380" s="112"/>
      <c r="L380" s="111"/>
      <c r="M380" s="112"/>
    </row>
    <row r="381" spans="1:13" s="10" customFormat="1">
      <c r="A381" s="110" t="str">
        <f>A382</f>
        <v>Lloyds  Investment Funds Ltd</v>
      </c>
      <c r="B381" s="110"/>
      <c r="C381" s="110"/>
      <c r="D381" s="110"/>
      <c r="E381" s="111"/>
      <c r="F381" s="111"/>
      <c r="G381" s="112"/>
      <c r="H381" s="111"/>
      <c r="I381" s="112"/>
      <c r="J381" s="111"/>
      <c r="K381" s="112"/>
      <c r="L381" s="111"/>
      <c r="M381" s="112"/>
    </row>
    <row r="382" spans="1:13">
      <c r="A382" s="113" t="s">
        <v>43</v>
      </c>
      <c r="B382" s="8" t="s">
        <v>116</v>
      </c>
      <c r="C382" s="8" t="s">
        <v>423</v>
      </c>
      <c r="D382" s="8" t="s">
        <v>424</v>
      </c>
      <c r="E382" s="7">
        <v>15.498799999999999</v>
      </c>
      <c r="F382" s="7">
        <v>12806.29</v>
      </c>
      <c r="G382" s="6">
        <v>198482.13</v>
      </c>
      <c r="H382" s="7">
        <v>0</v>
      </c>
      <c r="I382" s="6">
        <v>0</v>
      </c>
      <c r="J382" s="7">
        <v>0</v>
      </c>
      <c r="K382" s="6">
        <v>0</v>
      </c>
      <c r="L382" s="7">
        <v>0</v>
      </c>
      <c r="M382" s="6">
        <v>0</v>
      </c>
    </row>
    <row r="383" spans="1:13">
      <c r="A383" s="113" t="s">
        <v>43</v>
      </c>
      <c r="B383" s="8" t="s">
        <v>116</v>
      </c>
      <c r="C383" s="8" t="s">
        <v>425</v>
      </c>
      <c r="D383" s="8" t="s">
        <v>136</v>
      </c>
      <c r="E383" s="7">
        <v>21.032</v>
      </c>
      <c r="F383" s="7">
        <v>57827.14</v>
      </c>
      <c r="G383" s="6">
        <v>1216220.4099999999</v>
      </c>
      <c r="H383" s="7">
        <v>0</v>
      </c>
      <c r="I383" s="6">
        <v>0</v>
      </c>
      <c r="J383" s="7">
        <v>0</v>
      </c>
      <c r="K383" s="6">
        <v>0</v>
      </c>
      <c r="L383" s="7">
        <v>0</v>
      </c>
      <c r="M383" s="6">
        <v>0</v>
      </c>
    </row>
    <row r="384" spans="1:13">
      <c r="A384" s="113" t="s">
        <v>43</v>
      </c>
      <c r="B384" s="8" t="s">
        <v>116</v>
      </c>
      <c r="C384" s="8" t="s">
        <v>426</v>
      </c>
      <c r="D384" s="8" t="s">
        <v>136</v>
      </c>
      <c r="E384" s="7">
        <v>21.032</v>
      </c>
      <c r="F384" s="7">
        <v>508886.52</v>
      </c>
      <c r="G384" s="6">
        <v>10702901.289999999</v>
      </c>
      <c r="H384" s="7">
        <v>5161.63</v>
      </c>
      <c r="I384" s="6">
        <v>108559.4</v>
      </c>
      <c r="J384" s="7">
        <v>760.63</v>
      </c>
      <c r="K384" s="6">
        <v>15997.57</v>
      </c>
      <c r="L384" s="7">
        <v>4401</v>
      </c>
      <c r="M384" s="6">
        <v>92561.83</v>
      </c>
    </row>
    <row r="385" spans="1:13">
      <c r="A385" s="113" t="s">
        <v>43</v>
      </c>
      <c r="B385" s="8" t="s">
        <v>116</v>
      </c>
      <c r="C385" s="8" t="s">
        <v>183</v>
      </c>
      <c r="D385" s="8" t="s">
        <v>136</v>
      </c>
      <c r="E385" s="7">
        <v>21.032</v>
      </c>
      <c r="F385" s="7">
        <v>15289.61</v>
      </c>
      <c r="G385" s="6">
        <v>321571.08</v>
      </c>
      <c r="H385" s="7">
        <v>0</v>
      </c>
      <c r="I385" s="6">
        <v>0</v>
      </c>
      <c r="J385" s="7">
        <v>0</v>
      </c>
      <c r="K385" s="6">
        <v>0</v>
      </c>
      <c r="L385" s="7">
        <v>0</v>
      </c>
      <c r="M385" s="6">
        <v>0</v>
      </c>
    </row>
    <row r="386" spans="1:13">
      <c r="A386" s="113" t="s">
        <v>43</v>
      </c>
      <c r="B386" s="8" t="s">
        <v>116</v>
      </c>
      <c r="C386" s="8" t="s">
        <v>427</v>
      </c>
      <c r="D386" s="8" t="s">
        <v>136</v>
      </c>
      <c r="E386" s="7">
        <v>0</v>
      </c>
      <c r="F386" s="7">
        <v>0</v>
      </c>
      <c r="G386" s="6">
        <v>0</v>
      </c>
      <c r="H386" s="7">
        <v>0</v>
      </c>
      <c r="I386" s="6">
        <v>0</v>
      </c>
      <c r="J386" s="7">
        <v>0</v>
      </c>
      <c r="K386" s="6">
        <v>0</v>
      </c>
      <c r="L386" s="7">
        <v>0</v>
      </c>
      <c r="M386" s="6">
        <v>0</v>
      </c>
    </row>
    <row r="387" spans="1:13">
      <c r="A387" s="113" t="s">
        <v>43</v>
      </c>
      <c r="B387" s="8" t="s">
        <v>116</v>
      </c>
      <c r="C387" s="8" t="s">
        <v>428</v>
      </c>
      <c r="D387" s="8" t="s">
        <v>136</v>
      </c>
      <c r="E387" s="7">
        <v>0</v>
      </c>
      <c r="F387" s="7">
        <v>0</v>
      </c>
      <c r="G387" s="6">
        <v>0</v>
      </c>
      <c r="H387" s="7">
        <v>0</v>
      </c>
      <c r="I387" s="6">
        <v>0</v>
      </c>
      <c r="J387" s="7">
        <v>0</v>
      </c>
      <c r="K387" s="6">
        <v>0</v>
      </c>
      <c r="L387" s="7">
        <v>0</v>
      </c>
      <c r="M387" s="6">
        <v>0</v>
      </c>
    </row>
    <row r="388" spans="1:13">
      <c r="A388" s="113" t="s">
        <v>43</v>
      </c>
      <c r="B388" s="8" t="s">
        <v>116</v>
      </c>
      <c r="C388" s="8" t="s">
        <v>429</v>
      </c>
      <c r="D388" s="8" t="s">
        <v>136</v>
      </c>
      <c r="E388" s="7">
        <v>21.032</v>
      </c>
      <c r="F388" s="7">
        <v>13423.38</v>
      </c>
      <c r="G388" s="6">
        <v>282320.53000000003</v>
      </c>
      <c r="H388" s="7">
        <v>0</v>
      </c>
      <c r="I388" s="6">
        <v>0</v>
      </c>
      <c r="J388" s="7">
        <v>0</v>
      </c>
      <c r="K388" s="6">
        <v>0</v>
      </c>
      <c r="L388" s="7">
        <v>0</v>
      </c>
      <c r="M388" s="6">
        <v>0</v>
      </c>
    </row>
    <row r="389" spans="1:13" s="10" customFormat="1">
      <c r="A389" s="110" t="str">
        <f>"Sub Total: " &amp;A388</f>
        <v>Sub Total: Lloyds  Investment Funds Ltd</v>
      </c>
      <c r="B389" s="110"/>
      <c r="C389" s="110"/>
      <c r="D389" s="110"/>
      <c r="E389" s="111"/>
      <c r="F389" s="111"/>
      <c r="G389" s="112">
        <f>SUM(G378:G388)</f>
        <v>12721495.439999998</v>
      </c>
      <c r="H389" s="111"/>
      <c r="I389" s="112">
        <f>SUM(I378:I388)</f>
        <v>108559.4</v>
      </c>
      <c r="J389" s="111"/>
      <c r="K389" s="112">
        <f>SUM(K378:K388)</f>
        <v>15997.57</v>
      </c>
      <c r="L389" s="111"/>
      <c r="M389" s="112">
        <f>SUM(M378:M388)</f>
        <v>92561.83</v>
      </c>
    </row>
    <row r="390" spans="1:13" s="10" customFormat="1">
      <c r="A390" s="110"/>
      <c r="B390" s="110"/>
      <c r="C390" s="110"/>
      <c r="D390" s="110"/>
      <c r="E390" s="111"/>
      <c r="F390" s="111"/>
      <c r="G390" s="112"/>
      <c r="H390" s="111"/>
      <c r="I390" s="112"/>
      <c r="J390" s="111"/>
      <c r="K390" s="112"/>
      <c r="L390" s="111"/>
      <c r="M390" s="112"/>
    </row>
    <row r="391" spans="1:13" s="10" customFormat="1">
      <c r="A391" s="110" t="str">
        <f>A392</f>
        <v>Lloyds Money Fund Ltd</v>
      </c>
      <c r="B391" s="110"/>
      <c r="C391" s="110"/>
      <c r="D391" s="110"/>
      <c r="E391" s="111"/>
      <c r="F391" s="111"/>
      <c r="G391" s="112"/>
      <c r="H391" s="111"/>
      <c r="I391" s="112"/>
      <c r="J391" s="111"/>
      <c r="K391" s="112"/>
      <c r="L391" s="111"/>
      <c r="M391" s="112"/>
    </row>
    <row r="392" spans="1:13">
      <c r="A392" s="113" t="s">
        <v>44</v>
      </c>
      <c r="B392" s="8" t="s">
        <v>116</v>
      </c>
      <c r="C392" s="8" t="s">
        <v>430</v>
      </c>
      <c r="D392" s="8" t="s">
        <v>136</v>
      </c>
      <c r="E392" s="7">
        <v>21.031998999999999</v>
      </c>
      <c r="F392" s="7">
        <v>26531</v>
      </c>
      <c r="G392" s="6">
        <v>557999.99</v>
      </c>
      <c r="H392" s="7">
        <v>13735.9</v>
      </c>
      <c r="I392" s="6">
        <v>0</v>
      </c>
      <c r="J392" s="7">
        <v>65533.7</v>
      </c>
      <c r="K392" s="6">
        <v>1378304.78</v>
      </c>
      <c r="L392" s="7">
        <v>-51797.8</v>
      </c>
      <c r="M392" s="6">
        <v>-1089411.33</v>
      </c>
    </row>
    <row r="393" spans="1:13" s="10" customFormat="1">
      <c r="A393" s="110" t="str">
        <f>"Sub Total: " &amp;A392</f>
        <v>Sub Total: Lloyds Money Fund Ltd</v>
      </c>
      <c r="B393" s="110"/>
      <c r="C393" s="110"/>
      <c r="D393" s="110"/>
      <c r="E393" s="111"/>
      <c r="F393" s="111"/>
      <c r="G393" s="112">
        <f>SUM(G392)</f>
        <v>557999.99</v>
      </c>
      <c r="H393" s="111"/>
      <c r="I393" s="112">
        <f>SUM(I392)</f>
        <v>0</v>
      </c>
      <c r="J393" s="111"/>
      <c r="K393" s="112">
        <f>SUM(K392)</f>
        <v>1378304.78</v>
      </c>
      <c r="L393" s="111"/>
      <c r="M393" s="112">
        <f>SUM(M392)</f>
        <v>-1089411.33</v>
      </c>
    </row>
    <row r="394" spans="1:13" s="10" customFormat="1">
      <c r="A394" s="110"/>
      <c r="B394" s="110"/>
      <c r="C394" s="110"/>
      <c r="D394" s="110"/>
      <c r="E394" s="111"/>
      <c r="F394" s="111"/>
      <c r="G394" s="112"/>
      <c r="H394" s="111"/>
      <c r="I394" s="112"/>
      <c r="J394" s="111"/>
      <c r="K394" s="112"/>
      <c r="L394" s="111"/>
      <c r="M394" s="112"/>
    </row>
    <row r="395" spans="1:13" s="10" customFormat="1">
      <c r="A395" s="110" t="str">
        <f>A396</f>
        <v>Lloyds Multi Strategy Fund Ltd</v>
      </c>
      <c r="B395" s="110"/>
      <c r="C395" s="110"/>
      <c r="D395" s="110"/>
      <c r="E395" s="111"/>
      <c r="F395" s="111"/>
      <c r="G395" s="112"/>
      <c r="H395" s="111"/>
      <c r="I395" s="112"/>
      <c r="J395" s="111"/>
      <c r="K395" s="112"/>
      <c r="L395" s="111"/>
      <c r="M395" s="112"/>
    </row>
    <row r="396" spans="1:13">
      <c r="A396" s="113" t="s">
        <v>45</v>
      </c>
      <c r="B396" s="8" t="s">
        <v>116</v>
      </c>
      <c r="C396" s="8" t="s">
        <v>431</v>
      </c>
      <c r="D396" s="8" t="s">
        <v>136</v>
      </c>
      <c r="E396" s="7">
        <v>21.031998999999999</v>
      </c>
      <c r="F396" s="7">
        <v>28114.2</v>
      </c>
      <c r="G396" s="6">
        <v>591297.85</v>
      </c>
      <c r="H396" s="7">
        <v>0</v>
      </c>
      <c r="I396" s="6">
        <v>0</v>
      </c>
      <c r="J396" s="7">
        <v>10000</v>
      </c>
      <c r="K396" s="6">
        <v>210320</v>
      </c>
      <c r="L396" s="7">
        <v>-10000</v>
      </c>
      <c r="M396" s="6">
        <v>-210320</v>
      </c>
    </row>
    <row r="397" spans="1:13">
      <c r="A397" s="113" t="s">
        <v>432</v>
      </c>
      <c r="B397" s="8" t="s">
        <v>116</v>
      </c>
      <c r="C397" s="8" t="s">
        <v>433</v>
      </c>
      <c r="D397" s="8" t="s">
        <v>136</v>
      </c>
      <c r="E397" s="7">
        <v>34.916699999999999</v>
      </c>
      <c r="F397" s="7">
        <v>463635.83</v>
      </c>
      <c r="G397" s="6">
        <v>9285214.4100000001</v>
      </c>
      <c r="H397" s="7">
        <v>88331.21</v>
      </c>
      <c r="I397" s="6">
        <v>1857782.01</v>
      </c>
      <c r="J397" s="7">
        <v>0</v>
      </c>
      <c r="K397" s="6">
        <v>0</v>
      </c>
      <c r="L397" s="7">
        <v>88331.21</v>
      </c>
      <c r="M397" s="6">
        <v>1857782.01</v>
      </c>
    </row>
    <row r="398" spans="1:13">
      <c r="A398" s="113" t="s">
        <v>45</v>
      </c>
      <c r="B398" s="8" t="s">
        <v>116</v>
      </c>
      <c r="C398" s="8" t="s">
        <v>434</v>
      </c>
      <c r="D398" s="8" t="s">
        <v>118</v>
      </c>
      <c r="E398" s="7">
        <v>0</v>
      </c>
      <c r="F398" s="7">
        <v>0</v>
      </c>
      <c r="G398" s="6">
        <v>0</v>
      </c>
      <c r="H398" s="7">
        <v>0</v>
      </c>
      <c r="I398" s="6">
        <v>0</v>
      </c>
      <c r="J398" s="7">
        <v>0</v>
      </c>
      <c r="K398" s="6">
        <v>0</v>
      </c>
      <c r="L398" s="7">
        <v>0</v>
      </c>
      <c r="M398" s="6">
        <v>0</v>
      </c>
    </row>
    <row r="399" spans="1:13">
      <c r="A399" s="113" t="s">
        <v>432</v>
      </c>
      <c r="B399" s="8" t="s">
        <v>116</v>
      </c>
      <c r="C399" s="8" t="s">
        <v>435</v>
      </c>
      <c r="D399" s="8" t="s">
        <v>136</v>
      </c>
      <c r="E399" s="7">
        <v>34.916699999999999</v>
      </c>
      <c r="F399" s="7">
        <v>703764.27</v>
      </c>
      <c r="G399" s="6">
        <v>14394240.859999999</v>
      </c>
      <c r="H399" s="7">
        <v>0</v>
      </c>
      <c r="I399" s="6">
        <v>0</v>
      </c>
      <c r="J399" s="7">
        <v>54539.44</v>
      </c>
      <c r="K399" s="6">
        <v>1130760.8700000001</v>
      </c>
      <c r="L399" s="7">
        <v>-54539.44</v>
      </c>
      <c r="M399" s="6">
        <v>-1130760.8700000001</v>
      </c>
    </row>
    <row r="400" spans="1:13" s="10" customFormat="1">
      <c r="A400" s="110" t="str">
        <f>"Sub Total: " &amp;A399</f>
        <v>Sub Total: Lloyds Multi Strategy Fund LtdLloyds Multi Strategy Fund Ltd</v>
      </c>
      <c r="B400" s="110"/>
      <c r="C400" s="110"/>
      <c r="D400" s="110"/>
      <c r="E400" s="111"/>
      <c r="F400" s="111"/>
      <c r="G400" s="112">
        <f>SUM(G396:G399)</f>
        <v>24270753.119999997</v>
      </c>
      <c r="H400" s="111"/>
      <c r="I400" s="112">
        <f>SUM(I396:I399)</f>
        <v>1857782.01</v>
      </c>
      <c r="J400" s="111"/>
      <c r="K400" s="112">
        <f>SUM(K396:K399)</f>
        <v>1341080.8700000001</v>
      </c>
      <c r="L400" s="111"/>
      <c r="M400" s="112">
        <f>SUM(M396:M399)</f>
        <v>516701.1399999999</v>
      </c>
    </row>
    <row r="401" spans="1:13" s="10" customFormat="1">
      <c r="A401" s="110"/>
      <c r="B401" s="110"/>
      <c r="C401" s="110"/>
      <c r="D401" s="110"/>
      <c r="E401" s="111"/>
      <c r="F401" s="111"/>
      <c r="G401" s="112"/>
      <c r="H401" s="111"/>
      <c r="I401" s="112"/>
      <c r="J401" s="111"/>
      <c r="K401" s="112"/>
      <c r="L401" s="111"/>
      <c r="M401" s="112"/>
    </row>
    <row r="402" spans="1:13" s="10" customFormat="1">
      <c r="A402" s="110" t="str">
        <f>A403</f>
        <v>M&amp;G Investment Funds (1)</v>
      </c>
      <c r="B402" s="110"/>
      <c r="C402" s="110"/>
      <c r="D402" s="110"/>
      <c r="E402" s="111"/>
      <c r="F402" s="111"/>
      <c r="G402" s="112"/>
      <c r="H402" s="111"/>
      <c r="I402" s="112"/>
      <c r="J402" s="111"/>
      <c r="K402" s="112"/>
      <c r="L402" s="111"/>
      <c r="M402" s="112"/>
    </row>
    <row r="403" spans="1:13">
      <c r="A403" s="113" t="s">
        <v>46</v>
      </c>
      <c r="B403" s="8" t="s">
        <v>116</v>
      </c>
      <c r="C403" s="8" t="s">
        <v>436</v>
      </c>
      <c r="D403" s="8" t="s">
        <v>136</v>
      </c>
      <c r="E403" s="7">
        <v>20.927299999999999</v>
      </c>
      <c r="F403" s="7">
        <v>809969.5</v>
      </c>
      <c r="G403" s="6">
        <v>16950474.739999998</v>
      </c>
      <c r="H403" s="7">
        <v>5135.2700000000004</v>
      </c>
      <c r="I403" s="6">
        <v>107467.34</v>
      </c>
      <c r="J403" s="7">
        <v>12017.93</v>
      </c>
      <c r="K403" s="6">
        <v>251502.83</v>
      </c>
      <c r="L403" s="7">
        <v>-6882.66</v>
      </c>
      <c r="M403" s="6">
        <v>-144035.49</v>
      </c>
    </row>
    <row r="404" spans="1:13">
      <c r="A404" s="113" t="s">
        <v>46</v>
      </c>
      <c r="B404" s="8" t="s">
        <v>116</v>
      </c>
      <c r="C404" s="8" t="s">
        <v>437</v>
      </c>
      <c r="D404" s="8" t="s">
        <v>136</v>
      </c>
      <c r="E404" s="7">
        <v>20.927299999999999</v>
      </c>
      <c r="F404" s="7">
        <v>284788.15000000002</v>
      </c>
      <c r="G404" s="6">
        <v>5959847.1200000001</v>
      </c>
      <c r="H404" s="7">
        <v>8335.2800000000007</v>
      </c>
      <c r="I404" s="6">
        <v>174434.91</v>
      </c>
      <c r="J404" s="7">
        <v>4037.67</v>
      </c>
      <c r="K404" s="6">
        <v>84497.53</v>
      </c>
      <c r="L404" s="7">
        <v>4297.6099999999997</v>
      </c>
      <c r="M404" s="6">
        <v>89937.37</v>
      </c>
    </row>
    <row r="405" spans="1:13">
      <c r="A405" s="113" t="s">
        <v>47</v>
      </c>
      <c r="B405" s="8" t="s">
        <v>116</v>
      </c>
      <c r="C405" s="8" t="s">
        <v>438</v>
      </c>
      <c r="D405" s="8" t="s">
        <v>136</v>
      </c>
      <c r="E405" s="7">
        <v>20.927299999999999</v>
      </c>
      <c r="F405" s="7">
        <v>226154.43</v>
      </c>
      <c r="G405" s="6">
        <v>4732801.6500000004</v>
      </c>
      <c r="H405" s="7">
        <v>103.68</v>
      </c>
      <c r="I405" s="6">
        <v>2169.7399999999998</v>
      </c>
      <c r="J405" s="7">
        <v>0</v>
      </c>
      <c r="K405" s="6">
        <v>0</v>
      </c>
      <c r="L405" s="7">
        <v>103.68</v>
      </c>
      <c r="M405" s="6">
        <v>2169.7399999999998</v>
      </c>
    </row>
    <row r="406" spans="1:13">
      <c r="A406" s="113" t="s">
        <v>47</v>
      </c>
      <c r="B406" s="8" t="s">
        <v>116</v>
      </c>
      <c r="C406" s="8" t="s">
        <v>439</v>
      </c>
      <c r="D406" s="8" t="s">
        <v>136</v>
      </c>
      <c r="E406" s="7">
        <v>20.927299999999999</v>
      </c>
      <c r="F406" s="7">
        <v>1004986.57</v>
      </c>
      <c r="G406" s="6">
        <v>21031655.510000002</v>
      </c>
      <c r="H406" s="7">
        <v>86976.8</v>
      </c>
      <c r="I406" s="6">
        <v>1820189.59</v>
      </c>
      <c r="J406" s="7">
        <v>159842.82999999999</v>
      </c>
      <c r="K406" s="6">
        <v>3345078.86</v>
      </c>
      <c r="L406" s="7">
        <v>-72866.03</v>
      </c>
      <c r="M406" s="6">
        <v>-1524889.27</v>
      </c>
    </row>
    <row r="407" spans="1:13" s="10" customFormat="1">
      <c r="A407" s="110" t="str">
        <f>"Sub Total: " &amp;A406</f>
        <v>Sub Total: M&amp;G Investment Funds (3)</v>
      </c>
      <c r="B407" s="110"/>
      <c r="C407" s="110"/>
      <c r="D407" s="110"/>
      <c r="E407" s="111"/>
      <c r="F407" s="111"/>
      <c r="G407" s="112">
        <f>SUM(G403:G406)</f>
        <v>48674779.019999996</v>
      </c>
      <c r="H407" s="111"/>
      <c r="I407" s="112">
        <f>SUM(I403:I406)</f>
        <v>2104261.58</v>
      </c>
      <c r="J407" s="111"/>
      <c r="K407" s="112">
        <f>SUM(K403:K406)</f>
        <v>3681079.2199999997</v>
      </c>
      <c r="L407" s="111"/>
      <c r="M407" s="112">
        <f>SUM(M403:M406)</f>
        <v>-1576817.65</v>
      </c>
    </row>
    <row r="408" spans="1:13" s="10" customFormat="1">
      <c r="A408" s="110"/>
      <c r="B408" s="110"/>
      <c r="C408" s="110"/>
      <c r="D408" s="110"/>
      <c r="E408" s="111"/>
      <c r="F408" s="111"/>
      <c r="G408" s="112"/>
      <c r="H408" s="111"/>
      <c r="I408" s="112"/>
      <c r="J408" s="111"/>
      <c r="K408" s="112"/>
      <c r="L408" s="111"/>
      <c r="M408" s="112"/>
    </row>
    <row r="409" spans="1:13" s="10" customFormat="1">
      <c r="A409" s="110" t="str">
        <f>A410</f>
        <v xml:space="preserve">Marriott International Funds Plc </v>
      </c>
      <c r="B409" s="110"/>
      <c r="C409" s="110"/>
      <c r="D409" s="110"/>
      <c r="E409" s="111"/>
      <c r="F409" s="111"/>
      <c r="G409" s="112"/>
      <c r="H409" s="111"/>
      <c r="I409" s="112"/>
      <c r="J409" s="111"/>
      <c r="K409" s="112"/>
      <c r="L409" s="111"/>
      <c r="M409" s="112"/>
    </row>
    <row r="410" spans="1:13">
      <c r="A410" s="113" t="s">
        <v>48</v>
      </c>
      <c r="B410" s="8" t="s">
        <v>116</v>
      </c>
      <c r="C410" s="8" t="s">
        <v>440</v>
      </c>
      <c r="D410" s="8" t="s">
        <v>136</v>
      </c>
      <c r="E410" s="7">
        <v>20.927399999999999</v>
      </c>
      <c r="F410" s="7">
        <v>110488.04</v>
      </c>
      <c r="G410" s="6">
        <v>2312227.41</v>
      </c>
      <c r="H410" s="7">
        <v>18757.68</v>
      </c>
      <c r="I410" s="6">
        <v>392549.47</v>
      </c>
      <c r="J410" s="7">
        <v>20.12</v>
      </c>
      <c r="K410" s="6">
        <v>421.06</v>
      </c>
      <c r="L410" s="7">
        <v>18737.560000000001</v>
      </c>
      <c r="M410" s="6">
        <v>392128.41</v>
      </c>
    </row>
    <row r="411" spans="1:13">
      <c r="A411" s="113" t="s">
        <v>48</v>
      </c>
      <c r="B411" s="8" t="s">
        <v>116</v>
      </c>
      <c r="C411" s="8" t="s">
        <v>441</v>
      </c>
      <c r="D411" s="8" t="s">
        <v>136</v>
      </c>
      <c r="E411" s="7">
        <v>20.927399000000001</v>
      </c>
      <c r="F411" s="7">
        <v>8319163.3200000003</v>
      </c>
      <c r="G411" s="6">
        <v>174098458.46000001</v>
      </c>
      <c r="H411" s="7">
        <v>480362.37</v>
      </c>
      <c r="I411" s="6">
        <v>10052735.460000001</v>
      </c>
      <c r="J411" s="7">
        <v>433401.38</v>
      </c>
      <c r="K411" s="6">
        <v>9069964.0399999991</v>
      </c>
      <c r="L411" s="7">
        <v>46960.99</v>
      </c>
      <c r="M411" s="6">
        <v>982771.42</v>
      </c>
    </row>
    <row r="412" spans="1:13">
      <c r="A412" s="113" t="s">
        <v>48</v>
      </c>
      <c r="B412" s="8" t="s">
        <v>116</v>
      </c>
      <c r="C412" s="8" t="s">
        <v>442</v>
      </c>
      <c r="D412" s="8" t="s">
        <v>136</v>
      </c>
      <c r="E412" s="7">
        <v>20.927399999999999</v>
      </c>
      <c r="F412" s="7">
        <v>40287602.710000001</v>
      </c>
      <c r="G412" s="6">
        <v>843114776.96000004</v>
      </c>
      <c r="H412" s="7">
        <v>1038945</v>
      </c>
      <c r="I412" s="6">
        <v>21742417.59</v>
      </c>
      <c r="J412" s="7">
        <v>123572.81</v>
      </c>
      <c r="K412" s="6">
        <v>2586057.62</v>
      </c>
      <c r="L412" s="7">
        <v>915372.19</v>
      </c>
      <c r="M412" s="6">
        <v>19156359.969999999</v>
      </c>
    </row>
    <row r="413" spans="1:13">
      <c r="A413" s="113" t="s">
        <v>48</v>
      </c>
      <c r="B413" s="8" t="s">
        <v>116</v>
      </c>
      <c r="C413" s="8" t="s">
        <v>443</v>
      </c>
      <c r="D413" s="8" t="s">
        <v>118</v>
      </c>
      <c r="E413" s="7">
        <v>13.823499999999999</v>
      </c>
      <c r="F413" s="7">
        <v>204803.8</v>
      </c>
      <c r="G413" s="6">
        <v>2831105.33</v>
      </c>
      <c r="H413" s="7">
        <v>0</v>
      </c>
      <c r="I413" s="6">
        <v>0</v>
      </c>
      <c r="J413" s="7">
        <v>437.82</v>
      </c>
      <c r="K413" s="6">
        <v>6052.2</v>
      </c>
      <c r="L413" s="7">
        <v>-437.82</v>
      </c>
      <c r="M413" s="6">
        <v>-6052.2</v>
      </c>
    </row>
    <row r="414" spans="1:13">
      <c r="A414" s="113" t="s">
        <v>48</v>
      </c>
      <c r="B414" s="8" t="s">
        <v>116</v>
      </c>
      <c r="C414" s="8" t="s">
        <v>444</v>
      </c>
      <c r="D414" s="8" t="s">
        <v>118</v>
      </c>
      <c r="E414" s="7">
        <v>13.823499999999999</v>
      </c>
      <c r="F414" s="7">
        <v>5807584.04</v>
      </c>
      <c r="G414" s="6">
        <v>80281137.980000004</v>
      </c>
      <c r="H414" s="7">
        <v>194004.24</v>
      </c>
      <c r="I414" s="6">
        <v>2681817.61</v>
      </c>
      <c r="J414" s="7">
        <v>394572.27</v>
      </c>
      <c r="K414" s="6">
        <v>5454369.7699999996</v>
      </c>
      <c r="L414" s="7">
        <v>-200568.03</v>
      </c>
      <c r="M414" s="6">
        <v>-2772552.16</v>
      </c>
    </row>
    <row r="415" spans="1:13">
      <c r="A415" s="113" t="s">
        <v>48</v>
      </c>
      <c r="B415" s="8" t="s">
        <v>116</v>
      </c>
      <c r="C415" s="8" t="s">
        <v>445</v>
      </c>
      <c r="D415" s="8" t="s">
        <v>118</v>
      </c>
      <c r="E415" s="7">
        <v>13.823499</v>
      </c>
      <c r="F415" s="7">
        <v>65816130.68</v>
      </c>
      <c r="G415" s="6">
        <v>909809282.45000005</v>
      </c>
      <c r="H415" s="7">
        <v>1461096.13</v>
      </c>
      <c r="I415" s="6">
        <v>20197462.350000001</v>
      </c>
      <c r="J415" s="7">
        <v>2057685.68</v>
      </c>
      <c r="K415" s="6">
        <v>28444418</v>
      </c>
      <c r="L415" s="7">
        <v>-596589.55000000005</v>
      </c>
      <c r="M415" s="6">
        <v>-8246955.6399999997</v>
      </c>
    </row>
    <row r="416" spans="1:13">
      <c r="A416" s="113" t="s">
        <v>48</v>
      </c>
      <c r="B416" s="8" t="s">
        <v>116</v>
      </c>
      <c r="C416" s="8" t="s">
        <v>446</v>
      </c>
      <c r="D416" s="8" t="s">
        <v>118</v>
      </c>
      <c r="E416" s="7">
        <v>13.823499</v>
      </c>
      <c r="F416" s="7">
        <v>284163.49</v>
      </c>
      <c r="G416" s="6">
        <v>3928134</v>
      </c>
      <c r="H416" s="7">
        <v>20475.990000000002</v>
      </c>
      <c r="I416" s="6">
        <v>283049.84999999998</v>
      </c>
      <c r="J416" s="7">
        <v>631.87</v>
      </c>
      <c r="K416" s="6">
        <v>8734.65</v>
      </c>
      <c r="L416" s="7">
        <v>19844.12</v>
      </c>
      <c r="M416" s="6">
        <v>274315.19</v>
      </c>
    </row>
    <row r="417" spans="1:13">
      <c r="A417" s="113" t="s">
        <v>48</v>
      </c>
      <c r="B417" s="8" t="s">
        <v>116</v>
      </c>
      <c r="C417" s="8" t="s">
        <v>447</v>
      </c>
      <c r="D417" s="8" t="s">
        <v>118</v>
      </c>
      <c r="E417" s="7">
        <v>13.823499</v>
      </c>
      <c r="F417" s="7">
        <v>15932757.07</v>
      </c>
      <c r="G417" s="6">
        <v>220246467.34999999</v>
      </c>
      <c r="H417" s="7">
        <v>1725190.74</v>
      </c>
      <c r="I417" s="6">
        <v>23848174.190000001</v>
      </c>
      <c r="J417" s="7">
        <v>1348677.31</v>
      </c>
      <c r="K417" s="6">
        <v>18643440.789999999</v>
      </c>
      <c r="L417" s="7">
        <v>376513.43</v>
      </c>
      <c r="M417" s="6">
        <v>5204733.4000000004</v>
      </c>
    </row>
    <row r="418" spans="1:13">
      <c r="A418" s="113" t="s">
        <v>48</v>
      </c>
      <c r="B418" s="8" t="s">
        <v>116</v>
      </c>
      <c r="C418" s="8" t="s">
        <v>448</v>
      </c>
      <c r="D418" s="8" t="s">
        <v>118</v>
      </c>
      <c r="E418" s="7">
        <v>13.823499</v>
      </c>
      <c r="F418" s="7">
        <v>25687773.370000001</v>
      </c>
      <c r="G418" s="6">
        <v>355094935.18000001</v>
      </c>
      <c r="H418" s="7">
        <v>1170251.1100000001</v>
      </c>
      <c r="I418" s="6">
        <v>16176966.220000001</v>
      </c>
      <c r="J418" s="7">
        <v>461500.47</v>
      </c>
      <c r="K418" s="6">
        <v>6379551.7400000002</v>
      </c>
      <c r="L418" s="7">
        <v>708750.64</v>
      </c>
      <c r="M418" s="6">
        <v>9797414.4800000004</v>
      </c>
    </row>
    <row r="419" spans="1:13" s="10" customFormat="1">
      <c r="A419" s="110" t="str">
        <f>"Sub Total: " &amp;A418</f>
        <v xml:space="preserve">Sub Total: Marriott International Funds Plc </v>
      </c>
      <c r="B419" s="110"/>
      <c r="C419" s="110"/>
      <c r="D419" s="110"/>
      <c r="E419" s="111"/>
      <c r="F419" s="111"/>
      <c r="G419" s="112">
        <f>SUM(G410:G418)</f>
        <v>2591716525.1199999</v>
      </c>
      <c r="H419" s="111"/>
      <c r="I419" s="112">
        <f>SUM(I410:I418)</f>
        <v>95375172.74000001</v>
      </c>
      <c r="J419" s="111"/>
      <c r="K419" s="112">
        <f>SUM(K410:K418)</f>
        <v>70593009.86999999</v>
      </c>
      <c r="L419" s="111"/>
      <c r="M419" s="112">
        <f>SUM(M410:M418)</f>
        <v>24782162.869999997</v>
      </c>
    </row>
    <row r="420" spans="1:13" s="10" customFormat="1">
      <c r="A420" s="110"/>
      <c r="B420" s="110"/>
      <c r="C420" s="110"/>
      <c r="D420" s="110"/>
      <c r="E420" s="111"/>
      <c r="F420" s="111"/>
      <c r="G420" s="112"/>
      <c r="H420" s="111"/>
      <c r="I420" s="112"/>
      <c r="J420" s="111"/>
      <c r="K420" s="112"/>
      <c r="L420" s="111"/>
      <c r="M420" s="112"/>
    </row>
    <row r="421" spans="1:13" s="10" customFormat="1">
      <c r="A421" s="110" t="str">
        <f>A422</f>
        <v>MELVILLE DOUGLAS INCOME FUND Limited</v>
      </c>
      <c r="B421" s="110"/>
      <c r="C421" s="110"/>
      <c r="D421" s="110"/>
      <c r="E421" s="111"/>
      <c r="F421" s="111"/>
      <c r="G421" s="112"/>
      <c r="H421" s="111"/>
      <c r="I421" s="112"/>
      <c r="J421" s="111"/>
      <c r="K421" s="112"/>
      <c r="L421" s="111"/>
      <c r="M421" s="112"/>
    </row>
    <row r="422" spans="1:13">
      <c r="A422" s="113" t="s">
        <v>49</v>
      </c>
      <c r="B422" s="8" t="s">
        <v>116</v>
      </c>
      <c r="C422" s="8" t="s">
        <v>449</v>
      </c>
      <c r="D422" s="8" t="s">
        <v>136</v>
      </c>
      <c r="E422" s="7">
        <v>21.260798999999999</v>
      </c>
      <c r="F422" s="7">
        <v>3381654.92</v>
      </c>
      <c r="G422" s="6">
        <v>71896688.920000002</v>
      </c>
      <c r="H422" s="7">
        <v>102350</v>
      </c>
      <c r="I422" s="6">
        <v>2176042.88</v>
      </c>
      <c r="J422" s="7">
        <v>262667.82</v>
      </c>
      <c r="K422" s="6">
        <v>5584527.9900000002</v>
      </c>
      <c r="L422" s="7">
        <v>-160317.82</v>
      </c>
      <c r="M422" s="6">
        <v>-3408485.11</v>
      </c>
    </row>
    <row r="423" spans="1:13">
      <c r="A423" s="113" t="s">
        <v>49</v>
      </c>
      <c r="B423" s="8" t="s">
        <v>116</v>
      </c>
      <c r="C423" s="8" t="s">
        <v>450</v>
      </c>
      <c r="D423" s="8" t="s">
        <v>118</v>
      </c>
      <c r="E423" s="7">
        <v>14.020200000000001</v>
      </c>
      <c r="F423" s="7">
        <v>42517734.490000002</v>
      </c>
      <c r="G423" s="6">
        <v>596107141.10000002</v>
      </c>
      <c r="H423" s="7">
        <v>1710000</v>
      </c>
      <c r="I423" s="6">
        <v>23974542</v>
      </c>
      <c r="J423" s="7">
        <v>2967980.85</v>
      </c>
      <c r="K423" s="6">
        <v>41611685.109999999</v>
      </c>
      <c r="L423" s="7">
        <v>-1257980.8500000001</v>
      </c>
      <c r="M423" s="6">
        <v>-17637143.109999999</v>
      </c>
    </row>
    <row r="424" spans="1:13" s="10" customFormat="1">
      <c r="A424" s="110" t="str">
        <f>"Sub Total: " &amp;A423</f>
        <v>Sub Total: MELVILLE DOUGLAS INCOME FUND Limited</v>
      </c>
      <c r="B424" s="110"/>
      <c r="C424" s="110"/>
      <c r="D424" s="110"/>
      <c r="E424" s="111"/>
      <c r="F424" s="111"/>
      <c r="G424" s="112">
        <f>SUM(G422:G423)</f>
        <v>668003830.01999998</v>
      </c>
      <c r="H424" s="111"/>
      <c r="I424" s="112">
        <f>SUM(I422:I423)</f>
        <v>26150584.879999999</v>
      </c>
      <c r="J424" s="111"/>
      <c r="K424" s="112">
        <f>SUM(K422:K423)</f>
        <v>47196213.100000001</v>
      </c>
      <c r="L424" s="111"/>
      <c r="M424" s="112">
        <f>SUM(M422:M423)</f>
        <v>-21045628.219999999</v>
      </c>
    </row>
    <row r="425" spans="1:13" s="10" customFormat="1">
      <c r="A425" s="110"/>
      <c r="B425" s="110"/>
      <c r="C425" s="110"/>
      <c r="D425" s="110"/>
      <c r="E425" s="111"/>
      <c r="F425" s="111"/>
      <c r="G425" s="112"/>
      <c r="H425" s="111"/>
      <c r="I425" s="112"/>
      <c r="J425" s="111"/>
      <c r="K425" s="112"/>
      <c r="L425" s="111"/>
      <c r="M425" s="112"/>
    </row>
    <row r="426" spans="1:13" s="10" customFormat="1">
      <c r="A426" s="110" t="str">
        <f>A427</f>
        <v>Momentum Mutual Fund ICC Limited</v>
      </c>
      <c r="B426" s="110"/>
      <c r="C426" s="110"/>
      <c r="D426" s="110"/>
      <c r="E426" s="111"/>
      <c r="F426" s="111"/>
      <c r="G426" s="112"/>
      <c r="H426" s="111"/>
      <c r="I426" s="112"/>
      <c r="J426" s="111"/>
      <c r="K426" s="112"/>
      <c r="L426" s="111"/>
      <c r="M426" s="112"/>
    </row>
    <row r="427" spans="1:13">
      <c r="A427" s="113" t="s">
        <v>50</v>
      </c>
      <c r="B427" s="8" t="s">
        <v>116</v>
      </c>
      <c r="C427" s="8" t="s">
        <v>451</v>
      </c>
      <c r="D427" s="8" t="s">
        <v>118</v>
      </c>
      <c r="E427" s="7">
        <v>13.826999000000001</v>
      </c>
      <c r="F427" s="7">
        <v>2024594.15</v>
      </c>
      <c r="G427" s="6">
        <v>27994063.309999999</v>
      </c>
      <c r="H427" s="7">
        <v>257034.14</v>
      </c>
      <c r="I427" s="6">
        <v>3554011.05</v>
      </c>
      <c r="J427" s="7">
        <v>0</v>
      </c>
      <c r="K427" s="6">
        <v>0</v>
      </c>
      <c r="L427" s="7">
        <v>257034.14</v>
      </c>
      <c r="M427" s="6">
        <v>3554011.05</v>
      </c>
    </row>
    <row r="428" spans="1:13">
      <c r="A428" s="113" t="s">
        <v>50</v>
      </c>
      <c r="B428" s="8" t="s">
        <v>116</v>
      </c>
      <c r="C428" s="8" t="s">
        <v>452</v>
      </c>
      <c r="D428" s="8" t="s">
        <v>118</v>
      </c>
      <c r="E428" s="7">
        <v>13.826999000000001</v>
      </c>
      <c r="F428" s="7">
        <v>30995344.489999998</v>
      </c>
      <c r="G428" s="6">
        <v>428572628.25999999</v>
      </c>
      <c r="H428" s="7">
        <v>780444.04</v>
      </c>
      <c r="I428" s="6">
        <v>10791199.74</v>
      </c>
      <c r="J428" s="7">
        <v>433267.56</v>
      </c>
      <c r="K428" s="6">
        <v>5990790.5499999998</v>
      </c>
      <c r="L428" s="7">
        <v>347176.48</v>
      </c>
      <c r="M428" s="6">
        <v>4800409.1900000004</v>
      </c>
    </row>
    <row r="429" spans="1:13">
      <c r="A429" s="113" t="s">
        <v>50</v>
      </c>
      <c r="B429" s="8" t="s">
        <v>116</v>
      </c>
      <c r="C429" s="8" t="s">
        <v>453</v>
      </c>
      <c r="D429" s="8" t="s">
        <v>118</v>
      </c>
      <c r="E429" s="7">
        <v>13.826999000000001</v>
      </c>
      <c r="F429" s="7">
        <v>49635305.289999999</v>
      </c>
      <c r="G429" s="6">
        <v>686307366.24000001</v>
      </c>
      <c r="H429" s="7">
        <v>1493133.73</v>
      </c>
      <c r="I429" s="6">
        <v>20645560.079999998</v>
      </c>
      <c r="J429" s="7">
        <v>603927.64</v>
      </c>
      <c r="K429" s="6">
        <v>8350507.4800000004</v>
      </c>
      <c r="L429" s="7">
        <v>889206.09</v>
      </c>
      <c r="M429" s="6">
        <v>12295052.609999999</v>
      </c>
    </row>
    <row r="430" spans="1:13">
      <c r="A430" s="113" t="s">
        <v>50</v>
      </c>
      <c r="B430" s="8" t="s">
        <v>116</v>
      </c>
      <c r="C430" s="8" t="s">
        <v>454</v>
      </c>
      <c r="D430" s="8" t="s">
        <v>118</v>
      </c>
      <c r="E430" s="7">
        <v>13.827</v>
      </c>
      <c r="F430" s="7">
        <v>40662272.460000001</v>
      </c>
      <c r="G430" s="6">
        <v>562237241.30999994</v>
      </c>
      <c r="H430" s="7">
        <v>1927737.64</v>
      </c>
      <c r="I430" s="6">
        <v>26654828.350000001</v>
      </c>
      <c r="J430" s="7">
        <v>65305.79</v>
      </c>
      <c r="K430" s="6">
        <v>902983.16</v>
      </c>
      <c r="L430" s="7">
        <v>1862431.85</v>
      </c>
      <c r="M430" s="6">
        <v>25751845.190000001</v>
      </c>
    </row>
    <row r="431" spans="1:13">
      <c r="A431" s="113" t="s">
        <v>50</v>
      </c>
      <c r="B431" s="8" t="s">
        <v>116</v>
      </c>
      <c r="C431" s="8" t="s">
        <v>455</v>
      </c>
      <c r="D431" s="8" t="s">
        <v>118</v>
      </c>
      <c r="E431" s="7">
        <v>13.826999000000001</v>
      </c>
      <c r="F431" s="7">
        <v>33193619.719999999</v>
      </c>
      <c r="G431" s="6">
        <v>458968179.86000001</v>
      </c>
      <c r="H431" s="7">
        <v>5245522.8600000003</v>
      </c>
      <c r="I431" s="6">
        <v>72529844.579999998</v>
      </c>
      <c r="J431" s="7">
        <v>4633175.01</v>
      </c>
      <c r="K431" s="6">
        <v>64062910.859999999</v>
      </c>
      <c r="L431" s="7">
        <v>612347.85</v>
      </c>
      <c r="M431" s="6">
        <v>8466933.7200000007</v>
      </c>
    </row>
    <row r="432" spans="1:13">
      <c r="A432" s="113" t="s">
        <v>50</v>
      </c>
      <c r="B432" s="8" t="s">
        <v>116</v>
      </c>
      <c r="C432" s="8" t="s">
        <v>456</v>
      </c>
      <c r="D432" s="8" t="s">
        <v>118</v>
      </c>
      <c r="E432" s="7">
        <v>13.826999000000001</v>
      </c>
      <c r="F432" s="7">
        <v>162626693.93000001</v>
      </c>
      <c r="G432" s="6">
        <v>2248639296.9699998</v>
      </c>
      <c r="H432" s="7">
        <v>495580.76</v>
      </c>
      <c r="I432" s="6">
        <v>6852395.1699999999</v>
      </c>
      <c r="J432" s="7">
        <v>510254.85</v>
      </c>
      <c r="K432" s="6">
        <v>7055293.8099999996</v>
      </c>
      <c r="L432" s="7">
        <v>-14674.09</v>
      </c>
      <c r="M432" s="6">
        <v>-202898.64</v>
      </c>
    </row>
    <row r="433" spans="1:13">
      <c r="A433" s="113" t="s">
        <v>50</v>
      </c>
      <c r="B433" s="8" t="s">
        <v>116</v>
      </c>
      <c r="C433" s="8" t="s">
        <v>457</v>
      </c>
      <c r="D433" s="8" t="s">
        <v>118</v>
      </c>
      <c r="E433" s="7">
        <v>13.827</v>
      </c>
      <c r="F433" s="7">
        <v>51591103.609999999</v>
      </c>
      <c r="G433" s="6">
        <v>713350189.62</v>
      </c>
      <c r="H433" s="7">
        <v>263499.69</v>
      </c>
      <c r="I433" s="6">
        <v>3643410.21</v>
      </c>
      <c r="J433" s="7">
        <v>1367266.94</v>
      </c>
      <c r="K433" s="6">
        <v>18905199.98</v>
      </c>
      <c r="L433" s="7">
        <v>-1103767.25</v>
      </c>
      <c r="M433" s="6">
        <v>-15261789.76</v>
      </c>
    </row>
    <row r="434" spans="1:13">
      <c r="A434" s="113" t="s">
        <v>50</v>
      </c>
      <c r="B434" s="8" t="s">
        <v>116</v>
      </c>
      <c r="C434" s="8" t="s">
        <v>458</v>
      </c>
      <c r="D434" s="8" t="s">
        <v>118</v>
      </c>
      <c r="E434" s="7">
        <v>13.827</v>
      </c>
      <c r="F434" s="7">
        <v>41110359.100000001</v>
      </c>
      <c r="G434" s="6">
        <v>568432935.27999997</v>
      </c>
      <c r="H434" s="7">
        <v>906556.72</v>
      </c>
      <c r="I434" s="6">
        <v>12534959.77</v>
      </c>
      <c r="J434" s="7">
        <v>112754.18</v>
      </c>
      <c r="K434" s="6">
        <v>1559052.05</v>
      </c>
      <c r="L434" s="7">
        <v>793802.54</v>
      </c>
      <c r="M434" s="6">
        <v>10975907.720000001</v>
      </c>
    </row>
    <row r="435" spans="1:13" s="10" customFormat="1">
      <c r="A435" s="110" t="str">
        <f>"Sub Total: " &amp;A434</f>
        <v>Sub Total: Momentum Mutual Fund ICC Limited</v>
      </c>
      <c r="B435" s="110"/>
      <c r="C435" s="110"/>
      <c r="D435" s="110"/>
      <c r="E435" s="111"/>
      <c r="F435" s="111"/>
      <c r="G435" s="112">
        <f>SUM(G427:G434)</f>
        <v>5694501900.8499994</v>
      </c>
      <c r="H435" s="111"/>
      <c r="I435" s="112">
        <f>SUM(I427:I434)</f>
        <v>157206208.95000002</v>
      </c>
      <c r="J435" s="111"/>
      <c r="K435" s="112">
        <f>SUM(K427:K434)</f>
        <v>106826737.89</v>
      </c>
      <c r="L435" s="111"/>
      <c r="M435" s="112">
        <f>SUM(M427:M434)</f>
        <v>50379471.080000006</v>
      </c>
    </row>
    <row r="436" spans="1:13" s="10" customFormat="1">
      <c r="A436" s="110"/>
      <c r="B436" s="110"/>
      <c r="C436" s="110"/>
      <c r="D436" s="110"/>
      <c r="E436" s="111"/>
      <c r="F436" s="111"/>
      <c r="G436" s="112"/>
      <c r="H436" s="111"/>
      <c r="I436" s="112"/>
      <c r="J436" s="111"/>
      <c r="K436" s="112"/>
      <c r="L436" s="111"/>
      <c r="M436" s="112"/>
    </row>
    <row r="437" spans="1:13" s="10" customFormat="1">
      <c r="A437" s="110" t="str">
        <f>A438</f>
        <v>Nedgroup Investments Funds Plc</v>
      </c>
      <c r="B437" s="110"/>
      <c r="C437" s="110"/>
      <c r="D437" s="110"/>
      <c r="E437" s="111"/>
      <c r="F437" s="111"/>
      <c r="G437" s="112"/>
      <c r="H437" s="111"/>
      <c r="I437" s="112"/>
      <c r="J437" s="111"/>
      <c r="K437" s="112"/>
      <c r="L437" s="111"/>
      <c r="M437" s="112"/>
    </row>
    <row r="438" spans="1:13">
      <c r="A438" s="113" t="s">
        <v>51</v>
      </c>
      <c r="B438" s="8" t="s">
        <v>116</v>
      </c>
      <c r="C438" s="8" t="s">
        <v>459</v>
      </c>
      <c r="D438" s="8" t="s">
        <v>118</v>
      </c>
      <c r="E438" s="7">
        <v>13.875499</v>
      </c>
      <c r="F438" s="7">
        <v>21106724.859999999</v>
      </c>
      <c r="G438" s="6">
        <v>292866360.79000002</v>
      </c>
      <c r="H438" s="7">
        <v>9107821.4800000004</v>
      </c>
      <c r="I438" s="6">
        <v>126375576.95</v>
      </c>
      <c r="J438" s="7">
        <v>578282.46</v>
      </c>
      <c r="K438" s="6">
        <v>8023958.2699999996</v>
      </c>
      <c r="L438" s="7">
        <v>8529539.0199999996</v>
      </c>
      <c r="M438" s="6">
        <v>118351618.67</v>
      </c>
    </row>
    <row r="439" spans="1:13">
      <c r="A439" s="113" t="s">
        <v>51</v>
      </c>
      <c r="B439" s="8" t="s">
        <v>116</v>
      </c>
      <c r="C439" s="8" t="s">
        <v>460</v>
      </c>
      <c r="D439" s="8" t="s">
        <v>118</v>
      </c>
      <c r="E439" s="7">
        <v>13.875500000000001</v>
      </c>
      <c r="F439" s="7">
        <v>10519646.27</v>
      </c>
      <c r="G439" s="6">
        <v>145965351.81999999</v>
      </c>
      <c r="H439" s="7">
        <v>112969.79</v>
      </c>
      <c r="I439" s="6">
        <v>1567512.32</v>
      </c>
      <c r="J439" s="7">
        <v>138438.47</v>
      </c>
      <c r="K439" s="6">
        <v>1920902.99</v>
      </c>
      <c r="L439" s="7">
        <v>-25468.68</v>
      </c>
      <c r="M439" s="6">
        <v>-353390.67</v>
      </c>
    </row>
    <row r="440" spans="1:13">
      <c r="A440" s="113" t="s">
        <v>51</v>
      </c>
      <c r="B440" s="8" t="s">
        <v>116</v>
      </c>
      <c r="C440" s="8" t="s">
        <v>461</v>
      </c>
      <c r="D440" s="8" t="s">
        <v>118</v>
      </c>
      <c r="E440" s="7">
        <v>13.875500000000001</v>
      </c>
      <c r="F440" s="7">
        <v>5510197.3499999996</v>
      </c>
      <c r="G440" s="6">
        <v>76456743.329999998</v>
      </c>
      <c r="H440" s="7">
        <v>2913494.54</v>
      </c>
      <c r="I440" s="6">
        <v>40426193.490000002</v>
      </c>
      <c r="J440" s="7">
        <v>10031.61</v>
      </c>
      <c r="K440" s="6">
        <v>139193.60000000001</v>
      </c>
      <c r="L440" s="7">
        <v>2903462.93</v>
      </c>
      <c r="M440" s="6">
        <v>40286999.890000001</v>
      </c>
    </row>
    <row r="441" spans="1:13">
      <c r="A441" s="113" t="s">
        <v>51</v>
      </c>
      <c r="B441" s="8" t="s">
        <v>116</v>
      </c>
      <c r="C441" s="8" t="s">
        <v>462</v>
      </c>
      <c r="D441" s="8" t="s">
        <v>136</v>
      </c>
      <c r="E441" s="7">
        <v>21.03248</v>
      </c>
      <c r="F441" s="7">
        <v>39154.839999999997</v>
      </c>
      <c r="G441" s="6">
        <v>823523.39</v>
      </c>
      <c r="H441" s="7">
        <v>40154.69</v>
      </c>
      <c r="I441" s="6">
        <v>844552.71</v>
      </c>
      <c r="J441" s="7">
        <v>0</v>
      </c>
      <c r="K441" s="6">
        <v>0</v>
      </c>
      <c r="L441" s="7">
        <v>40154.69</v>
      </c>
      <c r="M441" s="6">
        <v>844552.71</v>
      </c>
    </row>
    <row r="442" spans="1:13">
      <c r="A442" s="113" t="s">
        <v>51</v>
      </c>
      <c r="B442" s="8" t="s">
        <v>116</v>
      </c>
      <c r="C442" s="8" t="s">
        <v>463</v>
      </c>
      <c r="D442" s="8" t="s">
        <v>118</v>
      </c>
      <c r="E442" s="7">
        <v>13.875500000000001</v>
      </c>
      <c r="F442" s="7">
        <v>675564237.32000005</v>
      </c>
      <c r="G442" s="6">
        <v>9373791574.9400005</v>
      </c>
      <c r="H442" s="7">
        <v>37371428.549999997</v>
      </c>
      <c r="I442" s="6">
        <v>518547256.83999997</v>
      </c>
      <c r="J442" s="7">
        <v>15409636.560000001</v>
      </c>
      <c r="K442" s="6">
        <v>213816412.09</v>
      </c>
      <c r="L442" s="7">
        <v>21961791.989999998</v>
      </c>
      <c r="M442" s="6">
        <v>304730844.75</v>
      </c>
    </row>
    <row r="443" spans="1:13">
      <c r="A443" s="113" t="s">
        <v>51</v>
      </c>
      <c r="B443" s="8" t="s">
        <v>116</v>
      </c>
      <c r="C443" s="8" t="s">
        <v>464</v>
      </c>
      <c r="D443" s="8" t="s">
        <v>118</v>
      </c>
      <c r="E443" s="7">
        <v>13.875500000000001</v>
      </c>
      <c r="F443" s="7">
        <v>7536398.5</v>
      </c>
      <c r="G443" s="6">
        <v>104571297.39</v>
      </c>
      <c r="H443" s="7">
        <v>138597.79</v>
      </c>
      <c r="I443" s="6">
        <v>1923113.63</v>
      </c>
      <c r="J443" s="7">
        <v>168577.3</v>
      </c>
      <c r="K443" s="6">
        <v>2339094.33</v>
      </c>
      <c r="L443" s="7">
        <v>-29979.51</v>
      </c>
      <c r="M443" s="6">
        <v>-415980.69</v>
      </c>
    </row>
    <row r="444" spans="1:13">
      <c r="A444" s="113" t="s">
        <v>51</v>
      </c>
      <c r="B444" s="8" t="s">
        <v>116</v>
      </c>
      <c r="C444" s="8" t="s">
        <v>465</v>
      </c>
      <c r="D444" s="8" t="s">
        <v>118</v>
      </c>
      <c r="E444" s="7">
        <v>13.875499</v>
      </c>
      <c r="F444" s="7">
        <v>168064887.22</v>
      </c>
      <c r="G444" s="6">
        <v>2331984342.6199999</v>
      </c>
      <c r="H444" s="7">
        <v>20021404.800000001</v>
      </c>
      <c r="I444" s="6">
        <v>277807002.30000001</v>
      </c>
      <c r="J444" s="7">
        <v>8901752.4000000004</v>
      </c>
      <c r="K444" s="6">
        <v>123516265.43000001</v>
      </c>
      <c r="L444" s="7">
        <v>11119652.4</v>
      </c>
      <c r="M444" s="6">
        <v>154290736.88</v>
      </c>
    </row>
    <row r="445" spans="1:13">
      <c r="A445" s="113" t="s">
        <v>51</v>
      </c>
      <c r="B445" s="8" t="s">
        <v>116</v>
      </c>
      <c r="C445" s="8" t="s">
        <v>466</v>
      </c>
      <c r="D445" s="8" t="s">
        <v>136</v>
      </c>
      <c r="E445" s="7">
        <v>21.032478999999999</v>
      </c>
      <c r="F445" s="7">
        <v>9727981.25</v>
      </c>
      <c r="G445" s="6">
        <v>204603571.08000001</v>
      </c>
      <c r="H445" s="7">
        <v>366515.79</v>
      </c>
      <c r="I445" s="6">
        <v>7708736.0199999996</v>
      </c>
      <c r="J445" s="7">
        <v>0</v>
      </c>
      <c r="K445" s="6">
        <v>0</v>
      </c>
      <c r="L445" s="7">
        <v>366515.79</v>
      </c>
      <c r="M445" s="6">
        <v>7708736.0199999996</v>
      </c>
    </row>
    <row r="446" spans="1:13">
      <c r="A446" s="113" t="s">
        <v>51</v>
      </c>
      <c r="B446" s="8" t="s">
        <v>116</v>
      </c>
      <c r="C446" s="8" t="s">
        <v>467</v>
      </c>
      <c r="D446" s="8" t="s">
        <v>118</v>
      </c>
      <c r="E446" s="7">
        <v>13.875499</v>
      </c>
      <c r="F446" s="7">
        <v>627062469.94000006</v>
      </c>
      <c r="G446" s="6">
        <v>8700805301.6499996</v>
      </c>
      <c r="H446" s="7">
        <v>15506249</v>
      </c>
      <c r="I446" s="6">
        <v>215156958</v>
      </c>
      <c r="J446" s="7">
        <v>2882343.25</v>
      </c>
      <c r="K446" s="6">
        <v>39993953.770000003</v>
      </c>
      <c r="L446" s="7">
        <v>12623905.75</v>
      </c>
      <c r="M446" s="6">
        <v>175163004.22999999</v>
      </c>
    </row>
    <row r="447" spans="1:13">
      <c r="A447" s="113" t="s">
        <v>51</v>
      </c>
      <c r="B447" s="8" t="s">
        <v>116</v>
      </c>
      <c r="C447" s="8" t="s">
        <v>468</v>
      </c>
      <c r="D447" s="8" t="s">
        <v>118</v>
      </c>
      <c r="E447" s="7">
        <v>0</v>
      </c>
      <c r="F447" s="7">
        <v>0</v>
      </c>
      <c r="G447" s="6">
        <v>0</v>
      </c>
      <c r="H447" s="7">
        <v>0</v>
      </c>
      <c r="I447" s="6">
        <v>0</v>
      </c>
      <c r="J447" s="7">
        <v>0</v>
      </c>
      <c r="K447" s="6">
        <v>0</v>
      </c>
      <c r="L447" s="7">
        <v>0</v>
      </c>
      <c r="M447" s="6">
        <v>0</v>
      </c>
    </row>
    <row r="448" spans="1:13">
      <c r="A448" s="113" t="s">
        <v>51</v>
      </c>
      <c r="B448" s="8" t="s">
        <v>116</v>
      </c>
      <c r="C448" s="8" t="s">
        <v>469</v>
      </c>
      <c r="D448" s="8" t="s">
        <v>118</v>
      </c>
      <c r="E448" s="7">
        <v>13.875499</v>
      </c>
      <c r="F448" s="7">
        <v>25775319.66</v>
      </c>
      <c r="G448" s="6">
        <v>357645447.94</v>
      </c>
      <c r="H448" s="7">
        <v>917628.03</v>
      </c>
      <c r="I448" s="6">
        <v>12732547.73</v>
      </c>
      <c r="J448" s="7">
        <v>440373.37</v>
      </c>
      <c r="K448" s="6">
        <v>6110400.7000000002</v>
      </c>
      <c r="L448" s="7">
        <v>477254.66</v>
      </c>
      <c r="M448" s="6">
        <v>6622147.04</v>
      </c>
    </row>
    <row r="449" spans="1:13">
      <c r="A449" s="113" t="s">
        <v>51</v>
      </c>
      <c r="B449" s="8" t="s">
        <v>116</v>
      </c>
      <c r="C449" s="8" t="s">
        <v>470</v>
      </c>
      <c r="D449" s="8" t="s">
        <v>118</v>
      </c>
      <c r="E449" s="7">
        <v>13.875500000000001</v>
      </c>
      <c r="F449" s="7">
        <v>99108087.310000002</v>
      </c>
      <c r="G449" s="6">
        <v>1375174265.47</v>
      </c>
      <c r="H449" s="7">
        <v>6910742.5999999996</v>
      </c>
      <c r="I449" s="6">
        <v>95890008.950000003</v>
      </c>
      <c r="J449" s="7">
        <v>7397857.9500000002</v>
      </c>
      <c r="K449" s="6">
        <v>102648977.98999999</v>
      </c>
      <c r="L449" s="7">
        <v>-487115.35</v>
      </c>
      <c r="M449" s="6">
        <v>-6758969.04</v>
      </c>
    </row>
    <row r="450" spans="1:13">
      <c r="A450" s="113" t="s">
        <v>51</v>
      </c>
      <c r="B450" s="8" t="s">
        <v>116</v>
      </c>
      <c r="C450" s="8" t="s">
        <v>471</v>
      </c>
      <c r="D450" s="8" t="s">
        <v>136</v>
      </c>
      <c r="E450" s="7">
        <v>21.03248</v>
      </c>
      <c r="F450" s="7">
        <v>307246.73</v>
      </c>
      <c r="G450" s="6">
        <v>6462160.71</v>
      </c>
      <c r="H450" s="7">
        <v>9000</v>
      </c>
      <c r="I450" s="6">
        <v>189292.32</v>
      </c>
      <c r="J450" s="7">
        <v>7079.25</v>
      </c>
      <c r="K450" s="6">
        <v>148894.18</v>
      </c>
      <c r="L450" s="7">
        <v>1920.75</v>
      </c>
      <c r="M450" s="6">
        <v>40398.14</v>
      </c>
    </row>
    <row r="451" spans="1:13">
      <c r="A451" s="113" t="s">
        <v>51</v>
      </c>
      <c r="B451" s="8" t="s">
        <v>116</v>
      </c>
      <c r="C451" s="8" t="s">
        <v>472</v>
      </c>
      <c r="D451" s="8" t="s">
        <v>118</v>
      </c>
      <c r="E451" s="7">
        <v>13.875500000000001</v>
      </c>
      <c r="F451" s="7">
        <v>288717094.19999999</v>
      </c>
      <c r="G451" s="6">
        <v>4006094040.5799999</v>
      </c>
      <c r="H451" s="7">
        <v>29801956.899999999</v>
      </c>
      <c r="I451" s="6">
        <v>413517052.97000003</v>
      </c>
      <c r="J451" s="7">
        <v>5812059.71</v>
      </c>
      <c r="K451" s="6">
        <v>80645234.510000005</v>
      </c>
      <c r="L451" s="7">
        <v>23989897.190000001</v>
      </c>
      <c r="M451" s="6">
        <v>332871818.45999998</v>
      </c>
    </row>
    <row r="452" spans="1:13" s="10" customFormat="1">
      <c r="A452" s="110" t="str">
        <f>"Sub Total: " &amp;A451</f>
        <v>Sub Total: Nedgroup Investments Funds Plc</v>
      </c>
      <c r="B452" s="110"/>
      <c r="C452" s="110"/>
      <c r="D452" s="110"/>
      <c r="E452" s="111"/>
      <c r="F452" s="111"/>
      <c r="G452" s="112">
        <f>SUM(G438:G451)</f>
        <v>26977243981.709999</v>
      </c>
      <c r="H452" s="111"/>
      <c r="I452" s="112">
        <f>SUM(I438:I451)</f>
        <v>1712685804.23</v>
      </c>
      <c r="J452" s="111"/>
      <c r="K452" s="112">
        <f>SUM(K438:K451)</f>
        <v>579303287.86000001</v>
      </c>
      <c r="L452" s="111"/>
      <c r="M452" s="112">
        <f>SUM(M438:M451)</f>
        <v>1133382516.3899999</v>
      </c>
    </row>
    <row r="453" spans="1:13" s="10" customFormat="1">
      <c r="A453" s="110"/>
      <c r="B453" s="110"/>
      <c r="C453" s="110"/>
      <c r="D453" s="110"/>
      <c r="E453" s="111"/>
      <c r="F453" s="111"/>
      <c r="G453" s="112"/>
      <c r="H453" s="111"/>
      <c r="I453" s="112"/>
      <c r="J453" s="111"/>
      <c r="K453" s="112"/>
      <c r="L453" s="111"/>
      <c r="M453" s="112"/>
    </row>
    <row r="454" spans="1:13" s="10" customFormat="1">
      <c r="A454" s="110" t="str">
        <f>A455</f>
        <v>Nedgroup Investments MultiFunds Plc</v>
      </c>
      <c r="B454" s="110"/>
      <c r="C454" s="110"/>
      <c r="D454" s="110"/>
      <c r="E454" s="111"/>
      <c r="F454" s="111"/>
      <c r="G454" s="112"/>
      <c r="H454" s="111"/>
      <c r="I454" s="112"/>
      <c r="J454" s="111"/>
      <c r="K454" s="112"/>
      <c r="L454" s="111"/>
      <c r="M454" s="112"/>
    </row>
    <row r="455" spans="1:13">
      <c r="A455" s="113" t="s">
        <v>52</v>
      </c>
      <c r="B455" s="8" t="s">
        <v>116</v>
      </c>
      <c r="C455" s="8" t="s">
        <v>473</v>
      </c>
      <c r="D455" s="8" t="s">
        <v>136</v>
      </c>
      <c r="E455" s="7">
        <v>21.03248</v>
      </c>
      <c r="F455" s="7">
        <v>25446121.25</v>
      </c>
      <c r="G455" s="6">
        <v>535195036.26999998</v>
      </c>
      <c r="H455" s="7">
        <v>4452305.33</v>
      </c>
      <c r="I455" s="6">
        <v>93643022.810000002</v>
      </c>
      <c r="J455" s="7">
        <v>1031380.99</v>
      </c>
      <c r="K455" s="6">
        <v>21692500.039999999</v>
      </c>
      <c r="L455" s="7">
        <v>3420924.34</v>
      </c>
      <c r="M455" s="6">
        <v>71950522.760000005</v>
      </c>
    </row>
    <row r="456" spans="1:13">
      <c r="A456" s="113" t="s">
        <v>52</v>
      </c>
      <c r="B456" s="8" t="s">
        <v>116</v>
      </c>
      <c r="C456" s="8" t="s">
        <v>474</v>
      </c>
      <c r="D456" s="8" t="s">
        <v>136</v>
      </c>
      <c r="E456" s="7">
        <v>21.03248</v>
      </c>
      <c r="F456" s="7">
        <v>23159559.09</v>
      </c>
      <c r="G456" s="6">
        <v>487102963.37</v>
      </c>
      <c r="H456" s="7">
        <v>1848121.46</v>
      </c>
      <c r="I456" s="6">
        <v>38870577.649999999</v>
      </c>
      <c r="J456" s="7">
        <v>409989.13</v>
      </c>
      <c r="K456" s="6">
        <v>8623088.1799999997</v>
      </c>
      <c r="L456" s="7">
        <v>1438132.33</v>
      </c>
      <c r="M456" s="6">
        <v>30247489.469999999</v>
      </c>
    </row>
    <row r="457" spans="1:13">
      <c r="A457" s="113" t="s">
        <v>52</v>
      </c>
      <c r="B457" s="8" t="s">
        <v>116</v>
      </c>
      <c r="C457" s="8" t="s">
        <v>475</v>
      </c>
      <c r="D457" s="8" t="s">
        <v>136</v>
      </c>
      <c r="E457" s="7">
        <v>21.03248</v>
      </c>
      <c r="F457" s="7">
        <v>5777665.0199999996</v>
      </c>
      <c r="G457" s="6">
        <v>121518623.98</v>
      </c>
      <c r="H457" s="7">
        <v>1027926.34</v>
      </c>
      <c r="I457" s="6">
        <v>21619840.190000001</v>
      </c>
      <c r="J457" s="7">
        <v>272933.95</v>
      </c>
      <c r="K457" s="6">
        <v>5740477.8399999999</v>
      </c>
      <c r="L457" s="7">
        <v>754992.39</v>
      </c>
      <c r="M457" s="6">
        <v>15879362.34</v>
      </c>
    </row>
    <row r="458" spans="1:13">
      <c r="A458" s="113" t="s">
        <v>52</v>
      </c>
      <c r="B458" s="8" t="s">
        <v>116</v>
      </c>
      <c r="C458" s="8" t="s">
        <v>476</v>
      </c>
      <c r="D458" s="8" t="s">
        <v>118</v>
      </c>
      <c r="E458" s="7">
        <v>13.875499</v>
      </c>
      <c r="F458" s="7">
        <v>89885823.769999996</v>
      </c>
      <c r="G458" s="6">
        <v>1247210747.72</v>
      </c>
      <c r="H458" s="7">
        <v>3371701.99</v>
      </c>
      <c r="I458" s="6">
        <v>46784050.960000001</v>
      </c>
      <c r="J458" s="7">
        <v>1725974.01</v>
      </c>
      <c r="K458" s="6">
        <v>23948752.379999999</v>
      </c>
      <c r="L458" s="7">
        <v>1645727.98</v>
      </c>
      <c r="M458" s="6">
        <v>22835298.579999998</v>
      </c>
    </row>
    <row r="459" spans="1:13">
      <c r="A459" s="113" t="s">
        <v>52</v>
      </c>
      <c r="B459" s="8" t="s">
        <v>116</v>
      </c>
      <c r="C459" s="8" t="s">
        <v>477</v>
      </c>
      <c r="D459" s="8" t="s">
        <v>118</v>
      </c>
      <c r="E459" s="7">
        <v>13.875500000000001</v>
      </c>
      <c r="F459" s="7">
        <v>32282596.260000002</v>
      </c>
      <c r="G459" s="6">
        <v>447937164.41000003</v>
      </c>
      <c r="H459" s="7">
        <v>125000</v>
      </c>
      <c r="I459" s="6">
        <v>1734437.5</v>
      </c>
      <c r="J459" s="7">
        <v>219920.19</v>
      </c>
      <c r="K459" s="6">
        <v>3051502.6</v>
      </c>
      <c r="L459" s="7">
        <v>-94920.19</v>
      </c>
      <c r="M459" s="6">
        <v>-1317065.1000000001</v>
      </c>
    </row>
    <row r="460" spans="1:13">
      <c r="A460" s="113" t="s">
        <v>52</v>
      </c>
      <c r="B460" s="8" t="s">
        <v>116</v>
      </c>
      <c r="C460" s="8" t="s">
        <v>478</v>
      </c>
      <c r="D460" s="8" t="s">
        <v>118</v>
      </c>
      <c r="E460" s="7">
        <v>13.875499</v>
      </c>
      <c r="F460" s="7">
        <v>1345246.24</v>
      </c>
      <c r="G460" s="6">
        <v>18665964.199999999</v>
      </c>
      <c r="H460" s="7">
        <v>125159.84</v>
      </c>
      <c r="I460" s="6">
        <v>1736655.36</v>
      </c>
      <c r="J460" s="7">
        <v>0</v>
      </c>
      <c r="K460" s="6">
        <v>0</v>
      </c>
      <c r="L460" s="7">
        <v>125159.84</v>
      </c>
      <c r="M460" s="6">
        <v>1736655.36</v>
      </c>
    </row>
    <row r="461" spans="1:13">
      <c r="A461" s="113" t="s">
        <v>52</v>
      </c>
      <c r="B461" s="8" t="s">
        <v>116</v>
      </c>
      <c r="C461" s="8" t="s">
        <v>479</v>
      </c>
      <c r="D461" s="8" t="s">
        <v>136</v>
      </c>
      <c r="E461" s="7">
        <v>21.03248</v>
      </c>
      <c r="F461" s="7">
        <v>10112089.560000001</v>
      </c>
      <c r="G461" s="6">
        <v>212682321.43000001</v>
      </c>
      <c r="H461" s="7">
        <v>1018881.15</v>
      </c>
      <c r="I461" s="6">
        <v>21429597.41</v>
      </c>
      <c r="J461" s="7">
        <v>69212.47</v>
      </c>
      <c r="K461" s="6">
        <v>1455709.89</v>
      </c>
      <c r="L461" s="7">
        <v>949668.68</v>
      </c>
      <c r="M461" s="6">
        <v>19973887.52</v>
      </c>
    </row>
    <row r="462" spans="1:13">
      <c r="A462" s="113" t="s">
        <v>52</v>
      </c>
      <c r="B462" s="8" t="s">
        <v>116</v>
      </c>
      <c r="C462" s="8" t="s">
        <v>480</v>
      </c>
      <c r="D462" s="8" t="s">
        <v>136</v>
      </c>
      <c r="E462" s="7">
        <v>21.03248</v>
      </c>
      <c r="F462" s="7">
        <v>13615145.51</v>
      </c>
      <c r="G462" s="6">
        <v>286360275.63999999</v>
      </c>
      <c r="H462" s="7">
        <v>420897.84</v>
      </c>
      <c r="I462" s="6">
        <v>8852525.4000000004</v>
      </c>
      <c r="J462" s="7">
        <v>178376.35</v>
      </c>
      <c r="K462" s="6">
        <v>3751697.01</v>
      </c>
      <c r="L462" s="7">
        <v>242521.49</v>
      </c>
      <c r="M462" s="6">
        <v>5100828.3899999997</v>
      </c>
    </row>
    <row r="463" spans="1:13">
      <c r="A463" s="113" t="s">
        <v>52</v>
      </c>
      <c r="B463" s="8" t="s">
        <v>116</v>
      </c>
      <c r="C463" s="8" t="s">
        <v>481</v>
      </c>
      <c r="D463" s="8" t="s">
        <v>136</v>
      </c>
      <c r="E463" s="7">
        <v>21.032478999999999</v>
      </c>
      <c r="F463" s="7">
        <v>3655731.88</v>
      </c>
      <c r="G463" s="6">
        <v>76889107.650000006</v>
      </c>
      <c r="H463" s="7">
        <v>629677.29</v>
      </c>
      <c r="I463" s="6">
        <v>13243675.01</v>
      </c>
      <c r="J463" s="7">
        <v>66675.490000000005</v>
      </c>
      <c r="K463" s="6">
        <v>1402350.91</v>
      </c>
      <c r="L463" s="7">
        <v>563001.80000000005</v>
      </c>
      <c r="M463" s="6">
        <v>11841324.1</v>
      </c>
    </row>
    <row r="464" spans="1:13">
      <c r="A464" s="113" t="s">
        <v>52</v>
      </c>
      <c r="B464" s="8" t="s">
        <v>116</v>
      </c>
      <c r="C464" s="8" t="s">
        <v>482</v>
      </c>
      <c r="D464" s="8" t="s">
        <v>118</v>
      </c>
      <c r="E464" s="7">
        <v>13.875499</v>
      </c>
      <c r="F464" s="7">
        <v>100260999</v>
      </c>
      <c r="G464" s="6">
        <v>1391171491.6199999</v>
      </c>
      <c r="H464" s="7">
        <v>4257119.6900000004</v>
      </c>
      <c r="I464" s="6">
        <v>59069664.259999998</v>
      </c>
      <c r="J464" s="7">
        <v>2271647.23</v>
      </c>
      <c r="K464" s="6">
        <v>31520241.140000001</v>
      </c>
      <c r="L464" s="7">
        <v>1985472.46</v>
      </c>
      <c r="M464" s="6">
        <v>27549423.120000001</v>
      </c>
    </row>
    <row r="465" spans="1:13">
      <c r="A465" s="113" t="s">
        <v>52</v>
      </c>
      <c r="B465" s="8" t="s">
        <v>116</v>
      </c>
      <c r="C465" s="8" t="s">
        <v>483</v>
      </c>
      <c r="D465" s="8" t="s">
        <v>118</v>
      </c>
      <c r="E465" s="7">
        <v>13.875500000000001</v>
      </c>
      <c r="F465" s="7">
        <v>6618594.46</v>
      </c>
      <c r="G465" s="6">
        <v>91836307.430000007</v>
      </c>
      <c r="H465" s="7">
        <v>59735.34</v>
      </c>
      <c r="I465" s="6">
        <v>828857.71</v>
      </c>
      <c r="J465" s="7">
        <v>5100</v>
      </c>
      <c r="K465" s="6">
        <v>70765.05</v>
      </c>
      <c r="L465" s="7">
        <v>54635.34</v>
      </c>
      <c r="M465" s="6">
        <v>758092.66</v>
      </c>
    </row>
    <row r="466" spans="1:13">
      <c r="A466" s="113" t="s">
        <v>52</v>
      </c>
      <c r="B466" s="8" t="s">
        <v>116</v>
      </c>
      <c r="C466" s="8" t="s">
        <v>484</v>
      </c>
      <c r="D466" s="8" t="s">
        <v>118</v>
      </c>
      <c r="E466" s="7">
        <v>13.875499</v>
      </c>
      <c r="F466" s="7">
        <v>1662860.7</v>
      </c>
      <c r="G466" s="6">
        <v>23073023.640000001</v>
      </c>
      <c r="H466" s="7">
        <v>200000</v>
      </c>
      <c r="I466" s="6">
        <v>2775100</v>
      </c>
      <c r="J466" s="7">
        <v>0</v>
      </c>
      <c r="K466" s="6">
        <v>0</v>
      </c>
      <c r="L466" s="7">
        <v>200000</v>
      </c>
      <c r="M466" s="6">
        <v>2775100</v>
      </c>
    </row>
    <row r="467" spans="1:13">
      <c r="A467" s="113" t="s">
        <v>52</v>
      </c>
      <c r="B467" s="8" t="s">
        <v>116</v>
      </c>
      <c r="C467" s="8" t="s">
        <v>485</v>
      </c>
      <c r="D467" s="8" t="s">
        <v>136</v>
      </c>
      <c r="E467" s="7">
        <v>21.03248</v>
      </c>
      <c r="F467" s="7">
        <v>5337001.0999999996</v>
      </c>
      <c r="G467" s="6">
        <v>112250368.90000001</v>
      </c>
      <c r="H467" s="7">
        <v>196180</v>
      </c>
      <c r="I467" s="6">
        <v>4126151.93</v>
      </c>
      <c r="J467" s="7">
        <v>238293.99</v>
      </c>
      <c r="K467" s="6">
        <v>5011913.58</v>
      </c>
      <c r="L467" s="7">
        <v>-42113.99</v>
      </c>
      <c r="M467" s="6">
        <v>-885761.65</v>
      </c>
    </row>
    <row r="468" spans="1:13">
      <c r="A468" s="113" t="s">
        <v>52</v>
      </c>
      <c r="B468" s="8" t="s">
        <v>116</v>
      </c>
      <c r="C468" s="8" t="s">
        <v>486</v>
      </c>
      <c r="D468" s="8" t="s">
        <v>136</v>
      </c>
      <c r="E468" s="7">
        <v>21.032478999999999</v>
      </c>
      <c r="F468" s="7">
        <v>1652210.16</v>
      </c>
      <c r="G468" s="6">
        <v>34750077.140000001</v>
      </c>
      <c r="H468" s="7">
        <v>78379.490000000005</v>
      </c>
      <c r="I468" s="6">
        <v>1648515.06</v>
      </c>
      <c r="J468" s="7">
        <v>46196.68</v>
      </c>
      <c r="K468" s="6">
        <v>971630.75</v>
      </c>
      <c r="L468" s="7">
        <v>32182.81</v>
      </c>
      <c r="M468" s="6">
        <v>676884.31</v>
      </c>
    </row>
    <row r="469" spans="1:13">
      <c r="A469" s="113" t="s">
        <v>52</v>
      </c>
      <c r="B469" s="8" t="s">
        <v>116</v>
      </c>
      <c r="C469" s="8" t="s">
        <v>487</v>
      </c>
      <c r="D469" s="8" t="s">
        <v>136</v>
      </c>
      <c r="E469" s="7">
        <v>21.03248</v>
      </c>
      <c r="F469" s="7">
        <v>2953744.75</v>
      </c>
      <c r="G469" s="6">
        <v>62124577.380000003</v>
      </c>
      <c r="H469" s="7">
        <v>121994.39</v>
      </c>
      <c r="I469" s="6">
        <v>2565844.5699999998</v>
      </c>
      <c r="J469" s="7">
        <v>36550</v>
      </c>
      <c r="K469" s="6">
        <v>768737.14</v>
      </c>
      <c r="L469" s="7">
        <v>85444.39</v>
      </c>
      <c r="M469" s="6">
        <v>1797107.42</v>
      </c>
    </row>
    <row r="470" spans="1:13">
      <c r="A470" s="113" t="s">
        <v>52</v>
      </c>
      <c r="B470" s="8" t="s">
        <v>116</v>
      </c>
      <c r="C470" s="8" t="s">
        <v>488</v>
      </c>
      <c r="D470" s="8" t="s">
        <v>136</v>
      </c>
      <c r="E470" s="7">
        <v>21.03248</v>
      </c>
      <c r="F470" s="7">
        <v>6587980.79</v>
      </c>
      <c r="G470" s="6">
        <v>138561574.21000001</v>
      </c>
      <c r="H470" s="7">
        <v>271751</v>
      </c>
      <c r="I470" s="6">
        <v>5715597.4699999997</v>
      </c>
      <c r="J470" s="7">
        <v>63115</v>
      </c>
      <c r="K470" s="6">
        <v>1327464.98</v>
      </c>
      <c r="L470" s="7">
        <v>208636</v>
      </c>
      <c r="M470" s="6">
        <v>4388132.5</v>
      </c>
    </row>
    <row r="471" spans="1:13">
      <c r="A471" s="113" t="s">
        <v>52</v>
      </c>
      <c r="B471" s="8" t="s">
        <v>116</v>
      </c>
      <c r="C471" s="8" t="s">
        <v>489</v>
      </c>
      <c r="D471" s="8" t="s">
        <v>136</v>
      </c>
      <c r="E471" s="7">
        <v>21.032478999999999</v>
      </c>
      <c r="F471" s="7">
        <v>3104126.94</v>
      </c>
      <c r="G471" s="6">
        <v>65287487.780000001</v>
      </c>
      <c r="H471" s="7">
        <v>230351.23</v>
      </c>
      <c r="I471" s="6">
        <v>4844857.6399999997</v>
      </c>
      <c r="J471" s="7">
        <v>1056262.93</v>
      </c>
      <c r="K471" s="6">
        <v>22215828.949999999</v>
      </c>
      <c r="L471" s="7">
        <v>-825911.7</v>
      </c>
      <c r="M471" s="6">
        <v>-17370971.309999999</v>
      </c>
    </row>
    <row r="472" spans="1:13">
      <c r="A472" s="113" t="s">
        <v>52</v>
      </c>
      <c r="B472" s="8" t="s">
        <v>116</v>
      </c>
      <c r="C472" s="8" t="s">
        <v>490</v>
      </c>
      <c r="D472" s="8" t="s">
        <v>136</v>
      </c>
      <c r="E472" s="7">
        <v>21.032478999999999</v>
      </c>
      <c r="F472" s="7">
        <v>536200.56999999995</v>
      </c>
      <c r="G472" s="6">
        <v>11277627.76</v>
      </c>
      <c r="H472" s="7">
        <v>0</v>
      </c>
      <c r="I472" s="6">
        <v>0</v>
      </c>
      <c r="J472" s="7">
        <v>43673.48</v>
      </c>
      <c r="K472" s="6">
        <v>918561.59</v>
      </c>
      <c r="L472" s="7">
        <v>-43673.48</v>
      </c>
      <c r="M472" s="6">
        <v>-918561.59</v>
      </c>
    </row>
    <row r="473" spans="1:13">
      <c r="A473" s="113" t="s">
        <v>52</v>
      </c>
      <c r="B473" s="8" t="s">
        <v>116</v>
      </c>
      <c r="C473" s="8" t="s">
        <v>491</v>
      </c>
      <c r="D473" s="8" t="s">
        <v>118</v>
      </c>
      <c r="E473" s="7">
        <v>13.875500000000001</v>
      </c>
      <c r="F473" s="7">
        <v>6394807.21</v>
      </c>
      <c r="G473" s="6">
        <v>88731147.450000003</v>
      </c>
      <c r="H473" s="7">
        <v>438454.74</v>
      </c>
      <c r="I473" s="6">
        <v>6083778.7400000002</v>
      </c>
      <c r="J473" s="7">
        <v>60604.66</v>
      </c>
      <c r="K473" s="6">
        <v>840919.96</v>
      </c>
      <c r="L473" s="7">
        <v>377850.08</v>
      </c>
      <c r="M473" s="6">
        <v>5242858.78</v>
      </c>
    </row>
    <row r="474" spans="1:13">
      <c r="A474" s="113" t="s">
        <v>52</v>
      </c>
      <c r="B474" s="8" t="s">
        <v>116</v>
      </c>
      <c r="C474" s="8" t="s">
        <v>492</v>
      </c>
      <c r="D474" s="8" t="s">
        <v>118</v>
      </c>
      <c r="E474" s="7">
        <v>0</v>
      </c>
      <c r="F474" s="7">
        <v>0</v>
      </c>
      <c r="G474" s="6">
        <v>0</v>
      </c>
      <c r="H474" s="7">
        <v>0</v>
      </c>
      <c r="I474" s="6">
        <v>0</v>
      </c>
      <c r="J474" s="7">
        <v>0</v>
      </c>
      <c r="K474" s="6">
        <v>0</v>
      </c>
      <c r="L474" s="7">
        <v>0</v>
      </c>
      <c r="M474" s="6">
        <v>0</v>
      </c>
    </row>
    <row r="475" spans="1:13">
      <c r="A475" s="113" t="s">
        <v>52</v>
      </c>
      <c r="B475" s="8" t="s">
        <v>116</v>
      </c>
      <c r="C475" s="8" t="s">
        <v>493</v>
      </c>
      <c r="D475" s="8" t="s">
        <v>118</v>
      </c>
      <c r="E475" s="7">
        <v>13.875500000000001</v>
      </c>
      <c r="F475" s="7">
        <v>2967347.47</v>
      </c>
      <c r="G475" s="6">
        <v>41173429.82</v>
      </c>
      <c r="H475" s="7">
        <v>500000</v>
      </c>
      <c r="I475" s="6">
        <v>6937750</v>
      </c>
      <c r="J475" s="7">
        <v>0</v>
      </c>
      <c r="K475" s="6">
        <v>0</v>
      </c>
      <c r="L475" s="7">
        <v>500000</v>
      </c>
      <c r="M475" s="6">
        <v>6937750</v>
      </c>
    </row>
    <row r="476" spans="1:13" s="10" customFormat="1">
      <c r="A476" s="110" t="str">
        <f>"Sub Total: " &amp;A475</f>
        <v>Sub Total: Nedgroup Investments MultiFunds Plc</v>
      </c>
      <c r="B476" s="110"/>
      <c r="C476" s="110"/>
      <c r="D476" s="110"/>
      <c r="E476" s="111"/>
      <c r="F476" s="111"/>
      <c r="G476" s="112">
        <f>SUM(G455:G475)</f>
        <v>5493799317.7999992</v>
      </c>
      <c r="H476" s="111"/>
      <c r="I476" s="112">
        <f>SUM(I455:I475)</f>
        <v>342510499.67000002</v>
      </c>
      <c r="J476" s="111"/>
      <c r="K476" s="112">
        <f>SUM(K455:K475)</f>
        <v>133312141.98999999</v>
      </c>
      <c r="L476" s="111"/>
      <c r="M476" s="112">
        <f>SUM(M455:M475)</f>
        <v>209198357.66</v>
      </c>
    </row>
    <row r="477" spans="1:13" s="10" customFormat="1">
      <c r="A477" s="110"/>
      <c r="B477" s="110"/>
      <c r="C477" s="110"/>
      <c r="D477" s="110"/>
      <c r="E477" s="111"/>
      <c r="F477" s="111"/>
      <c r="G477" s="112"/>
      <c r="H477" s="111"/>
      <c r="I477" s="112"/>
      <c r="J477" s="111"/>
      <c r="K477" s="112"/>
      <c r="L477" s="111"/>
      <c r="M477" s="112"/>
    </row>
    <row r="478" spans="1:13" s="10" customFormat="1">
      <c r="A478" s="110" t="str">
        <f>A479</f>
        <v>Oasis Crescent Global Investment Fund (Ireland) Plc</v>
      </c>
      <c r="B478" s="110"/>
      <c r="C478" s="110"/>
      <c r="D478" s="110"/>
      <c r="E478" s="111"/>
      <c r="F478" s="111"/>
      <c r="G478" s="112"/>
      <c r="H478" s="111"/>
      <c r="I478" s="112"/>
      <c r="J478" s="111"/>
      <c r="K478" s="112"/>
      <c r="L478" s="111"/>
      <c r="M478" s="112"/>
    </row>
    <row r="479" spans="1:13">
      <c r="A479" s="113" t="s">
        <v>53</v>
      </c>
      <c r="B479" s="8" t="s">
        <v>116</v>
      </c>
      <c r="C479" s="8" t="s">
        <v>494</v>
      </c>
      <c r="D479" s="8" t="s">
        <v>118</v>
      </c>
      <c r="E479" s="7">
        <v>13.863300000000001</v>
      </c>
      <c r="F479" s="7">
        <v>134497454.53999999</v>
      </c>
      <c r="G479" s="6">
        <v>1864578561.5599999</v>
      </c>
      <c r="H479" s="7">
        <v>5394.86</v>
      </c>
      <c r="I479" s="6">
        <v>74790.559999999998</v>
      </c>
      <c r="J479" s="7">
        <v>1685680.92</v>
      </c>
      <c r="K479" s="6">
        <v>23369100.25</v>
      </c>
      <c r="L479" s="7">
        <v>-1680286.06</v>
      </c>
      <c r="M479" s="6">
        <v>-23294309.690000001</v>
      </c>
    </row>
    <row r="480" spans="1:13">
      <c r="A480" s="113" t="s">
        <v>53</v>
      </c>
      <c r="B480" s="8" t="s">
        <v>116</v>
      </c>
      <c r="C480" s="8" t="s">
        <v>495</v>
      </c>
      <c r="D480" s="8" t="s">
        <v>118</v>
      </c>
      <c r="E480" s="7">
        <v>13.863300000000001</v>
      </c>
      <c r="F480" s="7">
        <v>1272390.8799999999</v>
      </c>
      <c r="G480" s="6">
        <v>17639536.510000002</v>
      </c>
      <c r="H480" s="7">
        <v>37549.94</v>
      </c>
      <c r="I480" s="6">
        <v>520566.08</v>
      </c>
      <c r="J480" s="7">
        <v>48095.63</v>
      </c>
      <c r="K480" s="6">
        <v>666764.15</v>
      </c>
      <c r="L480" s="7">
        <v>-10545.69</v>
      </c>
      <c r="M480" s="6">
        <v>-146198.07</v>
      </c>
    </row>
    <row r="481" spans="1:13">
      <c r="A481" s="113" t="s">
        <v>53</v>
      </c>
      <c r="B481" s="8" t="s">
        <v>116</v>
      </c>
      <c r="C481" s="8" t="s">
        <v>496</v>
      </c>
      <c r="D481" s="8" t="s">
        <v>118</v>
      </c>
      <c r="E481" s="7">
        <v>13.863299</v>
      </c>
      <c r="F481" s="7">
        <v>19482389.039999999</v>
      </c>
      <c r="G481" s="6">
        <v>270090203.86000001</v>
      </c>
      <c r="H481" s="7">
        <v>612879.81000000006</v>
      </c>
      <c r="I481" s="6">
        <v>8496536.6799999997</v>
      </c>
      <c r="J481" s="7">
        <v>2.2200000000000002</v>
      </c>
      <c r="K481" s="6">
        <v>30.77</v>
      </c>
      <c r="L481" s="7">
        <v>612877.59</v>
      </c>
      <c r="M481" s="6">
        <v>8496505.9100000001</v>
      </c>
    </row>
    <row r="482" spans="1:13">
      <c r="A482" s="113" t="s">
        <v>53</v>
      </c>
      <c r="B482" s="8" t="s">
        <v>116</v>
      </c>
      <c r="C482" s="8" t="s">
        <v>497</v>
      </c>
      <c r="D482" s="8" t="s">
        <v>118</v>
      </c>
      <c r="E482" s="7">
        <v>13.863300000000001</v>
      </c>
      <c r="F482" s="7">
        <v>11448155.25</v>
      </c>
      <c r="G482" s="6">
        <v>158709210.78999999</v>
      </c>
      <c r="H482" s="7">
        <v>99336.56</v>
      </c>
      <c r="I482" s="6">
        <v>1377132.46</v>
      </c>
      <c r="J482" s="7">
        <v>42264.2</v>
      </c>
      <c r="K482" s="6">
        <v>585921.25</v>
      </c>
      <c r="L482" s="7">
        <v>57072.36</v>
      </c>
      <c r="M482" s="6">
        <v>791211.21</v>
      </c>
    </row>
    <row r="483" spans="1:13">
      <c r="A483" s="113" t="s">
        <v>53</v>
      </c>
      <c r="B483" s="8" t="s">
        <v>116</v>
      </c>
      <c r="C483" s="8" t="s">
        <v>498</v>
      </c>
      <c r="D483" s="8" t="s">
        <v>118</v>
      </c>
      <c r="E483" s="7">
        <v>13.863300000000001</v>
      </c>
      <c r="F483" s="7">
        <v>8609647.9900000002</v>
      </c>
      <c r="G483" s="6">
        <v>119358132.98999999</v>
      </c>
      <c r="H483" s="7">
        <v>137841.01999999999</v>
      </c>
      <c r="I483" s="6">
        <v>1910931.48</v>
      </c>
      <c r="J483" s="7">
        <v>24121.67</v>
      </c>
      <c r="K483" s="6">
        <v>334406.01</v>
      </c>
      <c r="L483" s="7">
        <v>113719.35</v>
      </c>
      <c r="M483" s="6">
        <v>1576525.47</v>
      </c>
    </row>
    <row r="484" spans="1:13">
      <c r="A484" s="113" t="s">
        <v>53</v>
      </c>
      <c r="B484" s="8" t="s">
        <v>116</v>
      </c>
      <c r="C484" s="8" t="s">
        <v>499</v>
      </c>
      <c r="D484" s="8" t="s">
        <v>118</v>
      </c>
      <c r="E484" s="7">
        <v>13.863299</v>
      </c>
      <c r="F484" s="7">
        <v>76888527.25</v>
      </c>
      <c r="G484" s="6">
        <v>1065928719.8200001</v>
      </c>
      <c r="H484" s="7">
        <v>346977.79</v>
      </c>
      <c r="I484" s="6">
        <v>4810257.26</v>
      </c>
      <c r="J484" s="7">
        <v>475.54</v>
      </c>
      <c r="K484" s="6">
        <v>6592.53</v>
      </c>
      <c r="L484" s="7">
        <v>346502.25</v>
      </c>
      <c r="M484" s="6">
        <v>4803664.7300000004</v>
      </c>
    </row>
    <row r="485" spans="1:13">
      <c r="A485" s="113" t="s">
        <v>53</v>
      </c>
      <c r="B485" s="8" t="s">
        <v>116</v>
      </c>
      <c r="C485" s="8" t="s">
        <v>500</v>
      </c>
      <c r="D485" s="8" t="s">
        <v>118</v>
      </c>
      <c r="E485" s="7">
        <v>13.863300000000001</v>
      </c>
      <c r="F485" s="7">
        <v>35402.42</v>
      </c>
      <c r="G485" s="6">
        <v>490794.38</v>
      </c>
      <c r="H485" s="7">
        <v>15422.96</v>
      </c>
      <c r="I485" s="6">
        <v>213813.06</v>
      </c>
      <c r="J485" s="7">
        <v>0</v>
      </c>
      <c r="K485" s="6">
        <v>0</v>
      </c>
      <c r="L485" s="7">
        <v>15422.96</v>
      </c>
      <c r="M485" s="6">
        <v>213813.06</v>
      </c>
    </row>
    <row r="486" spans="1:13" s="10" customFormat="1">
      <c r="A486" s="110" t="str">
        <f>"Sub Total: " &amp;A485</f>
        <v>Sub Total: Oasis Crescent Global Investment Fund (Ireland) Plc</v>
      </c>
      <c r="B486" s="110"/>
      <c r="C486" s="110"/>
      <c r="D486" s="110"/>
      <c r="E486" s="111"/>
      <c r="F486" s="111"/>
      <c r="G486" s="112">
        <f>SUM(G479:G485)</f>
        <v>3496795159.9099998</v>
      </c>
      <c r="H486" s="111"/>
      <c r="I486" s="112">
        <f>SUM(I479:I485)</f>
        <v>17404027.580000002</v>
      </c>
      <c r="J486" s="111"/>
      <c r="K486" s="112">
        <f>SUM(K479:K485)</f>
        <v>24962814.960000001</v>
      </c>
      <c r="L486" s="111"/>
      <c r="M486" s="112">
        <f>SUM(M479:M485)</f>
        <v>-7558787.3799999999</v>
      </c>
    </row>
    <row r="487" spans="1:13" s="10" customFormat="1">
      <c r="A487" s="110"/>
      <c r="B487" s="110"/>
      <c r="C487" s="110"/>
      <c r="D487" s="110"/>
      <c r="E487" s="111"/>
      <c r="F487" s="111"/>
      <c r="G487" s="112"/>
      <c r="H487" s="111"/>
      <c r="I487" s="112"/>
      <c r="J487" s="111"/>
      <c r="K487" s="112"/>
      <c r="L487" s="111"/>
      <c r="M487" s="112"/>
    </row>
    <row r="488" spans="1:13" s="10" customFormat="1">
      <c r="A488" s="110" t="str">
        <f>A489</f>
        <v>Oasis Global Investment Fund (Ireland) Plc</v>
      </c>
      <c r="B488" s="110"/>
      <c r="C488" s="110"/>
      <c r="D488" s="110"/>
      <c r="E488" s="111"/>
      <c r="F488" s="111"/>
      <c r="G488" s="112"/>
      <c r="H488" s="111"/>
      <c r="I488" s="112"/>
      <c r="J488" s="111"/>
      <c r="K488" s="112"/>
      <c r="L488" s="111"/>
      <c r="M488" s="112"/>
    </row>
    <row r="489" spans="1:13">
      <c r="A489" s="113" t="s">
        <v>54</v>
      </c>
      <c r="B489" s="8" t="s">
        <v>116</v>
      </c>
      <c r="C489" s="8" t="s">
        <v>501</v>
      </c>
      <c r="D489" s="8" t="s">
        <v>118</v>
      </c>
      <c r="E489" s="7">
        <v>13.863299</v>
      </c>
      <c r="F489" s="7">
        <v>842118.71</v>
      </c>
      <c r="G489" s="6">
        <v>11674544.279999999</v>
      </c>
      <c r="H489" s="7">
        <v>500992.85</v>
      </c>
      <c r="I489" s="6">
        <v>6945414.1799999997</v>
      </c>
      <c r="J489" s="7">
        <v>0</v>
      </c>
      <c r="K489" s="6">
        <v>0</v>
      </c>
      <c r="L489" s="7">
        <v>500992.85</v>
      </c>
      <c r="M489" s="6">
        <v>6945414.1799999997</v>
      </c>
    </row>
    <row r="490" spans="1:13">
      <c r="A490" s="113" t="s">
        <v>54</v>
      </c>
      <c r="B490" s="8" t="s">
        <v>116</v>
      </c>
      <c r="C490" s="8" t="s">
        <v>502</v>
      </c>
      <c r="D490" s="8" t="s">
        <v>118</v>
      </c>
      <c r="E490" s="7">
        <v>13.863300000000001</v>
      </c>
      <c r="F490" s="7">
        <v>59243661.289999999</v>
      </c>
      <c r="G490" s="6">
        <v>821312649.61000001</v>
      </c>
      <c r="H490" s="7">
        <v>0</v>
      </c>
      <c r="I490" s="6">
        <v>0</v>
      </c>
      <c r="J490" s="7">
        <v>1400009.23</v>
      </c>
      <c r="K490" s="6">
        <v>19408747.960000001</v>
      </c>
      <c r="L490" s="7">
        <v>-1400009.23</v>
      </c>
      <c r="M490" s="6">
        <v>-19408747.960000001</v>
      </c>
    </row>
    <row r="491" spans="1:13">
      <c r="A491" s="113" t="s">
        <v>54</v>
      </c>
      <c r="B491" s="8" t="s">
        <v>116</v>
      </c>
      <c r="C491" s="8" t="s">
        <v>503</v>
      </c>
      <c r="D491" s="8" t="s">
        <v>118</v>
      </c>
      <c r="E491" s="7">
        <v>0</v>
      </c>
      <c r="F491" s="7">
        <v>0</v>
      </c>
      <c r="G491" s="6">
        <v>0</v>
      </c>
      <c r="H491" s="7">
        <v>0</v>
      </c>
      <c r="I491" s="6">
        <v>0</v>
      </c>
      <c r="J491" s="7">
        <v>0</v>
      </c>
      <c r="K491" s="6">
        <v>0</v>
      </c>
      <c r="L491" s="7">
        <v>0</v>
      </c>
      <c r="M491" s="6">
        <v>0</v>
      </c>
    </row>
    <row r="492" spans="1:13" s="10" customFormat="1">
      <c r="A492" s="110" t="str">
        <f>"Sub Total: " &amp;A491</f>
        <v>Sub Total: Oasis Global Investment Fund (Ireland) Plc</v>
      </c>
      <c r="B492" s="110"/>
      <c r="C492" s="110"/>
      <c r="D492" s="110"/>
      <c r="E492" s="111"/>
      <c r="F492" s="111"/>
      <c r="G492" s="112">
        <f>SUM(G489:G491)</f>
        <v>832987193.88999999</v>
      </c>
      <c r="H492" s="111"/>
      <c r="I492" s="112">
        <f>SUM(I489:I491)</f>
        <v>6945414.1799999997</v>
      </c>
      <c r="J492" s="111"/>
      <c r="K492" s="112">
        <f>SUM(K489:K491)</f>
        <v>19408747.960000001</v>
      </c>
      <c r="L492" s="111"/>
      <c r="M492" s="112">
        <f>SUM(M489:M491)</f>
        <v>-12463333.780000001</v>
      </c>
    </row>
    <row r="493" spans="1:13" s="10" customFormat="1">
      <c r="A493" s="110"/>
      <c r="B493" s="110"/>
      <c r="C493" s="110"/>
      <c r="D493" s="110"/>
      <c r="E493" s="111"/>
      <c r="F493" s="111"/>
      <c r="G493" s="112"/>
      <c r="H493" s="111"/>
      <c r="I493" s="112"/>
      <c r="J493" s="111"/>
      <c r="K493" s="112"/>
      <c r="L493" s="111"/>
      <c r="M493" s="112"/>
    </row>
    <row r="494" spans="1:13" s="10" customFormat="1">
      <c r="A494" s="110" t="str">
        <f>A495</f>
        <v>Orbis Global Equity Fund Limited</v>
      </c>
      <c r="B494" s="110"/>
      <c r="C494" s="110"/>
      <c r="D494" s="110"/>
      <c r="E494" s="111"/>
      <c r="F494" s="111"/>
      <c r="G494" s="112"/>
      <c r="H494" s="111"/>
      <c r="I494" s="112"/>
      <c r="J494" s="111"/>
      <c r="K494" s="112"/>
      <c r="L494" s="111"/>
      <c r="M494" s="112"/>
    </row>
    <row r="495" spans="1:13">
      <c r="A495" s="113" t="s">
        <v>55</v>
      </c>
      <c r="B495" s="8" t="s">
        <v>116</v>
      </c>
      <c r="C495" s="8" t="s">
        <v>504</v>
      </c>
      <c r="D495" s="8" t="s">
        <v>118</v>
      </c>
      <c r="E495" s="7">
        <v>14.020199</v>
      </c>
      <c r="F495" s="7">
        <v>3756394278.5900002</v>
      </c>
      <c r="G495" s="6">
        <v>52665399064.660004</v>
      </c>
      <c r="H495" s="7">
        <v>495863736.63999999</v>
      </c>
      <c r="I495" s="6">
        <v>6952108760.4099998</v>
      </c>
      <c r="J495" s="7">
        <v>759283401.23000002</v>
      </c>
      <c r="K495" s="6">
        <v>10645305142.040001</v>
      </c>
      <c r="L495" s="7">
        <v>-263419664.59999999</v>
      </c>
      <c r="M495" s="6">
        <v>-3693196381.6300001</v>
      </c>
    </row>
    <row r="496" spans="1:13" s="10" customFormat="1">
      <c r="A496" s="110" t="str">
        <f>"Sub Total: " &amp;A495</f>
        <v>Sub Total: Orbis Global Equity Fund Limited</v>
      </c>
      <c r="B496" s="110"/>
      <c r="C496" s="110"/>
      <c r="D496" s="110"/>
      <c r="E496" s="111"/>
      <c r="F496" s="111"/>
      <c r="G496" s="112">
        <f>SUM(G495)</f>
        <v>52665399064.660004</v>
      </c>
      <c r="H496" s="111"/>
      <c r="I496" s="112">
        <f>SUM(I495)</f>
        <v>6952108760.4099998</v>
      </c>
      <c r="J496" s="111"/>
      <c r="K496" s="112">
        <f>SUM(K495)</f>
        <v>10645305142.040001</v>
      </c>
      <c r="L496" s="111"/>
      <c r="M496" s="112">
        <f>SUM(M495)</f>
        <v>-3693196381.6300001</v>
      </c>
    </row>
    <row r="497" spans="1:13" s="10" customFormat="1">
      <c r="A497" s="110"/>
      <c r="B497" s="110"/>
      <c r="C497" s="110"/>
      <c r="D497" s="110"/>
      <c r="E497" s="111"/>
      <c r="F497" s="111"/>
      <c r="G497" s="112"/>
      <c r="H497" s="111"/>
      <c r="I497" s="112"/>
      <c r="J497" s="111"/>
      <c r="K497" s="112"/>
      <c r="L497" s="111"/>
      <c r="M497" s="112"/>
    </row>
    <row r="498" spans="1:13" s="10" customFormat="1">
      <c r="A498" s="110" t="str">
        <f>A499</f>
        <v>Orbis Optimal SA Fund Ltd</v>
      </c>
      <c r="B498" s="110"/>
      <c r="C498" s="110"/>
      <c r="D498" s="110"/>
      <c r="E498" s="111"/>
      <c r="F498" s="111"/>
      <c r="G498" s="112"/>
      <c r="H498" s="111"/>
      <c r="I498" s="112"/>
      <c r="J498" s="111"/>
      <c r="K498" s="112"/>
      <c r="L498" s="111"/>
      <c r="M498" s="112"/>
    </row>
    <row r="499" spans="1:13">
      <c r="A499" s="113" t="s">
        <v>56</v>
      </c>
      <c r="B499" s="8" t="s">
        <v>116</v>
      </c>
      <c r="C499" s="8" t="s">
        <v>505</v>
      </c>
      <c r="D499" s="8" t="s">
        <v>118</v>
      </c>
      <c r="E499" s="7">
        <v>14.020199</v>
      </c>
      <c r="F499" s="7">
        <v>1348136056.5899999</v>
      </c>
      <c r="G499" s="6">
        <v>18901137140.529999</v>
      </c>
      <c r="H499" s="7">
        <v>6761421.3200000003</v>
      </c>
      <c r="I499" s="6">
        <v>94796479.260000005</v>
      </c>
      <c r="J499" s="7">
        <v>107752124.59</v>
      </c>
      <c r="K499" s="6">
        <v>1510706337.21</v>
      </c>
      <c r="L499" s="7">
        <v>-100990703.27</v>
      </c>
      <c r="M499" s="6">
        <v>-1415909857.96</v>
      </c>
    </row>
    <row r="500" spans="1:13">
      <c r="A500" s="113" t="s">
        <v>56</v>
      </c>
      <c r="B500" s="8" t="s">
        <v>116</v>
      </c>
      <c r="C500" s="8" t="s">
        <v>506</v>
      </c>
      <c r="D500" s="8" t="s">
        <v>122</v>
      </c>
      <c r="E500" s="7">
        <v>15.764699</v>
      </c>
      <c r="F500" s="7">
        <v>558480941.33000004</v>
      </c>
      <c r="G500" s="6">
        <v>8804284495.7600002</v>
      </c>
      <c r="H500" s="7">
        <v>910051.48</v>
      </c>
      <c r="I500" s="6">
        <v>14346688.539999999</v>
      </c>
      <c r="J500" s="7">
        <v>40357403.520000003</v>
      </c>
      <c r="K500" s="6">
        <v>636222359.22000003</v>
      </c>
      <c r="L500" s="7">
        <v>-39447352.039999999</v>
      </c>
      <c r="M500" s="6">
        <v>-621875670.69000006</v>
      </c>
    </row>
    <row r="501" spans="1:13" s="10" customFormat="1">
      <c r="A501" s="110" t="str">
        <f>"Sub Total: " &amp;A500</f>
        <v>Sub Total: Orbis Optimal SA Fund Ltd</v>
      </c>
      <c r="B501" s="110"/>
      <c r="C501" s="110"/>
      <c r="D501" s="110"/>
      <c r="E501" s="111"/>
      <c r="F501" s="111"/>
      <c r="G501" s="112">
        <f>SUM(G499:G500)</f>
        <v>27705421636.290001</v>
      </c>
      <c r="H501" s="111"/>
      <c r="I501" s="112">
        <f>SUM(I499:I500)</f>
        <v>109143167.80000001</v>
      </c>
      <c r="J501" s="111"/>
      <c r="K501" s="112">
        <f>SUM(K499:K500)</f>
        <v>2146928696.4300001</v>
      </c>
      <c r="L501" s="111"/>
      <c r="M501" s="112">
        <f>SUM(M499:M500)</f>
        <v>-2037785528.6500001</v>
      </c>
    </row>
    <row r="502" spans="1:13" s="10" customFormat="1">
      <c r="A502" s="110"/>
      <c r="B502" s="110"/>
      <c r="C502" s="110"/>
      <c r="D502" s="110"/>
      <c r="E502" s="111"/>
      <c r="F502" s="111"/>
      <c r="G502" s="112"/>
      <c r="H502" s="111"/>
      <c r="I502" s="112"/>
      <c r="J502" s="111"/>
      <c r="K502" s="112"/>
      <c r="L502" s="111"/>
      <c r="M502" s="112"/>
    </row>
    <row r="503" spans="1:13" s="10" customFormat="1">
      <c r="A503" s="110" t="str">
        <f>A504</f>
        <v>ORBIS SICAV</v>
      </c>
      <c r="B503" s="110"/>
      <c r="C503" s="110"/>
      <c r="D503" s="110"/>
      <c r="E503" s="111"/>
      <c r="F503" s="111"/>
      <c r="G503" s="112"/>
      <c r="H503" s="111"/>
      <c r="I503" s="112"/>
      <c r="J503" s="111"/>
      <c r="K503" s="112"/>
      <c r="L503" s="111"/>
      <c r="M503" s="112"/>
    </row>
    <row r="504" spans="1:13">
      <c r="A504" s="113" t="s">
        <v>57</v>
      </c>
      <c r="B504" s="8" t="s">
        <v>116</v>
      </c>
      <c r="C504" s="8" t="s">
        <v>507</v>
      </c>
      <c r="D504" s="8" t="s">
        <v>118</v>
      </c>
      <c r="E504" s="7">
        <v>14.020199</v>
      </c>
      <c r="F504" s="7">
        <v>258570066.63</v>
      </c>
      <c r="G504" s="6">
        <v>3625204048.1599998</v>
      </c>
      <c r="H504" s="7">
        <v>38925965.43</v>
      </c>
      <c r="I504" s="6">
        <v>545749820.47000003</v>
      </c>
      <c r="J504" s="7">
        <v>61090188.539999999</v>
      </c>
      <c r="K504" s="6">
        <v>856496661.37</v>
      </c>
      <c r="L504" s="7">
        <v>-22164223.109999999</v>
      </c>
      <c r="M504" s="6">
        <v>-310746840.89999998</v>
      </c>
    </row>
    <row r="505" spans="1:13">
      <c r="A505" s="113" t="s">
        <v>57</v>
      </c>
      <c r="B505" s="8" t="s">
        <v>116</v>
      </c>
      <c r="C505" s="8" t="s">
        <v>508</v>
      </c>
      <c r="D505" s="8" t="s">
        <v>118</v>
      </c>
      <c r="E505" s="7">
        <v>14.020199</v>
      </c>
      <c r="F505" s="7">
        <v>1299176248.55</v>
      </c>
      <c r="G505" s="6">
        <v>18214710839.869999</v>
      </c>
      <c r="H505" s="7">
        <v>167680875.08000001</v>
      </c>
      <c r="I505" s="6">
        <v>2350919404.79</v>
      </c>
      <c r="J505" s="7">
        <v>11679793.65</v>
      </c>
      <c r="K505" s="6">
        <v>163753042.87</v>
      </c>
      <c r="L505" s="7">
        <v>156001081.43000001</v>
      </c>
      <c r="M505" s="6">
        <v>2187166361.9200001</v>
      </c>
    </row>
    <row r="506" spans="1:13">
      <c r="A506" s="113" t="s">
        <v>57</v>
      </c>
      <c r="B506" s="8" t="s">
        <v>116</v>
      </c>
      <c r="C506" s="8" t="s">
        <v>509</v>
      </c>
      <c r="D506" s="8" t="s">
        <v>122</v>
      </c>
      <c r="E506" s="7">
        <v>15.764699</v>
      </c>
      <c r="F506" s="7">
        <v>5059625.59</v>
      </c>
      <c r="G506" s="6">
        <v>79763479.519999996</v>
      </c>
      <c r="H506" s="7">
        <v>293087.11</v>
      </c>
      <c r="I506" s="6">
        <v>4620430.3499999996</v>
      </c>
      <c r="J506" s="7">
        <v>59419.43</v>
      </c>
      <c r="K506" s="6">
        <v>936729.53</v>
      </c>
      <c r="L506" s="7">
        <v>233667.68</v>
      </c>
      <c r="M506" s="6">
        <v>3683700.82</v>
      </c>
    </row>
    <row r="507" spans="1:13">
      <c r="A507" s="113" t="s">
        <v>57</v>
      </c>
      <c r="B507" s="8" t="s">
        <v>116</v>
      </c>
      <c r="C507" s="8" t="s">
        <v>510</v>
      </c>
      <c r="D507" s="8" t="s">
        <v>124</v>
      </c>
      <c r="E507" s="7">
        <v>0.1171</v>
      </c>
      <c r="F507" s="7">
        <v>8865511011.0300007</v>
      </c>
      <c r="G507" s="6">
        <v>1038151339.4</v>
      </c>
      <c r="H507" s="7">
        <v>1524325131.5799999</v>
      </c>
      <c r="I507" s="6">
        <v>178498472.91</v>
      </c>
      <c r="J507" s="7">
        <v>5512784293.9300003</v>
      </c>
      <c r="K507" s="6">
        <v>645547040.82000005</v>
      </c>
      <c r="L507" s="7">
        <v>-3988459162.3600001</v>
      </c>
      <c r="M507" s="6">
        <v>-467048567.91000003</v>
      </c>
    </row>
    <row r="508" spans="1:13" s="10" customFormat="1">
      <c r="A508" s="110" t="str">
        <f>"Sub Total: " &amp;A507</f>
        <v>Sub Total: ORBIS SICAV</v>
      </c>
      <c r="B508" s="110"/>
      <c r="C508" s="110"/>
      <c r="D508" s="110"/>
      <c r="E508" s="111"/>
      <c r="F508" s="111"/>
      <c r="G508" s="112">
        <f>SUM(G504:G507)</f>
        <v>22957829706.950001</v>
      </c>
      <c r="H508" s="111"/>
      <c r="I508" s="112">
        <f>SUM(I504:I507)</f>
        <v>3079788128.52</v>
      </c>
      <c r="J508" s="111"/>
      <c r="K508" s="112">
        <f>SUM(K504:K507)</f>
        <v>1666733474.5900002</v>
      </c>
      <c r="L508" s="111"/>
      <c r="M508" s="112">
        <f>SUM(M504:M507)</f>
        <v>1413054653.9299998</v>
      </c>
    </row>
    <row r="509" spans="1:13" s="10" customFormat="1">
      <c r="A509" s="110"/>
      <c r="B509" s="110"/>
      <c r="C509" s="110"/>
      <c r="D509" s="110"/>
      <c r="E509" s="111"/>
      <c r="F509" s="111"/>
      <c r="G509" s="112"/>
      <c r="H509" s="111"/>
      <c r="I509" s="112"/>
      <c r="J509" s="111"/>
      <c r="K509" s="112"/>
      <c r="L509" s="111"/>
      <c r="M509" s="112"/>
    </row>
    <row r="510" spans="1:13" s="10" customFormat="1">
      <c r="A510" s="110" t="str">
        <f>A511</f>
        <v>Peregrine Global Funds PCC Limited</v>
      </c>
      <c r="B510" s="110"/>
      <c r="C510" s="110"/>
      <c r="D510" s="110"/>
      <c r="E510" s="111"/>
      <c r="F510" s="111"/>
      <c r="G510" s="112"/>
      <c r="H510" s="111"/>
      <c r="I510" s="112"/>
      <c r="J510" s="111"/>
      <c r="K510" s="112"/>
      <c r="L510" s="111"/>
      <c r="M510" s="112"/>
    </row>
    <row r="511" spans="1:13">
      <c r="A511" s="113" t="s">
        <v>58</v>
      </c>
      <c r="B511" s="8" t="s">
        <v>116</v>
      </c>
      <c r="C511" s="8" t="s">
        <v>511</v>
      </c>
      <c r="D511" s="8" t="s">
        <v>118</v>
      </c>
      <c r="E511" s="7">
        <v>13.826999000000001</v>
      </c>
      <c r="F511" s="7">
        <v>7067467.8399999999</v>
      </c>
      <c r="G511" s="6">
        <v>97721877.819999993</v>
      </c>
      <c r="H511" s="7">
        <v>-511826.21</v>
      </c>
      <c r="I511" s="6">
        <v>-6804579.7300000004</v>
      </c>
      <c r="J511" s="7">
        <v>184734.68</v>
      </c>
      <c r="K511" s="6">
        <v>2377123.4900000002</v>
      </c>
      <c r="L511" s="7">
        <v>-327091.53000000003</v>
      </c>
      <c r="M511" s="6">
        <v>-4427456.24</v>
      </c>
    </row>
    <row r="512" spans="1:13">
      <c r="A512" s="113" t="s">
        <v>58</v>
      </c>
      <c r="B512" s="8" t="s">
        <v>116</v>
      </c>
      <c r="C512" s="8" t="s">
        <v>512</v>
      </c>
      <c r="D512" s="8" t="s">
        <v>118</v>
      </c>
      <c r="E512" s="7">
        <v>13.826999000000001</v>
      </c>
      <c r="F512" s="7">
        <v>41602070.799999997</v>
      </c>
      <c r="G512" s="6">
        <v>575231832.95000005</v>
      </c>
      <c r="H512" s="7">
        <v>-1503378.95</v>
      </c>
      <c r="I512" s="6">
        <v>-19825340.780000001</v>
      </c>
      <c r="J512" s="7">
        <v>3987500.82</v>
      </c>
      <c r="K512" s="6">
        <v>52943239.369999997</v>
      </c>
      <c r="L512" s="7">
        <v>2484121.87</v>
      </c>
      <c r="M512" s="6">
        <v>33117898.59</v>
      </c>
    </row>
    <row r="513" spans="1:13" s="10" customFormat="1">
      <c r="A513" s="110" t="str">
        <f>"Sub Total: " &amp;A512</f>
        <v>Sub Total: Peregrine Global Funds PCC Limited</v>
      </c>
      <c r="B513" s="110"/>
      <c r="C513" s="110"/>
      <c r="D513" s="110"/>
      <c r="E513" s="111"/>
      <c r="F513" s="111"/>
      <c r="G513" s="112">
        <f>SUM(G511:G512)</f>
        <v>672953710.76999998</v>
      </c>
      <c r="H513" s="111"/>
      <c r="I513" s="112">
        <f>SUM(I511:I512)</f>
        <v>-26629920.510000002</v>
      </c>
      <c r="J513" s="111"/>
      <c r="K513" s="112">
        <f>SUM(K511:K512)</f>
        <v>55320362.859999999</v>
      </c>
      <c r="L513" s="111"/>
      <c r="M513" s="112">
        <f>SUM(M511:M512)</f>
        <v>28690442.350000001</v>
      </c>
    </row>
    <row r="514" spans="1:13" s="10" customFormat="1">
      <c r="A514" s="110"/>
      <c r="B514" s="110"/>
      <c r="C514" s="110"/>
      <c r="D514" s="110"/>
      <c r="E514" s="111"/>
      <c r="F514" s="111"/>
      <c r="G514" s="112"/>
      <c r="H514" s="111"/>
      <c r="I514" s="112"/>
      <c r="J514" s="111"/>
      <c r="K514" s="112"/>
      <c r="L514" s="111"/>
      <c r="M514" s="112"/>
    </row>
    <row r="515" spans="1:13" s="10" customFormat="1">
      <c r="A515" s="110" t="str">
        <f>A516</f>
        <v>PineBridge Global Funds</v>
      </c>
      <c r="B515" s="110"/>
      <c r="C515" s="110"/>
      <c r="D515" s="110"/>
      <c r="E515" s="111"/>
      <c r="F515" s="111"/>
      <c r="G515" s="112"/>
      <c r="H515" s="111"/>
      <c r="I515" s="112"/>
      <c r="J515" s="111"/>
      <c r="K515" s="112"/>
      <c r="L515" s="111"/>
      <c r="M515" s="112"/>
    </row>
    <row r="516" spans="1:13">
      <c r="A516" s="113" t="s">
        <v>59</v>
      </c>
      <c r="B516" s="8" t="s">
        <v>116</v>
      </c>
      <c r="C516" s="8" t="s">
        <v>513</v>
      </c>
      <c r="D516" s="8" t="s">
        <v>118</v>
      </c>
      <c r="E516" s="7">
        <v>0</v>
      </c>
      <c r="F516" s="7">
        <v>0</v>
      </c>
      <c r="G516" s="6">
        <v>0</v>
      </c>
      <c r="H516" s="7">
        <v>0</v>
      </c>
      <c r="I516" s="6">
        <v>0</v>
      </c>
      <c r="J516" s="7">
        <v>0</v>
      </c>
      <c r="K516" s="6">
        <v>0</v>
      </c>
      <c r="L516" s="7">
        <v>0</v>
      </c>
      <c r="M516" s="6">
        <v>0</v>
      </c>
    </row>
    <row r="517" spans="1:13">
      <c r="A517" s="113" t="s">
        <v>59</v>
      </c>
      <c r="B517" s="8" t="s">
        <v>116</v>
      </c>
      <c r="C517" s="8" t="s">
        <v>514</v>
      </c>
      <c r="D517" s="8" t="s">
        <v>118</v>
      </c>
      <c r="E517" s="7">
        <v>0</v>
      </c>
      <c r="F517" s="7">
        <v>0</v>
      </c>
      <c r="G517" s="6">
        <v>0</v>
      </c>
      <c r="H517" s="7">
        <v>0</v>
      </c>
      <c r="I517" s="6">
        <v>0</v>
      </c>
      <c r="J517" s="7">
        <v>0</v>
      </c>
      <c r="K517" s="6">
        <v>0</v>
      </c>
      <c r="L517" s="7">
        <v>0</v>
      </c>
      <c r="M517" s="6">
        <v>0</v>
      </c>
    </row>
    <row r="518" spans="1:13">
      <c r="A518" s="113" t="s">
        <v>59</v>
      </c>
      <c r="B518" s="8" t="s">
        <v>116</v>
      </c>
      <c r="C518" s="8" t="s">
        <v>515</v>
      </c>
      <c r="D518" s="8" t="s">
        <v>118</v>
      </c>
      <c r="E518" s="7">
        <v>0</v>
      </c>
      <c r="F518" s="7">
        <v>0</v>
      </c>
      <c r="G518" s="6">
        <v>0</v>
      </c>
      <c r="H518" s="7">
        <v>0</v>
      </c>
      <c r="I518" s="6">
        <v>0</v>
      </c>
      <c r="J518" s="7">
        <v>0</v>
      </c>
      <c r="K518" s="6">
        <v>0</v>
      </c>
      <c r="L518" s="7">
        <v>0</v>
      </c>
      <c r="M518" s="6">
        <v>0</v>
      </c>
    </row>
    <row r="519" spans="1:13">
      <c r="A519" s="113" t="s">
        <v>59</v>
      </c>
      <c r="B519" s="8" t="s">
        <v>116</v>
      </c>
      <c r="C519" s="8" t="s">
        <v>516</v>
      </c>
      <c r="D519" s="8" t="s">
        <v>118</v>
      </c>
      <c r="E519" s="7">
        <v>0</v>
      </c>
      <c r="F519" s="7">
        <v>0</v>
      </c>
      <c r="G519" s="6">
        <v>0</v>
      </c>
      <c r="H519" s="7">
        <v>0</v>
      </c>
      <c r="I519" s="6">
        <v>0</v>
      </c>
      <c r="J519" s="7">
        <v>0</v>
      </c>
      <c r="K519" s="6">
        <v>0</v>
      </c>
      <c r="L519" s="7">
        <v>0</v>
      </c>
      <c r="M519" s="6">
        <v>0</v>
      </c>
    </row>
    <row r="520" spans="1:13">
      <c r="A520" s="113" t="s">
        <v>59</v>
      </c>
      <c r="B520" s="8" t="s">
        <v>116</v>
      </c>
      <c r="C520" s="8" t="s">
        <v>517</v>
      </c>
      <c r="D520" s="8" t="s">
        <v>118</v>
      </c>
      <c r="E520" s="7">
        <v>0</v>
      </c>
      <c r="F520" s="7">
        <v>0</v>
      </c>
      <c r="G520" s="6">
        <v>0</v>
      </c>
      <c r="H520" s="7">
        <v>0</v>
      </c>
      <c r="I520" s="6">
        <v>0</v>
      </c>
      <c r="J520" s="7">
        <v>0</v>
      </c>
      <c r="K520" s="6">
        <v>0</v>
      </c>
      <c r="L520" s="7">
        <v>0</v>
      </c>
      <c r="M520" s="6">
        <v>0</v>
      </c>
    </row>
    <row r="521" spans="1:13" s="10" customFormat="1">
      <c r="A521" s="110" t="str">
        <f>"Sub Total: " &amp;A520</f>
        <v>Sub Total: PineBridge Global Funds</v>
      </c>
      <c r="B521" s="110"/>
      <c r="C521" s="110"/>
      <c r="D521" s="110"/>
      <c r="E521" s="111"/>
      <c r="F521" s="111"/>
      <c r="G521" s="112">
        <f>SUM(G516:G520)</f>
        <v>0</v>
      </c>
      <c r="H521" s="111"/>
      <c r="I521" s="112">
        <f>SUM(I516:I520)</f>
        <v>0</v>
      </c>
      <c r="J521" s="111"/>
      <c r="K521" s="112">
        <f>SUM(K516:K520)</f>
        <v>0</v>
      </c>
      <c r="L521" s="111"/>
      <c r="M521" s="112">
        <f>SUM(M516:M520)</f>
        <v>0</v>
      </c>
    </row>
    <row r="522" spans="1:13" s="10" customFormat="1">
      <c r="A522" s="110"/>
      <c r="B522" s="110"/>
      <c r="C522" s="110"/>
      <c r="D522" s="110"/>
      <c r="E522" s="111"/>
      <c r="F522" s="111"/>
      <c r="G522" s="112"/>
      <c r="H522" s="111"/>
      <c r="I522" s="112"/>
      <c r="J522" s="111"/>
      <c r="K522" s="112"/>
      <c r="L522" s="111"/>
      <c r="M522" s="112"/>
    </row>
    <row r="523" spans="1:13" s="10" customFormat="1">
      <c r="A523" s="110" t="str">
        <f>A524</f>
        <v>Prescient Global Funds Plc (Ireland)</v>
      </c>
      <c r="B523" s="110"/>
      <c r="C523" s="110"/>
      <c r="D523" s="110"/>
      <c r="E523" s="111"/>
      <c r="F523" s="111"/>
      <c r="G523" s="112"/>
      <c r="H523" s="111"/>
      <c r="I523" s="112"/>
      <c r="J523" s="111"/>
      <c r="K523" s="112"/>
      <c r="L523" s="111"/>
      <c r="M523" s="112"/>
    </row>
    <row r="524" spans="1:13">
      <c r="A524" s="113" t="s">
        <v>60</v>
      </c>
      <c r="B524" s="8" t="s">
        <v>116</v>
      </c>
      <c r="C524" s="8" t="s">
        <v>518</v>
      </c>
      <c r="D524" s="8" t="s">
        <v>118</v>
      </c>
      <c r="E524" s="7">
        <v>13.823</v>
      </c>
      <c r="F524" s="7">
        <v>7495417.9100000001</v>
      </c>
      <c r="G524" s="6">
        <v>103609161.77</v>
      </c>
      <c r="H524" s="7">
        <v>1089385.8600000001</v>
      </c>
      <c r="I524" s="6">
        <v>15058580.74</v>
      </c>
      <c r="J524" s="7">
        <v>711649.41</v>
      </c>
      <c r="K524" s="6">
        <v>9837129.7899999991</v>
      </c>
      <c r="L524" s="7">
        <v>377736.45</v>
      </c>
      <c r="M524" s="6">
        <v>5221450.95</v>
      </c>
    </row>
    <row r="525" spans="1:13">
      <c r="A525" s="113" t="s">
        <v>60</v>
      </c>
      <c r="B525" s="8" t="s">
        <v>116</v>
      </c>
      <c r="C525" s="8" t="s">
        <v>519</v>
      </c>
      <c r="D525" s="8" t="s">
        <v>118</v>
      </c>
      <c r="E525" s="7">
        <v>13.823</v>
      </c>
      <c r="F525" s="7">
        <v>31463717.030000001</v>
      </c>
      <c r="G525" s="6">
        <v>434922960.50999999</v>
      </c>
      <c r="H525" s="7">
        <v>774410.63</v>
      </c>
      <c r="I525" s="6">
        <v>10704678.140000001</v>
      </c>
      <c r="J525" s="7">
        <v>969574.92</v>
      </c>
      <c r="K525" s="6">
        <v>13402434.119999999</v>
      </c>
      <c r="L525" s="7">
        <v>-195164.29</v>
      </c>
      <c r="M525" s="6">
        <v>-2697755.98</v>
      </c>
    </row>
    <row r="526" spans="1:13">
      <c r="A526" s="113" t="s">
        <v>60</v>
      </c>
      <c r="B526" s="8" t="s">
        <v>116</v>
      </c>
      <c r="C526" s="8" t="s">
        <v>520</v>
      </c>
      <c r="D526" s="8" t="s">
        <v>118</v>
      </c>
      <c r="E526" s="7">
        <v>13.822998999999999</v>
      </c>
      <c r="F526" s="7">
        <v>94074760.719999999</v>
      </c>
      <c r="G526" s="6">
        <v>1300395417.4300001</v>
      </c>
      <c r="H526" s="7">
        <v>8244982.1299999999</v>
      </c>
      <c r="I526" s="6">
        <v>113970387.98</v>
      </c>
      <c r="J526" s="7">
        <v>1889841.86</v>
      </c>
      <c r="K526" s="6">
        <v>26123284.030000001</v>
      </c>
      <c r="L526" s="7">
        <v>6355140.2699999996</v>
      </c>
      <c r="M526" s="6">
        <v>87847103.950000003</v>
      </c>
    </row>
    <row r="527" spans="1:13">
      <c r="A527" s="113" t="s">
        <v>60</v>
      </c>
      <c r="B527" s="8" t="s">
        <v>116</v>
      </c>
      <c r="C527" s="8" t="s">
        <v>521</v>
      </c>
      <c r="D527" s="8" t="s">
        <v>118</v>
      </c>
      <c r="E527" s="7">
        <v>13.822998999999999</v>
      </c>
      <c r="F527" s="7">
        <v>4607613.25</v>
      </c>
      <c r="G527" s="6">
        <v>63691037.950000003</v>
      </c>
      <c r="H527" s="7">
        <v>4578721.09</v>
      </c>
      <c r="I527" s="6">
        <v>63291661.630000003</v>
      </c>
      <c r="J527" s="7">
        <v>0</v>
      </c>
      <c r="K527" s="6">
        <v>0</v>
      </c>
      <c r="L527" s="7">
        <v>4578721.09</v>
      </c>
      <c r="M527" s="6">
        <v>63291661.630000003</v>
      </c>
    </row>
    <row r="528" spans="1:13">
      <c r="A528" s="113" t="s">
        <v>60</v>
      </c>
      <c r="B528" s="8" t="s">
        <v>116</v>
      </c>
      <c r="C528" s="8" t="s">
        <v>522</v>
      </c>
      <c r="D528" s="8" t="s">
        <v>118</v>
      </c>
      <c r="E528" s="7">
        <v>13.822998999999999</v>
      </c>
      <c r="F528" s="7">
        <v>96605344.780000001</v>
      </c>
      <c r="G528" s="6">
        <v>1335375680.8900001</v>
      </c>
      <c r="H528" s="7">
        <v>5670705.4000000004</v>
      </c>
      <c r="I528" s="6">
        <v>78386160.739999995</v>
      </c>
      <c r="J528" s="7">
        <v>14075479.17</v>
      </c>
      <c r="K528" s="6">
        <v>194565348.56999999</v>
      </c>
      <c r="L528" s="7">
        <v>-8404773.7699999996</v>
      </c>
      <c r="M528" s="6">
        <v>-116179187.81999999</v>
      </c>
    </row>
    <row r="529" spans="1:13">
      <c r="A529" s="113" t="s">
        <v>60</v>
      </c>
      <c r="B529" s="8" t="s">
        <v>116</v>
      </c>
      <c r="C529" s="8" t="s">
        <v>523</v>
      </c>
      <c r="D529" s="8" t="s">
        <v>118</v>
      </c>
      <c r="E529" s="7">
        <v>13.822998999999999</v>
      </c>
      <c r="F529" s="7">
        <v>43611147.57</v>
      </c>
      <c r="G529" s="6">
        <v>602836892.86000001</v>
      </c>
      <c r="H529" s="7">
        <v>0</v>
      </c>
      <c r="I529" s="6">
        <v>0</v>
      </c>
      <c r="J529" s="7">
        <v>7100000</v>
      </c>
      <c r="K529" s="6">
        <v>98143300</v>
      </c>
      <c r="L529" s="7">
        <v>-7100000</v>
      </c>
      <c r="M529" s="6">
        <v>-98143300</v>
      </c>
    </row>
    <row r="530" spans="1:13">
      <c r="A530" s="113" t="s">
        <v>60</v>
      </c>
      <c r="B530" s="8" t="s">
        <v>116</v>
      </c>
      <c r="C530" s="8" t="s">
        <v>524</v>
      </c>
      <c r="D530" s="8" t="s">
        <v>118</v>
      </c>
      <c r="E530" s="7">
        <v>13.822998999999999</v>
      </c>
      <c r="F530" s="7">
        <v>8736213.1500000004</v>
      </c>
      <c r="G530" s="6">
        <v>120760674.37</v>
      </c>
      <c r="H530" s="7">
        <v>47249.56</v>
      </c>
      <c r="I530" s="6">
        <v>653130.67000000004</v>
      </c>
      <c r="J530" s="7">
        <v>315417.76</v>
      </c>
      <c r="K530" s="6">
        <v>4360019.7</v>
      </c>
      <c r="L530" s="7">
        <v>-268168.2</v>
      </c>
      <c r="M530" s="6">
        <v>-3706889.03</v>
      </c>
    </row>
    <row r="531" spans="1:13">
      <c r="A531" s="113" t="s">
        <v>60</v>
      </c>
      <c r="B531" s="8" t="s">
        <v>116</v>
      </c>
      <c r="C531" s="8" t="s">
        <v>525</v>
      </c>
      <c r="D531" s="8" t="s">
        <v>118</v>
      </c>
      <c r="E531" s="7">
        <v>13.822998999999999</v>
      </c>
      <c r="F531" s="7">
        <v>33798555.850000001</v>
      </c>
      <c r="G531" s="6">
        <v>467197437.50999999</v>
      </c>
      <c r="H531" s="7">
        <v>23749545.579999998</v>
      </c>
      <c r="I531" s="6">
        <v>328289968.55000001</v>
      </c>
      <c r="J531" s="7">
        <v>101648053.54000001</v>
      </c>
      <c r="K531" s="6">
        <v>1405081044.0799999</v>
      </c>
      <c r="L531" s="7">
        <v>-77898507.959999993</v>
      </c>
      <c r="M531" s="6">
        <v>-1076791075.53</v>
      </c>
    </row>
    <row r="532" spans="1:13">
      <c r="A532" s="113" t="s">
        <v>60</v>
      </c>
      <c r="B532" s="8" t="s">
        <v>116</v>
      </c>
      <c r="C532" s="8" t="s">
        <v>526</v>
      </c>
      <c r="D532" s="8" t="s">
        <v>122</v>
      </c>
      <c r="E532" s="7">
        <v>15.430038</v>
      </c>
      <c r="F532" s="7">
        <v>31781477.550000001</v>
      </c>
      <c r="G532" s="6">
        <v>490389422.52999997</v>
      </c>
      <c r="H532" s="7">
        <v>5056159.5999999996</v>
      </c>
      <c r="I532" s="6">
        <v>78016737.349999994</v>
      </c>
      <c r="J532" s="7">
        <v>3971180.01</v>
      </c>
      <c r="K532" s="6">
        <v>61275460.490000002</v>
      </c>
      <c r="L532" s="7">
        <v>1084979.5900000001</v>
      </c>
      <c r="M532" s="6">
        <v>16741276.859999999</v>
      </c>
    </row>
    <row r="533" spans="1:13" s="10" customFormat="1">
      <c r="A533" s="110" t="str">
        <f>"Sub Total: " &amp;A532</f>
        <v>Sub Total: Prescient Global Funds Plc (Ireland)</v>
      </c>
      <c r="B533" s="110"/>
      <c r="C533" s="110"/>
      <c r="D533" s="110"/>
      <c r="E533" s="111"/>
      <c r="F533" s="111"/>
      <c r="G533" s="112">
        <f>SUM(G524:G532)</f>
        <v>4919178685.8199997</v>
      </c>
      <c r="H533" s="111"/>
      <c r="I533" s="112">
        <f>SUM(I524:I532)</f>
        <v>688371305.80000007</v>
      </c>
      <c r="J533" s="111"/>
      <c r="K533" s="112">
        <f>SUM(K524:K532)</f>
        <v>1812788020.78</v>
      </c>
      <c r="L533" s="111"/>
      <c r="M533" s="112">
        <f>SUM(M524:M532)</f>
        <v>-1124416714.97</v>
      </c>
    </row>
    <row r="534" spans="1:13" s="10" customFormat="1">
      <c r="A534" s="110"/>
      <c r="B534" s="110"/>
      <c r="C534" s="110"/>
      <c r="D534" s="110"/>
      <c r="E534" s="111"/>
      <c r="F534" s="111"/>
      <c r="G534" s="112"/>
      <c r="H534" s="111"/>
      <c r="I534" s="112"/>
      <c r="J534" s="111"/>
      <c r="K534" s="112"/>
      <c r="L534" s="111"/>
      <c r="M534" s="112"/>
    </row>
    <row r="535" spans="1:13" s="10" customFormat="1">
      <c r="A535" s="110" t="str">
        <f>A536</f>
        <v>PSG Global Funds SICAV p.l.c</v>
      </c>
      <c r="B535" s="110"/>
      <c r="C535" s="110"/>
      <c r="D535" s="110"/>
      <c r="E535" s="111"/>
      <c r="F535" s="111"/>
      <c r="G535" s="112"/>
      <c r="H535" s="111"/>
      <c r="I535" s="112"/>
      <c r="J535" s="111"/>
      <c r="K535" s="112"/>
      <c r="L535" s="111"/>
      <c r="M535" s="112"/>
    </row>
    <row r="536" spans="1:13">
      <c r="A536" s="113" t="s">
        <v>61</v>
      </c>
      <c r="B536" s="8" t="s">
        <v>116</v>
      </c>
      <c r="C536" s="8" t="s">
        <v>527</v>
      </c>
      <c r="D536" s="8" t="s">
        <v>118</v>
      </c>
      <c r="E536" s="7">
        <v>13.87</v>
      </c>
      <c r="F536" s="7">
        <v>11050474.41</v>
      </c>
      <c r="G536" s="6">
        <v>153270080.06999999</v>
      </c>
      <c r="H536" s="7">
        <v>1161438.1499999999</v>
      </c>
      <c r="I536" s="6">
        <v>16109147.140000001</v>
      </c>
      <c r="J536" s="7">
        <v>-683546.19</v>
      </c>
      <c r="K536" s="6">
        <v>-9480785.6500000004</v>
      </c>
      <c r="L536" s="7">
        <v>1844984.34</v>
      </c>
      <c r="M536" s="6">
        <v>25589932.800000001</v>
      </c>
    </row>
    <row r="537" spans="1:13" s="10" customFormat="1">
      <c r="A537" s="110" t="str">
        <f>"Sub Total: " &amp;A536</f>
        <v>Sub Total: PSG Global Funds SICAV p.l.c</v>
      </c>
      <c r="B537" s="110"/>
      <c r="C537" s="110"/>
      <c r="D537" s="110"/>
      <c r="E537" s="111"/>
      <c r="F537" s="111"/>
      <c r="G537" s="112">
        <f>SUM(G536)</f>
        <v>153270080.06999999</v>
      </c>
      <c r="H537" s="111"/>
      <c r="I537" s="112">
        <f>SUM(I536)</f>
        <v>16109147.140000001</v>
      </c>
      <c r="J537" s="111"/>
      <c r="K537" s="112">
        <f>SUM(K536)</f>
        <v>-9480785.6500000004</v>
      </c>
      <c r="L537" s="111"/>
      <c r="M537" s="112">
        <f>SUM(M536)</f>
        <v>25589932.800000001</v>
      </c>
    </row>
    <row r="538" spans="1:13" s="10" customFormat="1" ht="15.75" customHeight="1">
      <c r="A538" s="110"/>
      <c r="B538" s="110"/>
      <c r="C538" s="110"/>
      <c r="D538" s="110"/>
      <c r="E538" s="111"/>
      <c r="F538" s="111"/>
      <c r="G538" s="112"/>
      <c r="H538" s="111"/>
      <c r="I538" s="112"/>
      <c r="J538" s="111"/>
      <c r="K538" s="112"/>
      <c r="L538" s="111"/>
      <c r="M538" s="112"/>
    </row>
    <row r="539" spans="1:13" s="10" customFormat="1">
      <c r="A539" s="110" t="str">
        <f>A540</f>
        <v>PSG Global Portfolio</v>
      </c>
      <c r="B539" s="110"/>
      <c r="C539" s="110"/>
      <c r="D539" s="110"/>
      <c r="E539" s="111"/>
      <c r="F539" s="111"/>
      <c r="G539" s="112"/>
      <c r="H539" s="111"/>
      <c r="I539" s="112"/>
      <c r="J539" s="111"/>
      <c r="K539" s="112"/>
      <c r="L539" s="111"/>
      <c r="M539" s="112"/>
    </row>
    <row r="540" spans="1:13">
      <c r="A540" s="113" t="s">
        <v>62</v>
      </c>
      <c r="B540" s="8" t="s">
        <v>116</v>
      </c>
      <c r="C540" s="8" t="s">
        <v>528</v>
      </c>
      <c r="D540" s="8" t="s">
        <v>136</v>
      </c>
      <c r="E540" s="7">
        <v>21.05</v>
      </c>
      <c r="F540" s="7">
        <v>4128413.09</v>
      </c>
      <c r="G540" s="6">
        <v>86903095.549999997</v>
      </c>
      <c r="H540" s="7">
        <v>290777.95</v>
      </c>
      <c r="I540" s="6">
        <v>6120875.8499999996</v>
      </c>
      <c r="J540" s="7">
        <v>-426316.98</v>
      </c>
      <c r="K540" s="6">
        <v>-8973972.4299999997</v>
      </c>
      <c r="L540" s="7">
        <v>717094.93</v>
      </c>
      <c r="M540" s="6">
        <v>15094848.279999999</v>
      </c>
    </row>
    <row r="541" spans="1:13">
      <c r="A541" s="113" t="s">
        <v>62</v>
      </c>
      <c r="B541" s="8" t="s">
        <v>116</v>
      </c>
      <c r="C541" s="8" t="s">
        <v>529</v>
      </c>
      <c r="D541" s="8" t="s">
        <v>118</v>
      </c>
      <c r="E541" s="7">
        <v>13.869999</v>
      </c>
      <c r="F541" s="7">
        <v>9652476.3699999992</v>
      </c>
      <c r="G541" s="6">
        <v>133879847.25</v>
      </c>
      <c r="H541" s="7">
        <v>3950163.15</v>
      </c>
      <c r="I541" s="6">
        <v>54788762.890000001</v>
      </c>
      <c r="J541" s="7">
        <v>-7457319.2199999997</v>
      </c>
      <c r="K541" s="6">
        <v>-103433017.58</v>
      </c>
      <c r="L541" s="7">
        <v>11407482.369999999</v>
      </c>
      <c r="M541" s="6">
        <v>158221780.47</v>
      </c>
    </row>
    <row r="542" spans="1:13">
      <c r="A542" s="113" t="s">
        <v>62</v>
      </c>
      <c r="B542" s="8" t="s">
        <v>116</v>
      </c>
      <c r="C542" s="8" t="s">
        <v>530</v>
      </c>
      <c r="D542" s="8" t="s">
        <v>118</v>
      </c>
      <c r="E542" s="7">
        <v>13.869999</v>
      </c>
      <c r="F542" s="7">
        <v>204548957.15000001</v>
      </c>
      <c r="G542" s="6">
        <v>2837094035.6700001</v>
      </c>
      <c r="H542" s="7">
        <v>19863230.579999998</v>
      </c>
      <c r="I542" s="6">
        <v>275503008.13999999</v>
      </c>
      <c r="J542" s="7">
        <v>-1712029.7</v>
      </c>
      <c r="K542" s="6">
        <v>-23745851.940000001</v>
      </c>
      <c r="L542" s="7">
        <v>21575260.280000001</v>
      </c>
      <c r="M542" s="6">
        <v>299248860.08999997</v>
      </c>
    </row>
    <row r="543" spans="1:13">
      <c r="A543" s="113" t="s">
        <v>62</v>
      </c>
      <c r="B543" s="8" t="s">
        <v>116</v>
      </c>
      <c r="C543" s="8" t="s">
        <v>531</v>
      </c>
      <c r="D543" s="8" t="s">
        <v>118</v>
      </c>
      <c r="E543" s="7">
        <v>13.869999</v>
      </c>
      <c r="F543" s="7">
        <v>144621358.75999999</v>
      </c>
      <c r="G543" s="6">
        <v>2005898246</v>
      </c>
      <c r="H543" s="7">
        <v>6938367.6100000003</v>
      </c>
      <c r="I543" s="6">
        <v>96235158.75</v>
      </c>
      <c r="J543" s="7">
        <v>-950200.28</v>
      </c>
      <c r="K543" s="6">
        <v>-13179277.890000001</v>
      </c>
      <c r="L543" s="7">
        <v>7888567.8899999997</v>
      </c>
      <c r="M543" s="6">
        <v>109414436.63</v>
      </c>
    </row>
    <row r="544" spans="1:13" s="10" customFormat="1">
      <c r="A544" s="110" t="str">
        <f>"Sub Total: " &amp;A543</f>
        <v>Sub Total: PSG Global Portfolio</v>
      </c>
      <c r="B544" s="110"/>
      <c r="C544" s="110"/>
      <c r="D544" s="110"/>
      <c r="E544" s="111"/>
      <c r="F544" s="111"/>
      <c r="G544" s="112">
        <f>SUM(G540:G543)</f>
        <v>5063775224.4700003</v>
      </c>
      <c r="H544" s="111"/>
      <c r="I544" s="112">
        <f>SUM(I540:I543)</f>
        <v>432647805.63</v>
      </c>
      <c r="J544" s="111"/>
      <c r="K544" s="112">
        <f>SUM(K540:K543)</f>
        <v>-149332119.83999997</v>
      </c>
      <c r="L544" s="111"/>
      <c r="M544" s="112">
        <f>SUM(M540:M543)</f>
        <v>581979925.47000003</v>
      </c>
    </row>
    <row r="545" spans="1:13" s="10" customFormat="1">
      <c r="A545" s="110"/>
      <c r="B545" s="110"/>
      <c r="C545" s="110"/>
      <c r="D545" s="110"/>
      <c r="E545" s="111"/>
      <c r="F545" s="111"/>
      <c r="G545" s="112"/>
      <c r="H545" s="111"/>
      <c r="I545" s="112"/>
      <c r="J545" s="111"/>
      <c r="K545" s="112"/>
      <c r="L545" s="111"/>
      <c r="M545" s="112"/>
    </row>
    <row r="546" spans="1:13" s="10" customFormat="1">
      <c r="A546" s="110" t="str">
        <f>A547</f>
        <v>PSG International Funds SICAV p.l.c</v>
      </c>
      <c r="B546" s="110"/>
      <c r="C546" s="110"/>
      <c r="D546" s="110"/>
      <c r="E546" s="111"/>
      <c r="F546" s="111"/>
      <c r="G546" s="112"/>
      <c r="H546" s="111"/>
      <c r="I546" s="112"/>
      <c r="J546" s="111"/>
      <c r="K546" s="112"/>
      <c r="L546" s="111"/>
      <c r="M546" s="112"/>
    </row>
    <row r="547" spans="1:13">
      <c r="A547" s="113" t="s">
        <v>63</v>
      </c>
      <c r="B547" s="8" t="s">
        <v>116</v>
      </c>
      <c r="C547" s="8" t="s">
        <v>532</v>
      </c>
      <c r="D547" s="8" t="s">
        <v>118</v>
      </c>
      <c r="E547" s="7">
        <v>13.869999</v>
      </c>
      <c r="F547" s="7">
        <v>109422861.22</v>
      </c>
      <c r="G547" s="6">
        <v>1517695085.1199999</v>
      </c>
      <c r="H547" s="7">
        <v>4530567.71</v>
      </c>
      <c r="I547" s="6">
        <v>62838974.140000001</v>
      </c>
      <c r="J547" s="7">
        <v>-3657361.99</v>
      </c>
      <c r="K547" s="6">
        <v>-50727610.799999997</v>
      </c>
      <c r="L547" s="7">
        <v>8187929.7000000002</v>
      </c>
      <c r="M547" s="6">
        <v>113566584.93000001</v>
      </c>
    </row>
    <row r="548" spans="1:13">
      <c r="A548" s="113" t="s">
        <v>64</v>
      </c>
      <c r="B548" s="8" t="s">
        <v>116</v>
      </c>
      <c r="C548" s="8" t="s">
        <v>533</v>
      </c>
      <c r="D548" s="8" t="s">
        <v>136</v>
      </c>
      <c r="E548" s="7">
        <v>21.05</v>
      </c>
      <c r="F548" s="7">
        <v>1385543.32</v>
      </c>
      <c r="G548" s="6">
        <v>29165686.890000001</v>
      </c>
      <c r="H548" s="7">
        <v>0</v>
      </c>
      <c r="I548" s="6">
        <v>0</v>
      </c>
      <c r="J548" s="7">
        <v>-88918.38</v>
      </c>
      <c r="K548" s="6">
        <v>-1871731.9</v>
      </c>
      <c r="L548" s="7">
        <v>88918.38</v>
      </c>
      <c r="M548" s="6">
        <v>1871731.9</v>
      </c>
    </row>
    <row r="549" spans="1:13" s="10" customFormat="1">
      <c r="A549" s="110" t="str">
        <f>"Sub Total: " &amp;A548</f>
        <v>Sub Total: PSG International Portfolio Fund</v>
      </c>
      <c r="B549" s="110"/>
      <c r="C549" s="110"/>
      <c r="D549" s="110"/>
      <c r="E549" s="111"/>
      <c r="F549" s="111"/>
      <c r="G549" s="112">
        <f>SUM(G547:G548)</f>
        <v>1546860772.01</v>
      </c>
      <c r="H549" s="111"/>
      <c r="I549" s="112">
        <f>SUM(I547:I548)</f>
        <v>62838974.140000001</v>
      </c>
      <c r="J549" s="111"/>
      <c r="K549" s="112">
        <f>SUM(K547:K548)</f>
        <v>-52599342.699999996</v>
      </c>
      <c r="L549" s="111"/>
      <c r="M549" s="112">
        <f>SUM(M547:M548)</f>
        <v>115438316.83000001</v>
      </c>
    </row>
    <row r="550" spans="1:13" s="10" customFormat="1">
      <c r="A550" s="110"/>
      <c r="B550" s="110"/>
      <c r="C550" s="110"/>
      <c r="D550" s="110"/>
      <c r="E550" s="111"/>
      <c r="F550" s="111"/>
      <c r="G550" s="112"/>
      <c r="H550" s="111"/>
      <c r="I550" s="112"/>
      <c r="J550" s="111"/>
      <c r="K550" s="112"/>
      <c r="L550" s="111"/>
      <c r="M550" s="112"/>
    </row>
    <row r="551" spans="1:13" s="10" customFormat="1">
      <c r="A551" s="110" t="str">
        <f>A552</f>
        <v xml:space="preserve">PSG Mutual Fund </v>
      </c>
      <c r="B551" s="110"/>
      <c r="C551" s="110"/>
      <c r="D551" s="110"/>
      <c r="E551" s="111"/>
      <c r="F551" s="111"/>
      <c r="G551" s="112"/>
      <c r="H551" s="111"/>
      <c r="I551" s="112"/>
      <c r="J551" s="111"/>
      <c r="K551" s="112"/>
      <c r="L551" s="111"/>
      <c r="M551" s="112"/>
    </row>
    <row r="552" spans="1:13">
      <c r="A552" s="113" t="s">
        <v>65</v>
      </c>
      <c r="B552" s="8" t="s">
        <v>116</v>
      </c>
      <c r="C552" s="8" t="s">
        <v>534</v>
      </c>
      <c r="D552" s="8" t="s">
        <v>122</v>
      </c>
      <c r="E552" s="7">
        <v>0</v>
      </c>
      <c r="F552" s="7">
        <v>0</v>
      </c>
      <c r="G552" s="6">
        <v>0</v>
      </c>
      <c r="H552" s="7">
        <v>0</v>
      </c>
      <c r="I552" s="6">
        <v>0</v>
      </c>
      <c r="J552" s="7">
        <v>0</v>
      </c>
      <c r="K552" s="6">
        <v>0</v>
      </c>
      <c r="L552" s="7">
        <v>0</v>
      </c>
      <c r="M552" s="6">
        <v>0</v>
      </c>
    </row>
    <row r="553" spans="1:13">
      <c r="A553" s="113" t="s">
        <v>65</v>
      </c>
      <c r="B553" s="8" t="s">
        <v>116</v>
      </c>
      <c r="C553" s="8" t="s">
        <v>535</v>
      </c>
      <c r="D553" s="8" t="s">
        <v>136</v>
      </c>
      <c r="E553" s="7">
        <v>21.05</v>
      </c>
      <c r="F553" s="7">
        <v>14302493.67</v>
      </c>
      <c r="G553" s="6">
        <v>301067491.75999999</v>
      </c>
      <c r="H553" s="7">
        <v>1033675.94</v>
      </c>
      <c r="I553" s="6">
        <v>21758878.530000001</v>
      </c>
      <c r="J553" s="7">
        <v>-441209.17</v>
      </c>
      <c r="K553" s="6">
        <v>-9287453.0299999993</v>
      </c>
      <c r="L553" s="7">
        <v>1474885.11</v>
      </c>
      <c r="M553" s="6">
        <v>31046331.559999999</v>
      </c>
    </row>
    <row r="554" spans="1:13">
      <c r="A554" s="113" t="s">
        <v>65</v>
      </c>
      <c r="B554" s="8" t="s">
        <v>116</v>
      </c>
      <c r="C554" s="8" t="s">
        <v>536</v>
      </c>
      <c r="D554" s="8" t="s">
        <v>118</v>
      </c>
      <c r="E554" s="7">
        <v>13.869999</v>
      </c>
      <c r="F554" s="7">
        <v>16393678.220000001</v>
      </c>
      <c r="G554" s="6">
        <v>227380316.91</v>
      </c>
      <c r="H554" s="7">
        <v>573199.91</v>
      </c>
      <c r="I554" s="6">
        <v>7950282.75</v>
      </c>
      <c r="J554" s="7">
        <v>-372652.62</v>
      </c>
      <c r="K554" s="6">
        <v>-5168691.83</v>
      </c>
      <c r="L554" s="7">
        <v>945852.53</v>
      </c>
      <c r="M554" s="6">
        <v>13118974.58</v>
      </c>
    </row>
    <row r="555" spans="1:13">
      <c r="A555" s="113" t="s">
        <v>65</v>
      </c>
      <c r="B555" s="8" t="s">
        <v>116</v>
      </c>
      <c r="C555" s="8" t="s">
        <v>537</v>
      </c>
      <c r="D555" s="8" t="s">
        <v>136</v>
      </c>
      <c r="E555" s="7">
        <v>21.05</v>
      </c>
      <c r="F555" s="7">
        <v>65400802.130000003</v>
      </c>
      <c r="G555" s="6">
        <v>1376686884.8399999</v>
      </c>
      <c r="H555" s="7">
        <v>5563055.0899999999</v>
      </c>
      <c r="I555" s="6">
        <v>117102309.65000001</v>
      </c>
      <c r="J555" s="7">
        <v>-1531819.63</v>
      </c>
      <c r="K555" s="6">
        <v>-32244803.210000001</v>
      </c>
      <c r="L555" s="7">
        <v>7094874.7199999997</v>
      </c>
      <c r="M555" s="6">
        <v>149347112.86000001</v>
      </c>
    </row>
    <row r="556" spans="1:13">
      <c r="A556" s="113" t="s">
        <v>65</v>
      </c>
      <c r="B556" s="8" t="s">
        <v>116</v>
      </c>
      <c r="C556" s="8" t="s">
        <v>538</v>
      </c>
      <c r="D556" s="8" t="s">
        <v>118</v>
      </c>
      <c r="E556" s="7">
        <v>13.869999</v>
      </c>
      <c r="F556" s="7">
        <v>154441323.37</v>
      </c>
      <c r="G556" s="6">
        <v>2142101155.1400001</v>
      </c>
      <c r="H556" s="7">
        <v>6817486.9500000002</v>
      </c>
      <c r="I556" s="6">
        <v>94558543.989999995</v>
      </c>
      <c r="J556" s="7">
        <v>-7224826.1500000004</v>
      </c>
      <c r="K556" s="6">
        <v>-100208338.7</v>
      </c>
      <c r="L556" s="7">
        <v>14042313.1</v>
      </c>
      <c r="M556" s="6">
        <v>194766882.69999999</v>
      </c>
    </row>
    <row r="557" spans="1:13" s="10" customFormat="1">
      <c r="A557" s="110" t="str">
        <f>"Sub Total: " &amp;A556</f>
        <v xml:space="preserve">Sub Total: PSG Mutual Fund </v>
      </c>
      <c r="B557" s="110"/>
      <c r="C557" s="110"/>
      <c r="D557" s="110"/>
      <c r="E557" s="111"/>
      <c r="F557" s="111"/>
      <c r="G557" s="112">
        <f>SUM(G552:G556)</f>
        <v>4047235848.6499996</v>
      </c>
      <c r="H557" s="111"/>
      <c r="I557" s="112">
        <f>SUM(I552:I556)</f>
        <v>241370014.92000002</v>
      </c>
      <c r="J557" s="111"/>
      <c r="K557" s="112">
        <f>SUM(K552:K556)</f>
        <v>-146909286.77000001</v>
      </c>
      <c r="L557" s="111"/>
      <c r="M557" s="112">
        <f>SUM(M552:M556)</f>
        <v>388279301.69999999</v>
      </c>
    </row>
    <row r="558" spans="1:13" s="10" customFormat="1">
      <c r="A558" s="110"/>
      <c r="B558" s="110"/>
      <c r="C558" s="110"/>
      <c r="D558" s="110"/>
      <c r="E558" s="111"/>
      <c r="F558" s="111"/>
      <c r="G558" s="112"/>
      <c r="H558" s="111"/>
      <c r="I558" s="112"/>
      <c r="J558" s="111"/>
      <c r="K558" s="112"/>
      <c r="L558" s="111"/>
      <c r="M558" s="112"/>
    </row>
    <row r="559" spans="1:13" s="10" customFormat="1">
      <c r="A559" s="110" t="str">
        <f>A560</f>
        <v>PTI Mutual Fund PCC Limited</v>
      </c>
      <c r="B559" s="110"/>
      <c r="C559" s="110"/>
      <c r="D559" s="110"/>
      <c r="E559" s="111"/>
      <c r="F559" s="111"/>
      <c r="G559" s="112"/>
      <c r="H559" s="111"/>
      <c r="I559" s="112"/>
      <c r="J559" s="111"/>
      <c r="K559" s="112"/>
      <c r="L559" s="111"/>
      <c r="M559" s="112"/>
    </row>
    <row r="560" spans="1:13">
      <c r="A560" s="113" t="s">
        <v>66</v>
      </c>
      <c r="B560" s="8" t="s">
        <v>116</v>
      </c>
      <c r="C560" s="8" t="s">
        <v>539</v>
      </c>
      <c r="D560" s="8" t="s">
        <v>118</v>
      </c>
      <c r="E560" s="7">
        <v>13.8247</v>
      </c>
      <c r="F560" s="7">
        <v>49477243.200000003</v>
      </c>
      <c r="G560" s="6">
        <v>684008044.07000005</v>
      </c>
      <c r="H560" s="7">
        <v>661889.36</v>
      </c>
      <c r="I560" s="6">
        <v>9150421.8399999999</v>
      </c>
      <c r="J560" s="7">
        <v>446329.72</v>
      </c>
      <c r="K560" s="6">
        <v>6170374.4800000004</v>
      </c>
      <c r="L560" s="7">
        <v>215559.64</v>
      </c>
      <c r="M560" s="6">
        <v>2980047.36</v>
      </c>
    </row>
    <row r="561" spans="1:13">
      <c r="A561" s="113" t="s">
        <v>66</v>
      </c>
      <c r="B561" s="8" t="s">
        <v>116</v>
      </c>
      <c r="C561" s="8" t="s">
        <v>540</v>
      </c>
      <c r="D561" s="8" t="s">
        <v>118</v>
      </c>
      <c r="E561" s="7">
        <v>13.824699000000001</v>
      </c>
      <c r="F561" s="7">
        <v>20461193.699999999</v>
      </c>
      <c r="G561" s="6">
        <v>282869864.54000002</v>
      </c>
      <c r="H561" s="7">
        <v>213569.72</v>
      </c>
      <c r="I561" s="6">
        <v>2952537.31</v>
      </c>
      <c r="J561" s="7">
        <v>319578.56</v>
      </c>
      <c r="K561" s="6">
        <v>4418077.72</v>
      </c>
      <c r="L561" s="7">
        <v>-106008.84</v>
      </c>
      <c r="M561" s="6">
        <v>-1465540.41</v>
      </c>
    </row>
    <row r="562" spans="1:13" s="10" customFormat="1">
      <c r="A562" s="110" t="str">
        <f>"Sub Total: " &amp;A561</f>
        <v>Sub Total: PTI Mutual Fund PCC Limited</v>
      </c>
      <c r="B562" s="110"/>
      <c r="C562" s="110"/>
      <c r="D562" s="110"/>
      <c r="E562" s="111"/>
      <c r="F562" s="111"/>
      <c r="G562" s="112">
        <f>SUM(G560:G561)</f>
        <v>966877908.61000013</v>
      </c>
      <c r="H562" s="111"/>
      <c r="I562" s="112">
        <f>SUM(I560:I561)</f>
        <v>12102959.15</v>
      </c>
      <c r="J562" s="111"/>
      <c r="K562" s="112">
        <f>SUM(K560:K561)</f>
        <v>10588452.199999999</v>
      </c>
      <c r="L562" s="111"/>
      <c r="M562" s="112">
        <f>SUM(M560:M561)</f>
        <v>1514506.95</v>
      </c>
    </row>
    <row r="563" spans="1:13" s="10" customFormat="1">
      <c r="A563" s="110"/>
      <c r="B563" s="110"/>
      <c r="C563" s="110"/>
      <c r="D563" s="110"/>
      <c r="E563" s="111"/>
      <c r="F563" s="111"/>
      <c r="G563" s="112"/>
      <c r="H563" s="111"/>
      <c r="I563" s="112"/>
      <c r="J563" s="111"/>
      <c r="K563" s="112"/>
      <c r="L563" s="111"/>
      <c r="M563" s="112"/>
    </row>
    <row r="564" spans="1:13" s="10" customFormat="1">
      <c r="A564" s="110" t="str">
        <f>A565</f>
        <v>RECM Global Equity Fund Limited</v>
      </c>
      <c r="B564" s="110"/>
      <c r="C564" s="110"/>
      <c r="D564" s="110"/>
      <c r="E564" s="111"/>
      <c r="F564" s="111"/>
      <c r="G564" s="112"/>
      <c r="H564" s="111"/>
      <c r="I564" s="112"/>
      <c r="J564" s="111"/>
      <c r="K564" s="112"/>
      <c r="L564" s="111"/>
      <c r="M564" s="112"/>
    </row>
    <row r="565" spans="1:13">
      <c r="A565" s="113" t="s">
        <v>67</v>
      </c>
      <c r="B565" s="8" t="s">
        <v>116</v>
      </c>
      <c r="C565" s="8" t="s">
        <v>541</v>
      </c>
      <c r="D565" s="8" t="s">
        <v>118</v>
      </c>
      <c r="E565" s="7">
        <v>13.821498999999999</v>
      </c>
      <c r="F565" s="7">
        <v>39172583.359999999</v>
      </c>
      <c r="G565" s="6">
        <v>541423860.90999997</v>
      </c>
      <c r="H565" s="7">
        <v>11072</v>
      </c>
      <c r="I565" s="6">
        <v>153031.65</v>
      </c>
      <c r="J565" s="7">
        <v>277492.27</v>
      </c>
      <c r="K565" s="6">
        <v>3835359.41</v>
      </c>
      <c r="L565" s="7">
        <v>-266420.27</v>
      </c>
      <c r="M565" s="6">
        <v>-3682327.76</v>
      </c>
    </row>
    <row r="566" spans="1:13">
      <c r="A566" s="113" t="s">
        <v>68</v>
      </c>
      <c r="B566" s="8" t="s">
        <v>116</v>
      </c>
      <c r="C566" s="8" t="s">
        <v>542</v>
      </c>
      <c r="D566" s="8" t="s">
        <v>118</v>
      </c>
      <c r="E566" s="7">
        <v>13.821498999999999</v>
      </c>
      <c r="F566" s="7">
        <v>190497974.5</v>
      </c>
      <c r="G566" s="6">
        <v>2632967754.5300002</v>
      </c>
      <c r="H566" s="7">
        <v>322139.76</v>
      </c>
      <c r="I566" s="6">
        <v>4452454.6900000004</v>
      </c>
      <c r="J566" s="7">
        <v>22326632.350000001</v>
      </c>
      <c r="K566" s="6">
        <v>308587549.02999997</v>
      </c>
      <c r="L566" s="7">
        <v>-22004492.59</v>
      </c>
      <c r="M566" s="6">
        <v>-304135094.32999998</v>
      </c>
    </row>
    <row r="567" spans="1:13" s="10" customFormat="1">
      <c r="A567" s="110" t="str">
        <f>"Sub Total: " &amp;A566</f>
        <v>Sub Total: RECM Global Fund Limited</v>
      </c>
      <c r="B567" s="110"/>
      <c r="C567" s="110"/>
      <c r="D567" s="110"/>
      <c r="E567" s="111"/>
      <c r="F567" s="111"/>
      <c r="G567" s="112">
        <f>SUM(G565:G566)</f>
        <v>3174391615.4400001</v>
      </c>
      <c r="H567" s="111"/>
      <c r="I567" s="112">
        <f>SUM(I565:I566)</f>
        <v>4605486.3400000008</v>
      </c>
      <c r="J567" s="111"/>
      <c r="K567" s="112">
        <f>SUM(K565:K566)</f>
        <v>312422908.44</v>
      </c>
      <c r="L567" s="111"/>
      <c r="M567" s="112">
        <f>SUM(M565:M566)</f>
        <v>-307817422.08999997</v>
      </c>
    </row>
    <row r="568" spans="1:13" s="10" customFormat="1">
      <c r="A568" s="110"/>
      <c r="B568" s="110"/>
      <c r="C568" s="110"/>
      <c r="D568" s="110"/>
      <c r="E568" s="111"/>
      <c r="F568" s="111"/>
      <c r="G568" s="112"/>
      <c r="H568" s="111"/>
      <c r="I568" s="112"/>
      <c r="J568" s="111"/>
      <c r="K568" s="112"/>
      <c r="L568" s="111"/>
      <c r="M568" s="112"/>
    </row>
    <row r="569" spans="1:13" s="10" customFormat="1">
      <c r="A569" s="110" t="str">
        <f>A570</f>
        <v>Sanlam Global Funds Plc (Ireland)</v>
      </c>
      <c r="B569" s="110"/>
      <c r="C569" s="110"/>
      <c r="D569" s="110"/>
      <c r="E569" s="111"/>
      <c r="F569" s="111"/>
      <c r="G569" s="112"/>
      <c r="H569" s="111"/>
      <c r="I569" s="112"/>
      <c r="J569" s="111"/>
      <c r="K569" s="112"/>
      <c r="L569" s="111"/>
      <c r="M569" s="112"/>
    </row>
    <row r="570" spans="1:13">
      <c r="A570" s="113" t="s">
        <v>69</v>
      </c>
      <c r="B570" s="8" t="s">
        <v>116</v>
      </c>
      <c r="C570" s="8" t="s">
        <v>543</v>
      </c>
      <c r="D570" s="8" t="s">
        <v>118</v>
      </c>
      <c r="E570" s="7">
        <v>13.818453</v>
      </c>
      <c r="F570" s="7">
        <v>47439054.960000001</v>
      </c>
      <c r="G570" s="6">
        <v>655534359.02999997</v>
      </c>
      <c r="H570" s="7">
        <v>0</v>
      </c>
      <c r="I570" s="6">
        <v>0</v>
      </c>
      <c r="J570" s="7">
        <v>0</v>
      </c>
      <c r="K570" s="6">
        <v>0</v>
      </c>
      <c r="L570" s="7">
        <v>0</v>
      </c>
      <c r="M570" s="6">
        <v>0</v>
      </c>
    </row>
    <row r="571" spans="1:13">
      <c r="A571" s="113" t="s">
        <v>69</v>
      </c>
      <c r="B571" s="8" t="s">
        <v>116</v>
      </c>
      <c r="C571" s="8" t="s">
        <v>544</v>
      </c>
      <c r="D571" s="8" t="s">
        <v>118</v>
      </c>
      <c r="E571" s="7">
        <v>13.818453</v>
      </c>
      <c r="F571" s="7">
        <v>43779826.039999999</v>
      </c>
      <c r="G571" s="6">
        <v>604969475.59000003</v>
      </c>
      <c r="H571" s="7">
        <v>0</v>
      </c>
      <c r="I571" s="6">
        <v>0</v>
      </c>
      <c r="J571" s="7">
        <v>0</v>
      </c>
      <c r="K571" s="6">
        <v>0</v>
      </c>
      <c r="L571" s="7">
        <v>0</v>
      </c>
      <c r="M571" s="6">
        <v>0</v>
      </c>
    </row>
    <row r="572" spans="1:13">
      <c r="A572" s="113" t="s">
        <v>69</v>
      </c>
      <c r="B572" s="8" t="s">
        <v>116</v>
      </c>
      <c r="C572" s="8" t="s">
        <v>545</v>
      </c>
      <c r="D572" s="8" t="s">
        <v>118</v>
      </c>
      <c r="E572" s="7">
        <v>13.818453</v>
      </c>
      <c r="F572" s="7">
        <v>13330567.630000001</v>
      </c>
      <c r="G572" s="6">
        <v>184207824.43000001</v>
      </c>
      <c r="H572" s="7">
        <v>6033040.7999999998</v>
      </c>
      <c r="I572" s="6">
        <v>83367291.719999999</v>
      </c>
      <c r="J572" s="7">
        <v>48364.02</v>
      </c>
      <c r="K572" s="6">
        <v>668315.94999999995</v>
      </c>
      <c r="L572" s="7">
        <v>5984676.7800000003</v>
      </c>
      <c r="M572" s="6">
        <v>82698975.769999996</v>
      </c>
    </row>
    <row r="573" spans="1:13">
      <c r="A573" s="113" t="s">
        <v>69</v>
      </c>
      <c r="B573" s="8" t="s">
        <v>116</v>
      </c>
      <c r="C573" s="8" t="s">
        <v>546</v>
      </c>
      <c r="D573" s="8" t="s">
        <v>118</v>
      </c>
      <c r="E573" s="7">
        <v>13.818453</v>
      </c>
      <c r="F573" s="7">
        <v>11463124.859999999</v>
      </c>
      <c r="G573" s="6">
        <v>158402653.97</v>
      </c>
      <c r="H573" s="7">
        <v>2992000</v>
      </c>
      <c r="I573" s="6">
        <v>41344811.859999999</v>
      </c>
      <c r="J573" s="7">
        <v>0</v>
      </c>
      <c r="K573" s="6">
        <v>0</v>
      </c>
      <c r="L573" s="7">
        <v>2992000</v>
      </c>
      <c r="M573" s="6">
        <v>41344811.859999999</v>
      </c>
    </row>
    <row r="574" spans="1:13">
      <c r="A574" s="113" t="s">
        <v>69</v>
      </c>
      <c r="B574" s="8" t="s">
        <v>116</v>
      </c>
      <c r="C574" s="8" t="s">
        <v>547</v>
      </c>
      <c r="D574" s="8" t="s">
        <v>118</v>
      </c>
      <c r="E574" s="7">
        <v>0</v>
      </c>
      <c r="F574" s="7">
        <v>0</v>
      </c>
      <c r="G574" s="6">
        <v>0</v>
      </c>
      <c r="H574" s="7">
        <v>0</v>
      </c>
      <c r="I574" s="6">
        <v>0</v>
      </c>
      <c r="J574" s="7">
        <v>0</v>
      </c>
      <c r="K574" s="6">
        <v>0</v>
      </c>
      <c r="L574" s="7">
        <v>0</v>
      </c>
      <c r="M574" s="6">
        <v>0</v>
      </c>
    </row>
    <row r="575" spans="1:13" s="10" customFormat="1">
      <c r="A575" s="110" t="str">
        <f>"Sub Total: " &amp;A574</f>
        <v>Sub Total: Sanlam Global Funds Plc (Ireland)</v>
      </c>
      <c r="B575" s="110"/>
      <c r="C575" s="110"/>
      <c r="D575" s="110"/>
      <c r="E575" s="111"/>
      <c r="F575" s="111"/>
      <c r="G575" s="112">
        <f>SUM(G570:G574)</f>
        <v>1603114313.02</v>
      </c>
      <c r="H575" s="111"/>
      <c r="I575" s="112">
        <f>SUM(I570:I574)</f>
        <v>124712103.58</v>
      </c>
      <c r="J575" s="111"/>
      <c r="K575" s="112">
        <f>SUM(K570:K574)</f>
        <v>668315.94999999995</v>
      </c>
      <c r="L575" s="111"/>
      <c r="M575" s="112">
        <f>SUM(M570:M574)</f>
        <v>124043787.63</v>
      </c>
    </row>
    <row r="576" spans="1:13" s="10" customFormat="1">
      <c r="A576" s="110"/>
      <c r="B576" s="110"/>
      <c r="C576" s="110"/>
      <c r="D576" s="110"/>
      <c r="E576" s="111"/>
      <c r="F576" s="111"/>
      <c r="G576" s="112"/>
      <c r="H576" s="111"/>
      <c r="I576" s="112"/>
      <c r="J576" s="111"/>
      <c r="K576" s="112"/>
      <c r="L576" s="111"/>
      <c r="M576" s="112"/>
    </row>
    <row r="577" spans="1:13" s="10" customFormat="1">
      <c r="A577" s="110" t="str">
        <f>A578</f>
        <v>Sanlam Universal Funds Plc (Ireland)</v>
      </c>
      <c r="B577" s="110"/>
      <c r="C577" s="110"/>
      <c r="D577" s="110"/>
      <c r="E577" s="111"/>
      <c r="F577" s="111"/>
      <c r="G577" s="112"/>
      <c r="H577" s="111"/>
      <c r="I577" s="112"/>
      <c r="J577" s="111"/>
      <c r="K577" s="112"/>
      <c r="L577" s="111"/>
      <c r="M577" s="112"/>
    </row>
    <row r="578" spans="1:13">
      <c r="A578" s="113" t="s">
        <v>70</v>
      </c>
      <c r="B578" s="8" t="s">
        <v>116</v>
      </c>
      <c r="C578" s="8" t="s">
        <v>548</v>
      </c>
      <c r="D578" s="8" t="s">
        <v>118</v>
      </c>
      <c r="E578" s="7">
        <v>0</v>
      </c>
      <c r="F578" s="7">
        <v>0</v>
      </c>
      <c r="G578" s="6">
        <v>0</v>
      </c>
      <c r="H578" s="7">
        <v>0</v>
      </c>
      <c r="I578" s="6">
        <v>0</v>
      </c>
      <c r="J578" s="7">
        <v>0</v>
      </c>
      <c r="K578" s="6">
        <v>0</v>
      </c>
      <c r="L578" s="7">
        <v>0</v>
      </c>
      <c r="M578" s="6">
        <v>0</v>
      </c>
    </row>
    <row r="579" spans="1:13">
      <c r="A579" s="113" t="s">
        <v>70</v>
      </c>
      <c r="B579" s="8" t="s">
        <v>116</v>
      </c>
      <c r="C579" s="8" t="s">
        <v>549</v>
      </c>
      <c r="D579" s="8" t="s">
        <v>118</v>
      </c>
      <c r="E579" s="7">
        <v>0</v>
      </c>
      <c r="F579" s="7">
        <v>0</v>
      </c>
      <c r="G579" s="6">
        <v>0</v>
      </c>
      <c r="H579" s="7">
        <v>0</v>
      </c>
      <c r="I579" s="6">
        <v>0</v>
      </c>
      <c r="J579" s="7">
        <v>0</v>
      </c>
      <c r="K579" s="6">
        <v>0</v>
      </c>
      <c r="L579" s="7">
        <v>0</v>
      </c>
      <c r="M579" s="6">
        <v>0</v>
      </c>
    </row>
    <row r="580" spans="1:13">
      <c r="A580" s="113" t="s">
        <v>70</v>
      </c>
      <c r="B580" s="8" t="s">
        <v>116</v>
      </c>
      <c r="C580" s="8" t="s">
        <v>550</v>
      </c>
      <c r="D580" s="8" t="s">
        <v>118</v>
      </c>
      <c r="E580" s="7">
        <v>0</v>
      </c>
      <c r="F580" s="7">
        <v>0</v>
      </c>
      <c r="G580" s="6">
        <v>0</v>
      </c>
      <c r="H580" s="7">
        <v>0</v>
      </c>
      <c r="I580" s="6">
        <v>0</v>
      </c>
      <c r="J580" s="7">
        <v>0</v>
      </c>
      <c r="K580" s="6">
        <v>0</v>
      </c>
      <c r="L580" s="7">
        <v>0</v>
      </c>
      <c r="M580" s="6">
        <v>0</v>
      </c>
    </row>
    <row r="581" spans="1:13">
      <c r="A581" s="113" t="s">
        <v>70</v>
      </c>
      <c r="B581" s="8" t="s">
        <v>116</v>
      </c>
      <c r="C581" s="8" t="s">
        <v>551</v>
      </c>
      <c r="D581" s="8" t="s">
        <v>118</v>
      </c>
      <c r="E581" s="7">
        <v>0</v>
      </c>
      <c r="F581" s="7">
        <v>0</v>
      </c>
      <c r="G581" s="6">
        <v>0</v>
      </c>
      <c r="H581" s="7">
        <v>0</v>
      </c>
      <c r="I581" s="6">
        <v>0</v>
      </c>
      <c r="J581" s="7">
        <v>0</v>
      </c>
      <c r="K581" s="6">
        <v>0</v>
      </c>
      <c r="L581" s="7">
        <v>0</v>
      </c>
      <c r="M581" s="6">
        <v>0</v>
      </c>
    </row>
    <row r="582" spans="1:13">
      <c r="A582" s="113" t="s">
        <v>70</v>
      </c>
      <c r="B582" s="8" t="s">
        <v>116</v>
      </c>
      <c r="C582" s="8" t="s">
        <v>552</v>
      </c>
      <c r="D582" s="8" t="s">
        <v>118</v>
      </c>
      <c r="E582" s="7">
        <v>0</v>
      </c>
      <c r="F582" s="7">
        <v>0</v>
      </c>
      <c r="G582" s="6">
        <v>0</v>
      </c>
      <c r="H582" s="7">
        <v>0</v>
      </c>
      <c r="I582" s="6">
        <v>0</v>
      </c>
      <c r="J582" s="7">
        <v>0</v>
      </c>
      <c r="K582" s="6">
        <v>0</v>
      </c>
      <c r="L582" s="7">
        <v>0</v>
      </c>
      <c r="M582" s="6">
        <v>0</v>
      </c>
    </row>
    <row r="583" spans="1:13">
      <c r="A583" s="113" t="s">
        <v>70</v>
      </c>
      <c r="B583" s="8" t="s">
        <v>116</v>
      </c>
      <c r="C583" s="8" t="s">
        <v>553</v>
      </c>
      <c r="D583" s="8" t="s">
        <v>118</v>
      </c>
      <c r="E583" s="7">
        <v>13.818453</v>
      </c>
      <c r="F583" s="7">
        <v>71920.19</v>
      </c>
      <c r="G583" s="6">
        <v>993825.78</v>
      </c>
      <c r="H583" s="7">
        <v>77019.070000000007</v>
      </c>
      <c r="I583" s="6">
        <v>1064284.4099999999</v>
      </c>
      <c r="J583" s="7">
        <v>0</v>
      </c>
      <c r="K583" s="6">
        <v>0</v>
      </c>
      <c r="L583" s="7">
        <v>77019.070000000007</v>
      </c>
      <c r="M583" s="6">
        <v>1064284.4099999999</v>
      </c>
    </row>
    <row r="584" spans="1:13">
      <c r="A584" s="113" t="s">
        <v>70</v>
      </c>
      <c r="B584" s="8" t="s">
        <v>116</v>
      </c>
      <c r="C584" s="8" t="s">
        <v>554</v>
      </c>
      <c r="D584" s="8" t="s">
        <v>118</v>
      </c>
      <c r="E584" s="7">
        <v>13.818453</v>
      </c>
      <c r="F584" s="7">
        <v>3381502.97</v>
      </c>
      <c r="G584" s="6">
        <v>46727140.409999996</v>
      </c>
      <c r="H584" s="7">
        <v>0</v>
      </c>
      <c r="I584" s="6">
        <v>0</v>
      </c>
      <c r="J584" s="7">
        <v>170000</v>
      </c>
      <c r="K584" s="6">
        <v>2349137.04</v>
      </c>
      <c r="L584" s="7">
        <v>-170000</v>
      </c>
      <c r="M584" s="6">
        <v>-2349137.04</v>
      </c>
    </row>
    <row r="585" spans="1:13">
      <c r="A585" s="113" t="s">
        <v>70</v>
      </c>
      <c r="B585" s="8" t="s">
        <v>116</v>
      </c>
      <c r="C585" s="8" t="s">
        <v>555</v>
      </c>
      <c r="D585" s="8" t="s">
        <v>118</v>
      </c>
      <c r="E585" s="7">
        <v>13.818453</v>
      </c>
      <c r="F585" s="7">
        <v>5692611.6200000001</v>
      </c>
      <c r="G585" s="6">
        <v>78663087.040000007</v>
      </c>
      <c r="H585" s="7">
        <v>699562.17</v>
      </c>
      <c r="I585" s="6">
        <v>9666867.0800000001</v>
      </c>
      <c r="J585" s="7">
        <v>0</v>
      </c>
      <c r="K585" s="6">
        <v>0</v>
      </c>
      <c r="L585" s="7">
        <v>699562.17</v>
      </c>
      <c r="M585" s="6">
        <v>9666867.0800000001</v>
      </c>
    </row>
    <row r="586" spans="1:13">
      <c r="A586" s="113" t="s">
        <v>70</v>
      </c>
      <c r="B586" s="8" t="s">
        <v>116</v>
      </c>
      <c r="C586" s="8" t="s">
        <v>556</v>
      </c>
      <c r="D586" s="8" t="s">
        <v>118</v>
      </c>
      <c r="E586" s="7">
        <v>13.818453</v>
      </c>
      <c r="F586" s="7">
        <v>22215252.710000001</v>
      </c>
      <c r="G586" s="6">
        <v>306980429.06</v>
      </c>
      <c r="H586" s="7">
        <v>75941.47</v>
      </c>
      <c r="I586" s="6">
        <v>1049393.6499999999</v>
      </c>
      <c r="J586" s="7">
        <v>3590000</v>
      </c>
      <c r="K586" s="6">
        <v>49608246.850000001</v>
      </c>
      <c r="L586" s="7">
        <v>-3514058.53</v>
      </c>
      <c r="M586" s="6">
        <v>-48558853.200000003</v>
      </c>
    </row>
    <row r="587" spans="1:13">
      <c r="A587" s="113" t="s">
        <v>70</v>
      </c>
      <c r="B587" s="8" t="s">
        <v>116</v>
      </c>
      <c r="C587" s="8" t="s">
        <v>557</v>
      </c>
      <c r="D587" s="8" t="s">
        <v>118</v>
      </c>
      <c r="E587" s="7">
        <v>13.818453</v>
      </c>
      <c r="F587" s="7">
        <v>4067320.56</v>
      </c>
      <c r="G587" s="6">
        <v>56204078.659999996</v>
      </c>
      <c r="H587" s="7">
        <v>426980</v>
      </c>
      <c r="I587" s="6">
        <v>5900203.1299999999</v>
      </c>
      <c r="J587" s="7">
        <v>578688</v>
      </c>
      <c r="K587" s="6">
        <v>7996573.0199999996</v>
      </c>
      <c r="L587" s="7">
        <v>-151708</v>
      </c>
      <c r="M587" s="6">
        <v>-2096369.89</v>
      </c>
    </row>
    <row r="588" spans="1:13">
      <c r="A588" s="113" t="s">
        <v>70</v>
      </c>
      <c r="B588" s="8" t="s">
        <v>116</v>
      </c>
      <c r="C588" s="8" t="s">
        <v>558</v>
      </c>
      <c r="D588" s="8" t="s">
        <v>118</v>
      </c>
      <c r="E588" s="7">
        <v>13.818453</v>
      </c>
      <c r="F588" s="7">
        <v>31559508.989999998</v>
      </c>
      <c r="G588" s="6">
        <v>436103596.81</v>
      </c>
      <c r="H588" s="7">
        <v>5000000</v>
      </c>
      <c r="I588" s="6">
        <v>69092265.810000002</v>
      </c>
      <c r="J588" s="7">
        <v>0</v>
      </c>
      <c r="K588" s="6">
        <v>0</v>
      </c>
      <c r="L588" s="7">
        <v>5000000</v>
      </c>
      <c r="M588" s="6">
        <v>69092265.810000002</v>
      </c>
    </row>
    <row r="589" spans="1:13">
      <c r="A589" s="113" t="s">
        <v>70</v>
      </c>
      <c r="B589" s="8" t="s">
        <v>116</v>
      </c>
      <c r="C589" s="8" t="s">
        <v>559</v>
      </c>
      <c r="D589" s="8" t="s">
        <v>118</v>
      </c>
      <c r="E589" s="7">
        <v>0</v>
      </c>
      <c r="F589" s="7">
        <v>0</v>
      </c>
      <c r="G589" s="6">
        <v>0</v>
      </c>
      <c r="H589" s="7">
        <v>0</v>
      </c>
      <c r="I589" s="6">
        <v>0</v>
      </c>
      <c r="J589" s="7">
        <v>0</v>
      </c>
      <c r="K589" s="6">
        <v>0</v>
      </c>
      <c r="L589" s="7">
        <v>0</v>
      </c>
      <c r="M589" s="6">
        <v>0</v>
      </c>
    </row>
    <row r="590" spans="1:13">
      <c r="A590" s="113" t="s">
        <v>70</v>
      </c>
      <c r="B590" s="8" t="s">
        <v>116</v>
      </c>
      <c r="C590" s="8" t="s">
        <v>560</v>
      </c>
      <c r="D590" s="8" t="s">
        <v>118</v>
      </c>
      <c r="E590" s="7">
        <v>13.818453</v>
      </c>
      <c r="F590" s="7">
        <v>729601.73</v>
      </c>
      <c r="G590" s="6">
        <v>10081967.33</v>
      </c>
      <c r="H590" s="7">
        <v>638000</v>
      </c>
      <c r="I590" s="6">
        <v>8816173.1199999992</v>
      </c>
      <c r="J590" s="7">
        <v>248450</v>
      </c>
      <c r="K590" s="6">
        <v>3433194.69</v>
      </c>
      <c r="L590" s="7">
        <v>389550</v>
      </c>
      <c r="M590" s="6">
        <v>5382978.4299999997</v>
      </c>
    </row>
    <row r="591" spans="1:13">
      <c r="A591" s="113" t="s">
        <v>70</v>
      </c>
      <c r="B591" s="8" t="s">
        <v>116</v>
      </c>
      <c r="C591" s="8" t="s">
        <v>561</v>
      </c>
      <c r="D591" s="8" t="s">
        <v>118</v>
      </c>
      <c r="E591" s="7">
        <v>13.818453</v>
      </c>
      <c r="F591" s="7">
        <v>161752.23000000001</v>
      </c>
      <c r="G591" s="6">
        <v>2235165.61</v>
      </c>
      <c r="H591" s="7">
        <v>0</v>
      </c>
      <c r="I591" s="6">
        <v>0</v>
      </c>
      <c r="J591" s="7">
        <v>0</v>
      </c>
      <c r="K591" s="6">
        <v>0</v>
      </c>
      <c r="L591" s="7">
        <v>0</v>
      </c>
      <c r="M591" s="6">
        <v>0</v>
      </c>
    </row>
    <row r="592" spans="1:13">
      <c r="A592" s="113" t="s">
        <v>70</v>
      </c>
      <c r="B592" s="8" t="s">
        <v>116</v>
      </c>
      <c r="C592" s="8" t="s">
        <v>562</v>
      </c>
      <c r="D592" s="8" t="s">
        <v>136</v>
      </c>
      <c r="E592" s="7">
        <v>20.956101</v>
      </c>
      <c r="F592" s="7">
        <v>10910.73</v>
      </c>
      <c r="G592" s="6">
        <v>228646.36</v>
      </c>
      <c r="H592" s="7">
        <v>0</v>
      </c>
      <c r="I592" s="6">
        <v>0</v>
      </c>
      <c r="J592" s="7">
        <v>0</v>
      </c>
      <c r="K592" s="6">
        <v>0</v>
      </c>
      <c r="L592" s="7">
        <v>0</v>
      </c>
      <c r="M592" s="6">
        <v>0</v>
      </c>
    </row>
    <row r="593" spans="1:13">
      <c r="A593" s="113" t="s">
        <v>70</v>
      </c>
      <c r="B593" s="8" t="s">
        <v>116</v>
      </c>
      <c r="C593" s="8" t="s">
        <v>563</v>
      </c>
      <c r="D593" s="8" t="s">
        <v>136</v>
      </c>
      <c r="E593" s="7">
        <v>20.956101</v>
      </c>
      <c r="F593" s="7">
        <v>2437493.9700000002</v>
      </c>
      <c r="G593" s="6">
        <v>51080370.460000001</v>
      </c>
      <c r="H593" s="7">
        <v>749018.15</v>
      </c>
      <c r="I593" s="6">
        <v>15696500.27</v>
      </c>
      <c r="J593" s="7">
        <v>0</v>
      </c>
      <c r="K593" s="6">
        <v>0</v>
      </c>
      <c r="L593" s="7">
        <v>749018.15</v>
      </c>
      <c r="M593" s="6">
        <v>15696500.27</v>
      </c>
    </row>
    <row r="594" spans="1:13">
      <c r="A594" s="113" t="s">
        <v>70</v>
      </c>
      <c r="B594" s="8" t="s">
        <v>116</v>
      </c>
      <c r="C594" s="8" t="s">
        <v>564</v>
      </c>
      <c r="D594" s="8" t="s">
        <v>118</v>
      </c>
      <c r="E594" s="7">
        <v>13.818453</v>
      </c>
      <c r="F594" s="7">
        <v>34692481</v>
      </c>
      <c r="G594" s="6">
        <v>479396423.77999997</v>
      </c>
      <c r="H594" s="7">
        <v>4952.3</v>
      </c>
      <c r="I594" s="6">
        <v>68433.13</v>
      </c>
      <c r="J594" s="7">
        <v>1026669.42</v>
      </c>
      <c r="K594" s="6">
        <v>14186983.289999999</v>
      </c>
      <c r="L594" s="7">
        <v>-1021717.12</v>
      </c>
      <c r="M594" s="6">
        <v>-14118550.17</v>
      </c>
    </row>
    <row r="595" spans="1:13">
      <c r="A595" s="113" t="s">
        <v>70</v>
      </c>
      <c r="B595" s="8" t="s">
        <v>116</v>
      </c>
      <c r="C595" s="8" t="s">
        <v>565</v>
      </c>
      <c r="D595" s="8" t="s">
        <v>118</v>
      </c>
      <c r="E595" s="7">
        <v>13.818452000000001</v>
      </c>
      <c r="F595" s="7">
        <v>3791.19</v>
      </c>
      <c r="G595" s="6">
        <v>52388.38</v>
      </c>
      <c r="H595" s="7">
        <v>0</v>
      </c>
      <c r="I595" s="6">
        <v>0</v>
      </c>
      <c r="J595" s="7">
        <v>0</v>
      </c>
      <c r="K595" s="6">
        <v>0</v>
      </c>
      <c r="L595" s="7">
        <v>0</v>
      </c>
      <c r="M595" s="6">
        <v>0</v>
      </c>
    </row>
    <row r="596" spans="1:13">
      <c r="A596" s="113" t="s">
        <v>70</v>
      </c>
      <c r="B596" s="8" t="s">
        <v>116</v>
      </c>
      <c r="C596" s="8" t="s">
        <v>566</v>
      </c>
      <c r="D596" s="8" t="s">
        <v>118</v>
      </c>
      <c r="E596" s="7">
        <v>13.818453</v>
      </c>
      <c r="F596" s="7">
        <v>91678572.230000004</v>
      </c>
      <c r="G596" s="6">
        <v>1266856056.28</v>
      </c>
      <c r="H596" s="7">
        <v>3306434.82</v>
      </c>
      <c r="I596" s="6">
        <v>45689814.689999998</v>
      </c>
      <c r="J596" s="7">
        <v>33473150</v>
      </c>
      <c r="K596" s="6">
        <v>462547155.47000003</v>
      </c>
      <c r="L596" s="7">
        <v>-30166715.18</v>
      </c>
      <c r="M596" s="6">
        <v>-416857340.77999997</v>
      </c>
    </row>
    <row r="597" spans="1:13">
      <c r="A597" s="113" t="s">
        <v>70</v>
      </c>
      <c r="B597" s="8" t="s">
        <v>116</v>
      </c>
      <c r="C597" s="8" t="s">
        <v>567</v>
      </c>
      <c r="D597" s="8" t="s">
        <v>118</v>
      </c>
      <c r="E597" s="7">
        <v>13.818453</v>
      </c>
      <c r="F597" s="7">
        <v>248848.17</v>
      </c>
      <c r="G597" s="6">
        <v>3438696.78</v>
      </c>
      <c r="H597" s="7">
        <v>0</v>
      </c>
      <c r="I597" s="6">
        <v>0</v>
      </c>
      <c r="J597" s="7">
        <v>74700</v>
      </c>
      <c r="K597" s="6">
        <v>1032238.45</v>
      </c>
      <c r="L597" s="7">
        <v>-74700</v>
      </c>
      <c r="M597" s="6">
        <v>-1032238.45</v>
      </c>
    </row>
    <row r="598" spans="1:13">
      <c r="A598" s="113" t="s">
        <v>70</v>
      </c>
      <c r="B598" s="8" t="s">
        <v>116</v>
      </c>
      <c r="C598" s="8" t="s">
        <v>568</v>
      </c>
      <c r="D598" s="8" t="s">
        <v>118</v>
      </c>
      <c r="E598" s="7">
        <v>0</v>
      </c>
      <c r="F598" s="7">
        <v>0</v>
      </c>
      <c r="G598" s="6">
        <v>0</v>
      </c>
      <c r="H598" s="7">
        <v>0</v>
      </c>
      <c r="I598" s="6">
        <v>0</v>
      </c>
      <c r="J598" s="7">
        <v>0</v>
      </c>
      <c r="K598" s="6">
        <v>0</v>
      </c>
      <c r="L598" s="7">
        <v>0</v>
      </c>
      <c r="M598" s="6">
        <v>0</v>
      </c>
    </row>
    <row r="599" spans="1:13">
      <c r="A599" s="113" t="s">
        <v>70</v>
      </c>
      <c r="B599" s="8" t="s">
        <v>116</v>
      </c>
      <c r="C599" s="8" t="s">
        <v>569</v>
      </c>
      <c r="D599" s="8" t="s">
        <v>118</v>
      </c>
      <c r="E599" s="7">
        <v>0</v>
      </c>
      <c r="F599" s="7">
        <v>0</v>
      </c>
      <c r="G599" s="6">
        <v>0</v>
      </c>
      <c r="H599" s="7">
        <v>0</v>
      </c>
      <c r="I599" s="6">
        <v>0</v>
      </c>
      <c r="J599" s="7">
        <v>0</v>
      </c>
      <c r="K599" s="6">
        <v>0</v>
      </c>
      <c r="L599" s="7">
        <v>0</v>
      </c>
      <c r="M599" s="6">
        <v>0</v>
      </c>
    </row>
    <row r="600" spans="1:13">
      <c r="A600" s="113" t="s">
        <v>70</v>
      </c>
      <c r="B600" s="8" t="s">
        <v>116</v>
      </c>
      <c r="C600" s="8" t="s">
        <v>570</v>
      </c>
      <c r="D600" s="8" t="s">
        <v>118</v>
      </c>
      <c r="E600" s="7">
        <v>0</v>
      </c>
      <c r="F600" s="7">
        <v>0</v>
      </c>
      <c r="G600" s="6">
        <v>0</v>
      </c>
      <c r="H600" s="7">
        <v>0</v>
      </c>
      <c r="I600" s="6">
        <v>0</v>
      </c>
      <c r="J600" s="7">
        <v>0</v>
      </c>
      <c r="K600" s="6">
        <v>0</v>
      </c>
      <c r="L600" s="7">
        <v>0</v>
      </c>
      <c r="M600" s="6">
        <v>0</v>
      </c>
    </row>
    <row r="601" spans="1:13">
      <c r="A601" s="113" t="s">
        <v>70</v>
      </c>
      <c r="B601" s="8" t="s">
        <v>116</v>
      </c>
      <c r="C601" s="8" t="s">
        <v>571</v>
      </c>
      <c r="D601" s="8" t="s">
        <v>118</v>
      </c>
      <c r="E601" s="7">
        <v>0</v>
      </c>
      <c r="F601" s="7">
        <v>0</v>
      </c>
      <c r="G601" s="6">
        <v>0</v>
      </c>
      <c r="H601" s="7">
        <v>0</v>
      </c>
      <c r="I601" s="6">
        <v>0</v>
      </c>
      <c r="J601" s="7">
        <v>0</v>
      </c>
      <c r="K601" s="6">
        <v>0</v>
      </c>
      <c r="L601" s="7">
        <v>0</v>
      </c>
      <c r="M601" s="6">
        <v>0</v>
      </c>
    </row>
    <row r="602" spans="1:13">
      <c r="A602" s="113" t="s">
        <v>70</v>
      </c>
      <c r="B602" s="8" t="s">
        <v>116</v>
      </c>
      <c r="C602" s="8" t="s">
        <v>572</v>
      </c>
      <c r="D602" s="8" t="s">
        <v>118</v>
      </c>
      <c r="E602" s="7">
        <v>0</v>
      </c>
      <c r="F602" s="7">
        <v>0</v>
      </c>
      <c r="G602" s="6">
        <v>0</v>
      </c>
      <c r="H602" s="7">
        <v>0</v>
      </c>
      <c r="I602" s="6">
        <v>0</v>
      </c>
      <c r="J602" s="7">
        <v>0</v>
      </c>
      <c r="K602" s="6">
        <v>0</v>
      </c>
      <c r="L602" s="7">
        <v>0</v>
      </c>
      <c r="M602" s="6">
        <v>0</v>
      </c>
    </row>
    <row r="603" spans="1:13">
      <c r="A603" s="113" t="s">
        <v>70</v>
      </c>
      <c r="B603" s="8" t="s">
        <v>116</v>
      </c>
      <c r="C603" s="8" t="s">
        <v>573</v>
      </c>
      <c r="D603" s="8" t="s">
        <v>118</v>
      </c>
      <c r="E603" s="7">
        <v>0</v>
      </c>
      <c r="F603" s="7">
        <v>0</v>
      </c>
      <c r="G603" s="6">
        <v>0</v>
      </c>
      <c r="H603" s="7">
        <v>0</v>
      </c>
      <c r="I603" s="6">
        <v>0</v>
      </c>
      <c r="J603" s="7">
        <v>0</v>
      </c>
      <c r="K603" s="6">
        <v>0</v>
      </c>
      <c r="L603" s="7">
        <v>0</v>
      </c>
      <c r="M603" s="6">
        <v>0</v>
      </c>
    </row>
    <row r="604" spans="1:13">
      <c r="A604" s="113" t="s">
        <v>70</v>
      </c>
      <c r="B604" s="8" t="s">
        <v>116</v>
      </c>
      <c r="C604" s="8" t="s">
        <v>574</v>
      </c>
      <c r="D604" s="8" t="s">
        <v>118</v>
      </c>
      <c r="E604" s="7">
        <v>0</v>
      </c>
      <c r="F604" s="7">
        <v>0</v>
      </c>
      <c r="G604" s="6">
        <v>0</v>
      </c>
      <c r="H604" s="7">
        <v>0</v>
      </c>
      <c r="I604" s="6">
        <v>0</v>
      </c>
      <c r="J604" s="7">
        <v>0</v>
      </c>
      <c r="K604" s="6">
        <v>0</v>
      </c>
      <c r="L604" s="7">
        <v>0</v>
      </c>
      <c r="M604" s="6">
        <v>0</v>
      </c>
    </row>
    <row r="605" spans="1:13">
      <c r="A605" s="113" t="s">
        <v>70</v>
      </c>
      <c r="B605" s="8" t="s">
        <v>116</v>
      </c>
      <c r="C605" s="8" t="s">
        <v>575</v>
      </c>
      <c r="D605" s="8" t="s">
        <v>118</v>
      </c>
      <c r="E605" s="7">
        <v>13.818453</v>
      </c>
      <c r="F605" s="7">
        <v>337814.23</v>
      </c>
      <c r="G605" s="6">
        <v>4668070.12</v>
      </c>
      <c r="H605" s="7">
        <v>1300</v>
      </c>
      <c r="I605" s="6">
        <v>17963.990000000002</v>
      </c>
      <c r="J605" s="7">
        <v>0</v>
      </c>
      <c r="K605" s="6">
        <v>0</v>
      </c>
      <c r="L605" s="7">
        <v>1300</v>
      </c>
      <c r="M605" s="6">
        <v>17963.990000000002</v>
      </c>
    </row>
    <row r="606" spans="1:13">
      <c r="A606" s="113" t="s">
        <v>70</v>
      </c>
      <c r="B606" s="8" t="s">
        <v>116</v>
      </c>
      <c r="C606" s="8" t="s">
        <v>576</v>
      </c>
      <c r="D606" s="8" t="s">
        <v>118</v>
      </c>
      <c r="E606" s="7">
        <v>0</v>
      </c>
      <c r="F606" s="7">
        <v>0</v>
      </c>
      <c r="G606" s="6">
        <v>0</v>
      </c>
      <c r="H606" s="7">
        <v>0</v>
      </c>
      <c r="I606" s="6">
        <v>0</v>
      </c>
      <c r="J606" s="7">
        <v>0</v>
      </c>
      <c r="K606" s="6">
        <v>0</v>
      </c>
      <c r="L606" s="7">
        <v>0</v>
      </c>
      <c r="M606" s="6">
        <v>0</v>
      </c>
    </row>
    <row r="607" spans="1:13">
      <c r="A607" s="113" t="s">
        <v>70</v>
      </c>
      <c r="B607" s="8" t="s">
        <v>116</v>
      </c>
      <c r="C607" s="8" t="s">
        <v>577</v>
      </c>
      <c r="D607" s="8" t="s">
        <v>118</v>
      </c>
      <c r="E607" s="7">
        <v>13.818453</v>
      </c>
      <c r="F607" s="7">
        <v>739681.51</v>
      </c>
      <c r="G607" s="6">
        <v>10221254.300000001</v>
      </c>
      <c r="H607" s="7">
        <v>0</v>
      </c>
      <c r="I607" s="6">
        <v>0</v>
      </c>
      <c r="J607" s="7">
        <v>150200</v>
      </c>
      <c r="K607" s="6">
        <v>2075531.67</v>
      </c>
      <c r="L607" s="7">
        <v>-150200</v>
      </c>
      <c r="M607" s="6">
        <v>-2075531.66</v>
      </c>
    </row>
    <row r="608" spans="1:13">
      <c r="A608" s="113" t="s">
        <v>70</v>
      </c>
      <c r="B608" s="8" t="s">
        <v>116</v>
      </c>
      <c r="C608" s="8" t="s">
        <v>578</v>
      </c>
      <c r="D608" s="8" t="s">
        <v>118</v>
      </c>
      <c r="E608" s="7">
        <v>13.818453</v>
      </c>
      <c r="F608" s="7">
        <v>29501378.079999998</v>
      </c>
      <c r="G608" s="6">
        <v>407663411.22000003</v>
      </c>
      <c r="H608" s="7">
        <v>6098950</v>
      </c>
      <c r="I608" s="6">
        <v>84278054.909999996</v>
      </c>
      <c r="J608" s="7">
        <v>12281501.949999999</v>
      </c>
      <c r="K608" s="6">
        <v>169711359.46000001</v>
      </c>
      <c r="L608" s="7">
        <v>-6182551.9500000002</v>
      </c>
      <c r="M608" s="6">
        <v>-85433304.549999997</v>
      </c>
    </row>
    <row r="609" spans="1:13">
      <c r="A609" s="113" t="s">
        <v>70</v>
      </c>
      <c r="B609" s="8" t="s">
        <v>116</v>
      </c>
      <c r="C609" s="8" t="s">
        <v>579</v>
      </c>
      <c r="D609" s="8" t="s">
        <v>118</v>
      </c>
      <c r="E609" s="7">
        <v>0</v>
      </c>
      <c r="F609" s="7">
        <v>0</v>
      </c>
      <c r="G609" s="6">
        <v>0</v>
      </c>
      <c r="H609" s="7">
        <v>0</v>
      </c>
      <c r="I609" s="6">
        <v>0</v>
      </c>
      <c r="J609" s="7">
        <v>0</v>
      </c>
      <c r="K609" s="6">
        <v>0</v>
      </c>
      <c r="L609" s="7">
        <v>0</v>
      </c>
      <c r="M609" s="6">
        <v>0</v>
      </c>
    </row>
    <row r="610" spans="1:13">
      <c r="A610" s="113" t="s">
        <v>70</v>
      </c>
      <c r="B610" s="8" t="s">
        <v>116</v>
      </c>
      <c r="C610" s="8" t="s">
        <v>580</v>
      </c>
      <c r="D610" s="8" t="s">
        <v>118</v>
      </c>
      <c r="E610" s="7">
        <v>0</v>
      </c>
      <c r="F610" s="7">
        <v>0</v>
      </c>
      <c r="G610" s="6">
        <v>0</v>
      </c>
      <c r="H610" s="7">
        <v>0</v>
      </c>
      <c r="I610" s="6">
        <v>0</v>
      </c>
      <c r="J610" s="7">
        <v>0</v>
      </c>
      <c r="K610" s="6">
        <v>0</v>
      </c>
      <c r="L610" s="7">
        <v>0</v>
      </c>
      <c r="M610" s="6">
        <v>0</v>
      </c>
    </row>
    <row r="611" spans="1:13">
      <c r="A611" s="113" t="s">
        <v>70</v>
      </c>
      <c r="B611" s="8" t="s">
        <v>116</v>
      </c>
      <c r="C611" s="8" t="s">
        <v>581</v>
      </c>
      <c r="D611" s="8" t="s">
        <v>118</v>
      </c>
      <c r="E611" s="7">
        <v>13.818453</v>
      </c>
      <c r="F611" s="7">
        <v>590806.68999999994</v>
      </c>
      <c r="G611" s="6">
        <v>8164034.5800000001</v>
      </c>
      <c r="H611" s="7">
        <v>43273.51</v>
      </c>
      <c r="I611" s="6">
        <v>597972.97</v>
      </c>
      <c r="J611" s="7">
        <v>74250</v>
      </c>
      <c r="K611" s="6">
        <v>1026020.15</v>
      </c>
      <c r="L611" s="7">
        <v>-30976.49</v>
      </c>
      <c r="M611" s="6">
        <v>-428047.18</v>
      </c>
    </row>
    <row r="612" spans="1:13">
      <c r="A612" s="113" t="s">
        <v>70</v>
      </c>
      <c r="B612" s="8" t="s">
        <v>116</v>
      </c>
      <c r="C612" s="8" t="s">
        <v>582</v>
      </c>
      <c r="D612" s="8" t="s">
        <v>136</v>
      </c>
      <c r="E612" s="7">
        <v>0</v>
      </c>
      <c r="F612" s="7">
        <v>0</v>
      </c>
      <c r="G612" s="6">
        <v>0</v>
      </c>
      <c r="H612" s="7">
        <v>0</v>
      </c>
      <c r="I612" s="6">
        <v>0</v>
      </c>
      <c r="J612" s="7">
        <v>0</v>
      </c>
      <c r="K612" s="6">
        <v>0</v>
      </c>
      <c r="L612" s="7">
        <v>0</v>
      </c>
      <c r="M612" s="6">
        <v>0</v>
      </c>
    </row>
    <row r="613" spans="1:13" s="10" customFormat="1">
      <c r="A613" s="110" t="str">
        <f>"Sub Total: " &amp;A612</f>
        <v>Sub Total: Sanlam Universal Funds Plc (Ireland)</v>
      </c>
      <c r="B613" s="110"/>
      <c r="C613" s="110"/>
      <c r="D613" s="110"/>
      <c r="E613" s="111"/>
      <c r="F613" s="111"/>
      <c r="G613" s="112">
        <f>SUM(G578:G612)</f>
        <v>3169758642.96</v>
      </c>
      <c r="H613" s="111"/>
      <c r="I613" s="112">
        <f>SUM(I578:I612)</f>
        <v>241937927.16</v>
      </c>
      <c r="J613" s="111"/>
      <c r="K613" s="112">
        <f>SUM(K578:K612)</f>
        <v>713966440.09000003</v>
      </c>
      <c r="L613" s="111"/>
      <c r="M613" s="112">
        <f>SUM(M578:M612)</f>
        <v>-472028512.93000001</v>
      </c>
    </row>
    <row r="614" spans="1:13" s="10" customFormat="1">
      <c r="A614" s="110"/>
      <c r="B614" s="110"/>
      <c r="C614" s="110"/>
      <c r="D614" s="110"/>
      <c r="E614" s="111"/>
      <c r="F614" s="111"/>
      <c r="G614" s="112"/>
      <c r="H614" s="111"/>
      <c r="I614" s="112"/>
      <c r="J614" s="111"/>
      <c r="K614" s="112"/>
      <c r="L614" s="111"/>
      <c r="M614" s="112"/>
    </row>
    <row r="615" spans="1:13" s="10" customFormat="1">
      <c r="A615" s="110" t="str">
        <f>A616</f>
        <v xml:space="preserve">Sarasin Funds Management </v>
      </c>
      <c r="B615" s="110"/>
      <c r="C615" s="110"/>
      <c r="D615" s="110"/>
      <c r="E615" s="111"/>
      <c r="F615" s="111"/>
      <c r="G615" s="112"/>
      <c r="H615" s="111"/>
      <c r="I615" s="112"/>
      <c r="J615" s="111"/>
      <c r="K615" s="112"/>
      <c r="L615" s="111"/>
      <c r="M615" s="112"/>
    </row>
    <row r="616" spans="1:13">
      <c r="A616" s="113" t="s">
        <v>71</v>
      </c>
      <c r="B616" s="8" t="s">
        <v>116</v>
      </c>
      <c r="C616" s="8" t="s">
        <v>583</v>
      </c>
      <c r="D616" s="8" t="s">
        <v>136</v>
      </c>
      <c r="E616" s="7">
        <v>20.977499999999999</v>
      </c>
      <c r="F616" s="7">
        <v>2751085.84</v>
      </c>
      <c r="G616" s="6">
        <v>57710903.210000001</v>
      </c>
      <c r="H616" s="7">
        <v>26213.85</v>
      </c>
      <c r="I616" s="6">
        <v>549901.03</v>
      </c>
      <c r="J616" s="7">
        <v>31873.82</v>
      </c>
      <c r="K616" s="6">
        <v>668633.06000000006</v>
      </c>
      <c r="L616" s="7">
        <v>-5659.97</v>
      </c>
      <c r="M616" s="6">
        <v>-118732.03</v>
      </c>
    </row>
    <row r="617" spans="1:13">
      <c r="A617" s="113" t="s">
        <v>71</v>
      </c>
      <c r="B617" s="8" t="s">
        <v>116</v>
      </c>
      <c r="C617" s="8" t="s">
        <v>584</v>
      </c>
      <c r="D617" s="8" t="s">
        <v>118</v>
      </c>
      <c r="E617" s="7">
        <v>13.863300000000001</v>
      </c>
      <c r="F617" s="7">
        <v>15093809.74</v>
      </c>
      <c r="G617" s="6">
        <v>209250012.56999999</v>
      </c>
      <c r="H617" s="7">
        <v>399312.8</v>
      </c>
      <c r="I617" s="6">
        <v>5535793.1399999997</v>
      </c>
      <c r="J617" s="7">
        <v>658479.11</v>
      </c>
      <c r="K617" s="6">
        <v>9128693.4399999995</v>
      </c>
      <c r="L617" s="7">
        <v>-259166.31</v>
      </c>
      <c r="M617" s="6">
        <v>-3592900.3</v>
      </c>
    </row>
    <row r="618" spans="1:13">
      <c r="A618" s="113" t="s">
        <v>71</v>
      </c>
      <c r="B618" s="8" t="s">
        <v>116</v>
      </c>
      <c r="C618" s="8" t="s">
        <v>585</v>
      </c>
      <c r="D618" s="8" t="s">
        <v>136</v>
      </c>
      <c r="E618" s="7">
        <v>20.977499000000002</v>
      </c>
      <c r="F618" s="7">
        <v>16263169.890000001</v>
      </c>
      <c r="G618" s="6">
        <v>341160646.36000001</v>
      </c>
      <c r="H618" s="7">
        <v>540512.81000000006</v>
      </c>
      <c r="I618" s="6">
        <v>11338607.470000001</v>
      </c>
      <c r="J618" s="7">
        <v>270787.90000000002</v>
      </c>
      <c r="K618" s="6">
        <v>5680453.1699999999</v>
      </c>
      <c r="L618" s="7">
        <v>269724.90999999997</v>
      </c>
      <c r="M618" s="6">
        <v>5658154.2999999998</v>
      </c>
    </row>
    <row r="619" spans="1:13">
      <c r="A619" s="113" t="s">
        <v>71</v>
      </c>
      <c r="B619" s="8" t="s">
        <v>116</v>
      </c>
      <c r="C619" s="8" t="s">
        <v>586</v>
      </c>
      <c r="D619" s="8" t="s">
        <v>118</v>
      </c>
      <c r="E619" s="7">
        <v>13.863299</v>
      </c>
      <c r="F619" s="7">
        <v>10832835.310000001</v>
      </c>
      <c r="G619" s="6">
        <v>150178845.75</v>
      </c>
      <c r="H619" s="7">
        <v>592548.56000000006</v>
      </c>
      <c r="I619" s="6">
        <v>8214678.4500000002</v>
      </c>
      <c r="J619" s="7">
        <v>0</v>
      </c>
      <c r="K619" s="6">
        <v>0</v>
      </c>
      <c r="L619" s="7">
        <v>592548.56000000006</v>
      </c>
      <c r="M619" s="6">
        <v>8214678.4500000002</v>
      </c>
    </row>
    <row r="620" spans="1:13">
      <c r="A620" s="113" t="s">
        <v>71</v>
      </c>
      <c r="B620" s="8" t="s">
        <v>116</v>
      </c>
      <c r="C620" s="8" t="s">
        <v>587</v>
      </c>
      <c r="D620" s="8" t="s">
        <v>136</v>
      </c>
      <c r="E620" s="7">
        <v>20.977499999999999</v>
      </c>
      <c r="F620" s="7">
        <v>3375043.73</v>
      </c>
      <c r="G620" s="6">
        <v>70799979.849999994</v>
      </c>
      <c r="H620" s="7">
        <v>2499.9899999999998</v>
      </c>
      <c r="I620" s="6">
        <v>34658.11</v>
      </c>
      <c r="J620" s="7">
        <v>410766.05</v>
      </c>
      <c r="K620" s="6">
        <v>8616844.8100000005</v>
      </c>
      <c r="L620" s="7">
        <v>-408266.06</v>
      </c>
      <c r="M620" s="6">
        <v>-8582186.6999999993</v>
      </c>
    </row>
    <row r="621" spans="1:13">
      <c r="A621" s="113" t="s">
        <v>71</v>
      </c>
      <c r="B621" s="8" t="s">
        <v>116</v>
      </c>
      <c r="C621" s="8" t="s">
        <v>588</v>
      </c>
      <c r="D621" s="8" t="s">
        <v>122</v>
      </c>
      <c r="E621" s="7">
        <v>0</v>
      </c>
      <c r="F621" s="7">
        <v>0</v>
      </c>
      <c r="G621" s="6">
        <v>0</v>
      </c>
      <c r="H621" s="7">
        <v>0</v>
      </c>
      <c r="I621" s="6">
        <v>0</v>
      </c>
      <c r="J621" s="7">
        <v>0</v>
      </c>
      <c r="K621" s="6">
        <v>0</v>
      </c>
      <c r="L621" s="7">
        <v>0</v>
      </c>
      <c r="M621" s="6">
        <v>0</v>
      </c>
    </row>
    <row r="622" spans="1:13">
      <c r="A622" s="113" t="s">
        <v>71</v>
      </c>
      <c r="B622" s="8" t="s">
        <v>116</v>
      </c>
      <c r="C622" s="8" t="s">
        <v>589</v>
      </c>
      <c r="D622" s="8" t="s">
        <v>136</v>
      </c>
      <c r="E622" s="7">
        <v>20.977499999999999</v>
      </c>
      <c r="F622" s="7">
        <v>33765.46</v>
      </c>
      <c r="G622" s="6">
        <v>708314.94</v>
      </c>
      <c r="H622" s="7">
        <v>0</v>
      </c>
      <c r="I622" s="6">
        <v>0</v>
      </c>
      <c r="J622" s="7">
        <v>0</v>
      </c>
      <c r="K622" s="6">
        <v>0</v>
      </c>
      <c r="L622" s="7">
        <v>0</v>
      </c>
      <c r="M622" s="6">
        <v>0</v>
      </c>
    </row>
    <row r="623" spans="1:13">
      <c r="A623" s="113" t="s">
        <v>71</v>
      </c>
      <c r="B623" s="8" t="s">
        <v>116</v>
      </c>
      <c r="C623" s="8" t="s">
        <v>590</v>
      </c>
      <c r="D623" s="8" t="s">
        <v>118</v>
      </c>
      <c r="E623" s="7">
        <v>13.863299</v>
      </c>
      <c r="F623" s="7">
        <v>1145316.8799999999</v>
      </c>
      <c r="G623" s="6">
        <v>15877871.5</v>
      </c>
      <c r="H623" s="7">
        <v>0</v>
      </c>
      <c r="I623" s="6">
        <v>0</v>
      </c>
      <c r="J623" s="7">
        <v>0</v>
      </c>
      <c r="K623" s="6">
        <v>0</v>
      </c>
      <c r="L623" s="7">
        <v>0</v>
      </c>
      <c r="M623" s="6">
        <v>0</v>
      </c>
    </row>
    <row r="624" spans="1:13">
      <c r="A624" s="113" t="s">
        <v>71</v>
      </c>
      <c r="B624" s="8" t="s">
        <v>116</v>
      </c>
      <c r="C624" s="8" t="s">
        <v>591</v>
      </c>
      <c r="D624" s="8" t="s">
        <v>136</v>
      </c>
      <c r="E624" s="7">
        <v>20.977499000000002</v>
      </c>
      <c r="F624" s="7">
        <v>15535109.310000001</v>
      </c>
      <c r="G624" s="6">
        <v>325887755.55000001</v>
      </c>
      <c r="H624" s="7">
        <v>1425247.58</v>
      </c>
      <c r="I624" s="6">
        <v>29898131.109999999</v>
      </c>
      <c r="J624" s="7">
        <v>851076.48</v>
      </c>
      <c r="K624" s="6">
        <v>17853456.859999999</v>
      </c>
      <c r="L624" s="7">
        <v>574171.1</v>
      </c>
      <c r="M624" s="6">
        <v>12044674.25</v>
      </c>
    </row>
    <row r="625" spans="1:13">
      <c r="A625" s="113" t="s">
        <v>71</v>
      </c>
      <c r="B625" s="8" t="s">
        <v>116</v>
      </c>
      <c r="C625" s="8" t="s">
        <v>592</v>
      </c>
      <c r="D625" s="8" t="s">
        <v>118</v>
      </c>
      <c r="E625" s="7">
        <v>13.863300000000001</v>
      </c>
      <c r="F625" s="7">
        <v>1322665.19</v>
      </c>
      <c r="G625" s="6">
        <v>18336504.329999998</v>
      </c>
      <c r="H625" s="7">
        <v>0</v>
      </c>
      <c r="I625" s="6">
        <v>0</v>
      </c>
      <c r="J625" s="7">
        <v>0</v>
      </c>
      <c r="K625" s="6">
        <v>0</v>
      </c>
      <c r="L625" s="7">
        <v>0</v>
      </c>
      <c r="M625" s="6">
        <v>0</v>
      </c>
    </row>
    <row r="626" spans="1:13" s="10" customFormat="1">
      <c r="A626" s="110" t="str">
        <f>"Sub Total: " &amp;A625</f>
        <v xml:space="preserve">Sub Total: Sarasin Funds Management </v>
      </c>
      <c r="B626" s="110"/>
      <c r="C626" s="110"/>
      <c r="D626" s="110"/>
      <c r="E626" s="111"/>
      <c r="F626" s="111"/>
      <c r="G626" s="112">
        <f>SUM(G616:G625)</f>
        <v>1189910834.0599999</v>
      </c>
      <c r="H626" s="111"/>
      <c r="I626" s="112">
        <f>SUM(I616:I625)</f>
        <v>55571769.310000002</v>
      </c>
      <c r="J626" s="111"/>
      <c r="K626" s="112">
        <f>SUM(K616:K625)</f>
        <v>41948081.340000004</v>
      </c>
      <c r="L626" s="111"/>
      <c r="M626" s="112">
        <f>SUM(M616:M625)</f>
        <v>13623687.970000001</v>
      </c>
    </row>
    <row r="627" spans="1:13" s="10" customFormat="1">
      <c r="A627" s="110"/>
      <c r="B627" s="110"/>
      <c r="C627" s="110"/>
      <c r="D627" s="110"/>
      <c r="E627" s="111"/>
      <c r="F627" s="111"/>
      <c r="G627" s="112"/>
      <c r="H627" s="111"/>
      <c r="I627" s="112"/>
      <c r="J627" s="111"/>
      <c r="K627" s="112"/>
      <c r="L627" s="111"/>
      <c r="M627" s="112"/>
    </row>
    <row r="628" spans="1:13" s="10" customFormat="1">
      <c r="A628" s="110" t="str">
        <f>A629</f>
        <v>SEI Global Investments Fund PLC</v>
      </c>
      <c r="B628" s="110"/>
      <c r="C628" s="110"/>
      <c r="D628" s="110"/>
      <c r="E628" s="111"/>
      <c r="F628" s="111"/>
      <c r="G628" s="112"/>
      <c r="H628" s="111"/>
      <c r="I628" s="112"/>
      <c r="J628" s="111"/>
      <c r="K628" s="112"/>
      <c r="L628" s="111"/>
      <c r="M628" s="112"/>
    </row>
    <row r="629" spans="1:13">
      <c r="A629" s="113" t="s">
        <v>72</v>
      </c>
      <c r="B629" s="8" t="s">
        <v>116</v>
      </c>
      <c r="C629" s="8" t="s">
        <v>593</v>
      </c>
      <c r="D629" s="8" t="s">
        <v>118</v>
      </c>
      <c r="E629" s="7">
        <v>13.699999</v>
      </c>
      <c r="F629" s="7">
        <v>377311454.89999998</v>
      </c>
      <c r="G629" s="6">
        <v>5169166932.1000004</v>
      </c>
      <c r="H629" s="7">
        <v>16683137.08</v>
      </c>
      <c r="I629" s="6">
        <v>228558978</v>
      </c>
      <c r="J629" s="7">
        <v>15258213.35</v>
      </c>
      <c r="K629" s="6">
        <v>209037522.90000001</v>
      </c>
      <c r="L629" s="7">
        <v>1424923.73</v>
      </c>
      <c r="M629" s="6">
        <v>19521455.100000001</v>
      </c>
    </row>
    <row r="630" spans="1:13" s="10" customFormat="1">
      <c r="A630" s="110" t="str">
        <f>"Sub Total: " &amp;A629</f>
        <v>Sub Total: SEI Global Investments Fund PLC</v>
      </c>
      <c r="B630" s="110"/>
      <c r="C630" s="110"/>
      <c r="D630" s="110"/>
      <c r="E630" s="111"/>
      <c r="F630" s="111"/>
      <c r="G630" s="112">
        <f>SUM(G629)</f>
        <v>5169166932.1000004</v>
      </c>
      <c r="H630" s="111"/>
      <c r="I630" s="112">
        <f>SUM(I629)</f>
        <v>228558978</v>
      </c>
      <c r="J630" s="111"/>
      <c r="K630" s="112">
        <f>SUM(K629)</f>
        <v>209037522.90000001</v>
      </c>
      <c r="L630" s="111"/>
      <c r="M630" s="112">
        <f>SUM(M629)</f>
        <v>19521455.100000001</v>
      </c>
    </row>
    <row r="631" spans="1:13" s="10" customFormat="1">
      <c r="A631" s="110"/>
      <c r="B631" s="110"/>
      <c r="C631" s="110"/>
      <c r="D631" s="110"/>
      <c r="E631" s="111"/>
      <c r="F631" s="111"/>
      <c r="G631" s="112"/>
      <c r="H631" s="111"/>
      <c r="I631" s="112"/>
      <c r="J631" s="111"/>
      <c r="K631" s="112"/>
      <c r="L631" s="111"/>
      <c r="M631" s="112"/>
    </row>
    <row r="632" spans="1:13" s="10" customFormat="1">
      <c r="A632" s="110" t="str">
        <f>A633</f>
        <v>SEI Global Master Fund Plc (Ireland)</v>
      </c>
      <c r="B632" s="110"/>
      <c r="C632" s="110"/>
      <c r="D632" s="110"/>
      <c r="E632" s="111"/>
      <c r="F632" s="111"/>
      <c r="G632" s="112"/>
      <c r="H632" s="111"/>
      <c r="I632" s="112"/>
      <c r="J632" s="111"/>
      <c r="K632" s="112"/>
      <c r="L632" s="111"/>
      <c r="M632" s="112"/>
    </row>
    <row r="633" spans="1:13">
      <c r="A633" s="113" t="s">
        <v>73</v>
      </c>
      <c r="B633" s="8" t="s">
        <v>116</v>
      </c>
      <c r="C633" s="8" t="s">
        <v>594</v>
      </c>
      <c r="D633" s="8" t="s">
        <v>118</v>
      </c>
      <c r="E633" s="7">
        <v>0</v>
      </c>
      <c r="F633" s="7">
        <v>0</v>
      </c>
      <c r="G633" s="6">
        <v>0</v>
      </c>
      <c r="H633" s="7">
        <v>0</v>
      </c>
      <c r="I633" s="6">
        <v>0</v>
      </c>
      <c r="J633" s="7">
        <v>0</v>
      </c>
      <c r="K633" s="6">
        <v>0</v>
      </c>
      <c r="L633" s="7">
        <v>0</v>
      </c>
      <c r="M633" s="6">
        <v>0</v>
      </c>
    </row>
    <row r="634" spans="1:13">
      <c r="A634" s="113" t="s">
        <v>73</v>
      </c>
      <c r="B634" s="8" t="s">
        <v>116</v>
      </c>
      <c r="C634" s="8" t="s">
        <v>595</v>
      </c>
      <c r="D634" s="8" t="s">
        <v>118</v>
      </c>
      <c r="E634" s="7">
        <v>0</v>
      </c>
      <c r="F634" s="7">
        <v>44149847.560000002</v>
      </c>
      <c r="G634" s="6">
        <v>0</v>
      </c>
      <c r="H634" s="7">
        <v>4661204.13</v>
      </c>
      <c r="I634" s="6">
        <v>63858496.579999998</v>
      </c>
      <c r="J634" s="7">
        <v>13395282.17</v>
      </c>
      <c r="K634" s="6">
        <v>183515365.72999999</v>
      </c>
      <c r="L634" s="7">
        <v>-8734078.0399999991</v>
      </c>
      <c r="M634" s="6">
        <v>-119656869.15000001</v>
      </c>
    </row>
    <row r="635" spans="1:13">
      <c r="A635" s="113" t="s">
        <v>73</v>
      </c>
      <c r="B635" s="8" t="s">
        <v>116</v>
      </c>
      <c r="C635" s="8" t="s">
        <v>596</v>
      </c>
      <c r="D635" s="8" t="s">
        <v>118</v>
      </c>
      <c r="E635" s="7">
        <v>13.699999</v>
      </c>
      <c r="F635" s="7">
        <v>7173954.6600000001</v>
      </c>
      <c r="G635" s="6">
        <v>98283178.840000004</v>
      </c>
      <c r="H635" s="7">
        <v>2081.87</v>
      </c>
      <c r="I635" s="6">
        <v>28521.62</v>
      </c>
      <c r="J635" s="7">
        <v>331548.56</v>
      </c>
      <c r="K635" s="6">
        <v>4542215.2699999996</v>
      </c>
      <c r="L635" s="7">
        <v>-329466.69</v>
      </c>
      <c r="M635" s="6">
        <v>-4513693.6500000004</v>
      </c>
    </row>
    <row r="636" spans="1:13">
      <c r="A636" s="113" t="s">
        <v>73</v>
      </c>
      <c r="B636" s="8" t="s">
        <v>116</v>
      </c>
      <c r="C636" s="8" t="s">
        <v>597</v>
      </c>
      <c r="D636" s="8" t="s">
        <v>118</v>
      </c>
      <c r="E636" s="7">
        <v>13.699999</v>
      </c>
      <c r="F636" s="7">
        <v>12976125.83</v>
      </c>
      <c r="G636" s="6">
        <v>177772923.87</v>
      </c>
      <c r="H636" s="7">
        <v>21622.5</v>
      </c>
      <c r="I636" s="6">
        <v>296228.25</v>
      </c>
      <c r="J636" s="7">
        <v>2734437.47</v>
      </c>
      <c r="K636" s="6">
        <v>37461793.340000004</v>
      </c>
      <c r="L636" s="7">
        <v>-2712814.97</v>
      </c>
      <c r="M636" s="6">
        <v>-37165565.090000004</v>
      </c>
    </row>
    <row r="637" spans="1:13">
      <c r="A637" s="113" t="s">
        <v>73</v>
      </c>
      <c r="B637" s="8" t="s">
        <v>116</v>
      </c>
      <c r="C637" s="8" t="s">
        <v>598</v>
      </c>
      <c r="D637" s="8" t="s">
        <v>118</v>
      </c>
      <c r="E637" s="7">
        <v>13.7</v>
      </c>
      <c r="F637" s="7">
        <v>3606744.95</v>
      </c>
      <c r="G637" s="6">
        <v>49412405.82</v>
      </c>
      <c r="H637" s="7">
        <v>29521.78</v>
      </c>
      <c r="I637" s="6">
        <v>404448.39</v>
      </c>
      <c r="J637" s="7">
        <v>1479842.73</v>
      </c>
      <c r="K637" s="6">
        <v>20273845.399999999</v>
      </c>
      <c r="L637" s="7">
        <v>-1450320.95</v>
      </c>
      <c r="M637" s="6">
        <v>-19869397.010000002</v>
      </c>
    </row>
    <row r="638" spans="1:13">
      <c r="A638" s="113" t="s">
        <v>73</v>
      </c>
      <c r="B638" s="8" t="s">
        <v>116</v>
      </c>
      <c r="C638" s="8" t="s">
        <v>599</v>
      </c>
      <c r="D638" s="8" t="s">
        <v>118</v>
      </c>
      <c r="E638" s="7">
        <v>13.699999</v>
      </c>
      <c r="F638" s="7">
        <v>12949868.02</v>
      </c>
      <c r="G638" s="6">
        <v>177413191.87</v>
      </c>
      <c r="H638" s="7">
        <v>19380.349999999999</v>
      </c>
      <c r="I638" s="6">
        <v>265510.8</v>
      </c>
      <c r="J638" s="7">
        <v>2785335.27</v>
      </c>
      <c r="K638" s="6">
        <v>38159093.200000003</v>
      </c>
      <c r="L638" s="7">
        <v>-2765954.92</v>
      </c>
      <c r="M638" s="6">
        <v>-37893582.399999999</v>
      </c>
    </row>
    <row r="639" spans="1:13">
      <c r="A639" s="113" t="s">
        <v>73</v>
      </c>
      <c r="B639" s="8" t="s">
        <v>116</v>
      </c>
      <c r="C639" s="8" t="s">
        <v>600</v>
      </c>
      <c r="D639" s="8" t="s">
        <v>118</v>
      </c>
      <c r="E639" s="7">
        <v>13.7</v>
      </c>
      <c r="F639" s="7">
        <v>23717082.75</v>
      </c>
      <c r="G639" s="6">
        <v>324924033.68000001</v>
      </c>
      <c r="H639" s="7">
        <v>2328407.5099999998</v>
      </c>
      <c r="I639" s="6">
        <v>31899182.890000001</v>
      </c>
      <c r="J639" s="7">
        <v>715348.71</v>
      </c>
      <c r="K639" s="6">
        <v>9800277.3300000001</v>
      </c>
      <c r="L639" s="7">
        <v>1613058.8</v>
      </c>
      <c r="M639" s="6">
        <v>22098905.559999999</v>
      </c>
    </row>
    <row r="640" spans="1:13">
      <c r="A640" s="113" t="s">
        <v>73</v>
      </c>
      <c r="B640" s="8" t="s">
        <v>116</v>
      </c>
      <c r="C640" s="8" t="s">
        <v>601</v>
      </c>
      <c r="D640" s="8" t="s">
        <v>118</v>
      </c>
      <c r="E640" s="7">
        <v>13.7</v>
      </c>
      <c r="F640" s="7">
        <v>13944998.1</v>
      </c>
      <c r="G640" s="6">
        <v>191046473.97</v>
      </c>
      <c r="H640" s="7">
        <v>2302843.12</v>
      </c>
      <c r="I640" s="6">
        <v>31548950.739999998</v>
      </c>
      <c r="J640" s="7">
        <v>853.26</v>
      </c>
      <c r="K640" s="6">
        <v>11689.66</v>
      </c>
      <c r="L640" s="7">
        <v>2301989.86</v>
      </c>
      <c r="M640" s="6">
        <v>31537261.079999998</v>
      </c>
    </row>
    <row r="641" spans="1:13">
      <c r="A641" s="113" t="s">
        <v>73</v>
      </c>
      <c r="B641" s="8" t="s">
        <v>116</v>
      </c>
      <c r="C641" s="8" t="s">
        <v>602</v>
      </c>
      <c r="D641" s="8" t="s">
        <v>118</v>
      </c>
      <c r="E641" s="7">
        <v>0</v>
      </c>
      <c r="F641" s="7">
        <v>0</v>
      </c>
      <c r="G641" s="6">
        <v>0</v>
      </c>
      <c r="H641" s="7">
        <v>0</v>
      </c>
      <c r="I641" s="6">
        <v>0</v>
      </c>
      <c r="J641" s="7">
        <v>0</v>
      </c>
      <c r="K641" s="6">
        <v>0</v>
      </c>
      <c r="L641" s="7">
        <v>0</v>
      </c>
      <c r="M641" s="6">
        <v>0</v>
      </c>
    </row>
    <row r="642" spans="1:13">
      <c r="A642" s="113" t="s">
        <v>73</v>
      </c>
      <c r="B642" s="8" t="s">
        <v>116</v>
      </c>
      <c r="C642" s="8" t="s">
        <v>603</v>
      </c>
      <c r="D642" s="8" t="s">
        <v>118</v>
      </c>
      <c r="E642" s="7">
        <v>0</v>
      </c>
      <c r="F642" s="7">
        <v>0</v>
      </c>
      <c r="G642" s="6">
        <v>0</v>
      </c>
      <c r="H642" s="7">
        <v>0</v>
      </c>
      <c r="I642" s="6">
        <v>0</v>
      </c>
      <c r="J642" s="7">
        <v>0</v>
      </c>
      <c r="K642" s="6">
        <v>0</v>
      </c>
      <c r="L642" s="7">
        <v>0</v>
      </c>
      <c r="M642" s="6">
        <v>0</v>
      </c>
    </row>
    <row r="643" spans="1:13">
      <c r="A643" s="113" t="s">
        <v>73</v>
      </c>
      <c r="B643" s="8" t="s">
        <v>116</v>
      </c>
      <c r="C643" s="8" t="s">
        <v>604</v>
      </c>
      <c r="D643" s="8" t="s">
        <v>118</v>
      </c>
      <c r="E643" s="7">
        <v>0</v>
      </c>
      <c r="F643" s="7">
        <v>0</v>
      </c>
      <c r="G643" s="6">
        <v>0</v>
      </c>
      <c r="H643" s="7">
        <v>0</v>
      </c>
      <c r="I643" s="6">
        <v>0</v>
      </c>
      <c r="J643" s="7">
        <v>0</v>
      </c>
      <c r="K643" s="6">
        <v>0</v>
      </c>
      <c r="L643" s="7">
        <v>0</v>
      </c>
      <c r="M643" s="6">
        <v>0</v>
      </c>
    </row>
    <row r="644" spans="1:13">
      <c r="A644" s="113" t="s">
        <v>73</v>
      </c>
      <c r="B644" s="8" t="s">
        <v>116</v>
      </c>
      <c r="C644" s="8" t="s">
        <v>605</v>
      </c>
      <c r="D644" s="8" t="s">
        <v>118</v>
      </c>
      <c r="E644" s="7">
        <v>0</v>
      </c>
      <c r="F644" s="7">
        <v>24125330.699999999</v>
      </c>
      <c r="G644" s="6">
        <v>0</v>
      </c>
      <c r="H644" s="7">
        <v>1735771.72</v>
      </c>
      <c r="I644" s="6">
        <v>23780072.559999999</v>
      </c>
      <c r="J644" s="7">
        <v>1758666.2</v>
      </c>
      <c r="K644" s="6">
        <v>24093726.940000001</v>
      </c>
      <c r="L644" s="7">
        <v>-22894.48</v>
      </c>
      <c r="M644" s="6">
        <v>-313654.38</v>
      </c>
    </row>
    <row r="645" spans="1:13">
      <c r="A645" s="113" t="s">
        <v>73</v>
      </c>
      <c r="B645" s="8" t="s">
        <v>116</v>
      </c>
      <c r="C645" s="8" t="s">
        <v>606</v>
      </c>
      <c r="D645" s="8" t="s">
        <v>118</v>
      </c>
      <c r="E645" s="7">
        <v>0</v>
      </c>
      <c r="F645" s="7">
        <v>0</v>
      </c>
      <c r="G645" s="6">
        <v>0</v>
      </c>
      <c r="H645" s="7">
        <v>0</v>
      </c>
      <c r="I645" s="6">
        <v>0</v>
      </c>
      <c r="J645" s="7">
        <v>0</v>
      </c>
      <c r="K645" s="6">
        <v>0</v>
      </c>
      <c r="L645" s="7">
        <v>0</v>
      </c>
      <c r="M645" s="6">
        <v>0</v>
      </c>
    </row>
    <row r="646" spans="1:13">
      <c r="A646" s="113" t="s">
        <v>73</v>
      </c>
      <c r="B646" s="8" t="s">
        <v>116</v>
      </c>
      <c r="C646" s="8" t="s">
        <v>607</v>
      </c>
      <c r="D646" s="8" t="s">
        <v>118</v>
      </c>
      <c r="E646" s="7">
        <v>13.699999</v>
      </c>
      <c r="F646" s="7">
        <v>151677762.75999999</v>
      </c>
      <c r="G646" s="6">
        <v>2077985349.8</v>
      </c>
      <c r="H646" s="7">
        <v>706240.05</v>
      </c>
      <c r="I646" s="6">
        <v>9675488.6899999995</v>
      </c>
      <c r="J646" s="7">
        <v>11571781.48</v>
      </c>
      <c r="K646" s="6">
        <v>158533406.28</v>
      </c>
      <c r="L646" s="7">
        <v>-10865541.43</v>
      </c>
      <c r="M646" s="6">
        <v>-148857917.59</v>
      </c>
    </row>
    <row r="647" spans="1:13">
      <c r="A647" s="113" t="s">
        <v>73</v>
      </c>
      <c r="B647" s="8" t="s">
        <v>116</v>
      </c>
      <c r="C647" s="8" t="s">
        <v>608</v>
      </c>
      <c r="D647" s="8" t="s">
        <v>118</v>
      </c>
      <c r="E647" s="7">
        <v>13.7</v>
      </c>
      <c r="F647" s="7">
        <v>4790252.1399999997</v>
      </c>
      <c r="G647" s="6">
        <v>65626454.32</v>
      </c>
      <c r="H647" s="7">
        <v>22546.9</v>
      </c>
      <c r="I647" s="6">
        <v>308892.53000000003</v>
      </c>
      <c r="J647" s="7">
        <v>289792.56</v>
      </c>
      <c r="K647" s="6">
        <v>3970158.07</v>
      </c>
      <c r="L647" s="7">
        <v>-267245.65999999997</v>
      </c>
      <c r="M647" s="6">
        <v>-3661265.54</v>
      </c>
    </row>
    <row r="648" spans="1:13">
      <c r="A648" s="113" t="s">
        <v>73</v>
      </c>
      <c r="B648" s="8" t="s">
        <v>116</v>
      </c>
      <c r="C648" s="8" t="s">
        <v>609</v>
      </c>
      <c r="D648" s="8" t="s">
        <v>118</v>
      </c>
      <c r="E648" s="7">
        <v>13.699999</v>
      </c>
      <c r="F648" s="7">
        <v>1332792.0900000001</v>
      </c>
      <c r="G648" s="6">
        <v>18259251.629999999</v>
      </c>
      <c r="H648" s="7">
        <v>446.71</v>
      </c>
      <c r="I648" s="6">
        <v>6119.93</v>
      </c>
      <c r="J648" s="7">
        <v>15582.64</v>
      </c>
      <c r="K648" s="6">
        <v>213482.17</v>
      </c>
      <c r="L648" s="7">
        <v>-15135.93</v>
      </c>
      <c r="M648" s="6">
        <v>-207362.24</v>
      </c>
    </row>
    <row r="649" spans="1:13" s="10" customFormat="1">
      <c r="A649" s="110" t="str">
        <f>"Sub Total: " &amp;A648</f>
        <v>Sub Total: SEI Global Master Fund Plc (Ireland)</v>
      </c>
      <c r="B649" s="110"/>
      <c r="C649" s="110"/>
      <c r="D649" s="110"/>
      <c r="E649" s="111"/>
      <c r="F649" s="111"/>
      <c r="G649" s="112">
        <f>SUM(G633:G648)</f>
        <v>3180723263.8000002</v>
      </c>
      <c r="H649" s="111"/>
      <c r="I649" s="112">
        <f>SUM(I633:I648)</f>
        <v>162071912.97999999</v>
      </c>
      <c r="J649" s="111"/>
      <c r="K649" s="112">
        <f>SUM(K633:K648)</f>
        <v>480575053.38999999</v>
      </c>
      <c r="L649" s="111"/>
      <c r="M649" s="112">
        <f>SUM(M633:M648)</f>
        <v>-318503140.41000003</v>
      </c>
    </row>
    <row r="650" spans="1:13" s="10" customFormat="1">
      <c r="A650" s="110"/>
      <c r="B650" s="110"/>
      <c r="C650" s="110"/>
      <c r="D650" s="110"/>
      <c r="E650" s="111"/>
      <c r="F650" s="111"/>
      <c r="G650" s="112"/>
      <c r="H650" s="111"/>
      <c r="I650" s="112"/>
      <c r="J650" s="111"/>
      <c r="K650" s="112"/>
      <c r="L650" s="111"/>
      <c r="M650" s="112"/>
    </row>
    <row r="651" spans="1:13" s="10" customFormat="1">
      <c r="A651" s="110" t="str">
        <f>A652</f>
        <v>STANDARD BANK INTERNATIONAL FUNDS LIMITED</v>
      </c>
      <c r="B651" s="110"/>
      <c r="C651" s="110"/>
      <c r="D651" s="110"/>
      <c r="E651" s="111"/>
      <c r="F651" s="111"/>
      <c r="G651" s="112"/>
      <c r="H651" s="111"/>
      <c r="I651" s="112"/>
      <c r="J651" s="111"/>
      <c r="K651" s="112"/>
      <c r="L651" s="111"/>
      <c r="M651" s="112"/>
    </row>
    <row r="652" spans="1:13">
      <c r="A652" s="113" t="s">
        <v>74</v>
      </c>
      <c r="B652" s="8" t="s">
        <v>116</v>
      </c>
      <c r="C652" s="8" t="s">
        <v>610</v>
      </c>
      <c r="D652" s="8" t="s">
        <v>136</v>
      </c>
      <c r="E652" s="7">
        <v>21.260798999999999</v>
      </c>
      <c r="F652" s="7">
        <v>8120566.9100000001</v>
      </c>
      <c r="G652" s="6">
        <v>172649748.96000001</v>
      </c>
      <c r="H652" s="7">
        <v>363214.64</v>
      </c>
      <c r="I652" s="6">
        <v>7722233.8200000003</v>
      </c>
      <c r="J652" s="7">
        <v>381514.2</v>
      </c>
      <c r="K652" s="6">
        <v>8111297.0999999996</v>
      </c>
      <c r="L652" s="7">
        <v>-18299.560000000001</v>
      </c>
      <c r="M652" s="6">
        <v>-389063.29</v>
      </c>
    </row>
    <row r="653" spans="1:13">
      <c r="A653" s="113" t="s">
        <v>74</v>
      </c>
      <c r="B653" s="8" t="s">
        <v>116</v>
      </c>
      <c r="C653" s="8" t="s">
        <v>611</v>
      </c>
      <c r="D653" s="8" t="s">
        <v>118</v>
      </c>
      <c r="E653" s="7">
        <v>14.020199</v>
      </c>
      <c r="F653" s="7">
        <v>10289568.84</v>
      </c>
      <c r="G653" s="6">
        <v>144261813.05000001</v>
      </c>
      <c r="H653" s="7">
        <v>804804.7</v>
      </c>
      <c r="I653" s="6">
        <v>11283522.85</v>
      </c>
      <c r="J653" s="7">
        <v>673236.85</v>
      </c>
      <c r="K653" s="6">
        <v>9438915.2799999993</v>
      </c>
      <c r="L653" s="7">
        <v>131567.85</v>
      </c>
      <c r="M653" s="6">
        <v>1844607.57</v>
      </c>
    </row>
    <row r="654" spans="1:13">
      <c r="A654" s="113" t="s">
        <v>74</v>
      </c>
      <c r="B654" s="8" t="s">
        <v>116</v>
      </c>
      <c r="C654" s="8" t="s">
        <v>612</v>
      </c>
      <c r="D654" s="8" t="s">
        <v>136</v>
      </c>
      <c r="E654" s="7">
        <v>21.2608</v>
      </c>
      <c r="F654" s="7">
        <v>70592140.090000004</v>
      </c>
      <c r="G654" s="6">
        <v>1500845372.03</v>
      </c>
      <c r="H654" s="7">
        <v>1712252.61</v>
      </c>
      <c r="I654" s="6">
        <v>36403860.289999999</v>
      </c>
      <c r="J654" s="7">
        <v>1969664.6</v>
      </c>
      <c r="K654" s="6">
        <v>41876645.130000003</v>
      </c>
      <c r="L654" s="7">
        <v>-257411.99</v>
      </c>
      <c r="M654" s="6">
        <v>-5472784.8399999999</v>
      </c>
    </row>
    <row r="655" spans="1:13">
      <c r="A655" s="113" t="s">
        <v>74</v>
      </c>
      <c r="B655" s="8" t="s">
        <v>116</v>
      </c>
      <c r="C655" s="8" t="s">
        <v>613</v>
      </c>
      <c r="D655" s="8" t="s">
        <v>118</v>
      </c>
      <c r="E655" s="7">
        <v>14.020200000000001</v>
      </c>
      <c r="F655" s="7">
        <v>68410003.450000003</v>
      </c>
      <c r="G655" s="6">
        <v>959121930.37</v>
      </c>
      <c r="H655" s="7">
        <v>5498675.04</v>
      </c>
      <c r="I655" s="6">
        <v>77092523.799999997</v>
      </c>
      <c r="J655" s="7">
        <v>1198283.18</v>
      </c>
      <c r="K655" s="6">
        <v>16800169.84</v>
      </c>
      <c r="L655" s="7">
        <v>4300391.8600000003</v>
      </c>
      <c r="M655" s="6">
        <v>60292353.960000001</v>
      </c>
    </row>
    <row r="656" spans="1:13" s="10" customFormat="1">
      <c r="A656" s="110" t="str">
        <f>"Sub Total: " &amp;A655</f>
        <v>Sub Total: STANDARD BANK INTERNATIONAL FUNDS LIMITED</v>
      </c>
      <c r="B656" s="110"/>
      <c r="C656" s="110"/>
      <c r="D656" s="110"/>
      <c r="E656" s="111"/>
      <c r="F656" s="111"/>
      <c r="G656" s="112">
        <f>SUM(G652:G655)</f>
        <v>2776878864.4099998</v>
      </c>
      <c r="H656" s="111"/>
      <c r="I656" s="112">
        <f>SUM(I652:I655)</f>
        <v>132502140.75999999</v>
      </c>
      <c r="J656" s="111"/>
      <c r="K656" s="112">
        <f>SUM(K652:K655)</f>
        <v>76227027.350000009</v>
      </c>
      <c r="L656" s="111"/>
      <c r="M656" s="112">
        <f>SUM(M652:M655)</f>
        <v>56275113.399999999</v>
      </c>
    </row>
    <row r="657" spans="1:13" s="10" customFormat="1">
      <c r="A657" s="110"/>
      <c r="B657" s="110"/>
      <c r="C657" s="110"/>
      <c r="D657" s="110"/>
      <c r="E657" s="111"/>
      <c r="F657" s="111"/>
      <c r="G657" s="112"/>
      <c r="H657" s="111"/>
      <c r="I657" s="112"/>
      <c r="J657" s="111"/>
      <c r="K657" s="112"/>
      <c r="L657" s="111"/>
      <c r="M657" s="112"/>
    </row>
    <row r="658" spans="1:13" s="10" customFormat="1">
      <c r="A658" s="110" t="str">
        <f>A659</f>
        <v>STANLIB FUNDS Limited</v>
      </c>
      <c r="B658" s="110"/>
      <c r="C658" s="110"/>
      <c r="D658" s="110"/>
      <c r="E658" s="111"/>
      <c r="F658" s="111"/>
      <c r="G658" s="112"/>
      <c r="H658" s="111"/>
      <c r="I658" s="112"/>
      <c r="J658" s="111"/>
      <c r="K658" s="112"/>
      <c r="L658" s="111"/>
      <c r="M658" s="112"/>
    </row>
    <row r="659" spans="1:13">
      <c r="A659" s="113" t="s">
        <v>75</v>
      </c>
      <c r="B659" s="8" t="s">
        <v>116</v>
      </c>
      <c r="C659" s="8" t="s">
        <v>614</v>
      </c>
      <c r="D659" s="8" t="s">
        <v>122</v>
      </c>
      <c r="E659" s="7">
        <v>0</v>
      </c>
      <c r="F659" s="7">
        <v>0</v>
      </c>
      <c r="G659" s="6">
        <v>0</v>
      </c>
      <c r="H659" s="7">
        <v>0</v>
      </c>
      <c r="I659" s="6">
        <v>0</v>
      </c>
      <c r="J659" s="7">
        <v>0</v>
      </c>
      <c r="K659" s="6">
        <v>0</v>
      </c>
      <c r="L659" s="7">
        <v>0</v>
      </c>
      <c r="M659" s="6">
        <v>0</v>
      </c>
    </row>
    <row r="660" spans="1:13">
      <c r="A660" s="113" t="s">
        <v>75</v>
      </c>
      <c r="B660" s="8" t="s">
        <v>116</v>
      </c>
      <c r="C660" s="8" t="s">
        <v>615</v>
      </c>
      <c r="D660" s="8" t="s">
        <v>118</v>
      </c>
      <c r="E660" s="7">
        <v>14.020200000000001</v>
      </c>
      <c r="F660" s="7">
        <v>18016398</v>
      </c>
      <c r="G660" s="6">
        <v>252593503.24000001</v>
      </c>
      <c r="H660" s="7">
        <v>388376</v>
      </c>
      <c r="I660" s="6">
        <v>5445109.2000000002</v>
      </c>
      <c r="J660" s="7">
        <v>55949</v>
      </c>
      <c r="K660" s="6">
        <v>784416.17</v>
      </c>
      <c r="L660" s="7">
        <v>332427</v>
      </c>
      <c r="M660" s="6">
        <v>4660693.03</v>
      </c>
    </row>
    <row r="661" spans="1:13">
      <c r="A661" s="113" t="s">
        <v>75</v>
      </c>
      <c r="B661" s="8" t="s">
        <v>116</v>
      </c>
      <c r="C661" s="8" t="s">
        <v>616</v>
      </c>
      <c r="D661" s="8" t="s">
        <v>118</v>
      </c>
      <c r="E661" s="7">
        <v>14.020200000000001</v>
      </c>
      <c r="F661" s="7">
        <v>82839732</v>
      </c>
      <c r="G661" s="6">
        <v>1161429610.5899999</v>
      </c>
      <c r="H661" s="7">
        <v>1346792</v>
      </c>
      <c r="I661" s="6">
        <v>18882293.199999999</v>
      </c>
      <c r="J661" s="7">
        <v>1281621</v>
      </c>
      <c r="K661" s="6">
        <v>17968582.739999998</v>
      </c>
      <c r="L661" s="7">
        <v>65171</v>
      </c>
      <c r="M661" s="6">
        <v>913710.45</v>
      </c>
    </row>
    <row r="662" spans="1:13">
      <c r="A662" s="113" t="s">
        <v>75</v>
      </c>
      <c r="B662" s="8" t="s">
        <v>116</v>
      </c>
      <c r="C662" s="8" t="s">
        <v>617</v>
      </c>
      <c r="D662" s="8" t="s">
        <v>118</v>
      </c>
      <c r="E662" s="7">
        <v>14.020200000000001</v>
      </c>
      <c r="F662" s="7">
        <v>86690729</v>
      </c>
      <c r="G662" s="6">
        <v>1215421358.73</v>
      </c>
      <c r="H662" s="7">
        <v>5405194</v>
      </c>
      <c r="I662" s="6">
        <v>75781900.920000002</v>
      </c>
      <c r="J662" s="7">
        <v>954782</v>
      </c>
      <c r="K662" s="6">
        <v>13386234.6</v>
      </c>
      <c r="L662" s="7">
        <v>4450412</v>
      </c>
      <c r="M662" s="6">
        <v>62395666.32</v>
      </c>
    </row>
    <row r="663" spans="1:13">
      <c r="A663" s="113" t="s">
        <v>75</v>
      </c>
      <c r="B663" s="8" t="s">
        <v>116</v>
      </c>
      <c r="C663" s="8" t="s">
        <v>618</v>
      </c>
      <c r="D663" s="8" t="s">
        <v>118</v>
      </c>
      <c r="E663" s="7">
        <v>14.020200000000001</v>
      </c>
      <c r="F663" s="7">
        <v>11387940</v>
      </c>
      <c r="G663" s="6">
        <v>159661196.38999999</v>
      </c>
      <c r="H663" s="7">
        <v>0</v>
      </c>
      <c r="I663" s="6">
        <v>0</v>
      </c>
      <c r="J663" s="7">
        <v>1806266</v>
      </c>
      <c r="K663" s="6">
        <v>25324210.57</v>
      </c>
      <c r="L663" s="7">
        <v>-1806266</v>
      </c>
      <c r="M663" s="6">
        <v>-25324210.57</v>
      </c>
    </row>
    <row r="664" spans="1:13">
      <c r="A664" s="113" t="s">
        <v>75</v>
      </c>
      <c r="B664" s="8" t="s">
        <v>116</v>
      </c>
      <c r="C664" s="8" t="s">
        <v>619</v>
      </c>
      <c r="D664" s="8" t="s">
        <v>118</v>
      </c>
      <c r="E664" s="7">
        <v>14.020199</v>
      </c>
      <c r="F664" s="7">
        <v>190737007</v>
      </c>
      <c r="G664" s="6">
        <v>2674170985.54</v>
      </c>
      <c r="H664" s="7">
        <v>37437276</v>
      </c>
      <c r="I664" s="6">
        <v>524878096.98000002</v>
      </c>
      <c r="J664" s="7">
        <v>0</v>
      </c>
      <c r="K664" s="6">
        <v>0</v>
      </c>
      <c r="L664" s="7">
        <v>37437276</v>
      </c>
      <c r="M664" s="6">
        <v>524878096.98000002</v>
      </c>
    </row>
    <row r="665" spans="1:13">
      <c r="A665" s="113" t="s">
        <v>75</v>
      </c>
      <c r="B665" s="8" t="s">
        <v>116</v>
      </c>
      <c r="C665" s="8" t="s">
        <v>620</v>
      </c>
      <c r="D665" s="8" t="s">
        <v>118</v>
      </c>
      <c r="E665" s="7">
        <v>14.020199</v>
      </c>
      <c r="F665" s="7">
        <v>524911218</v>
      </c>
      <c r="G665" s="6">
        <v>7359360258.6000004</v>
      </c>
      <c r="H665" s="7">
        <v>7834457</v>
      </c>
      <c r="I665" s="6">
        <v>109840654.03</v>
      </c>
      <c r="J665" s="7">
        <v>104294650</v>
      </c>
      <c r="K665" s="6">
        <v>1462231851.9300001</v>
      </c>
      <c r="L665" s="7">
        <v>-96460193</v>
      </c>
      <c r="M665" s="6">
        <v>-1352391197.9000001</v>
      </c>
    </row>
    <row r="666" spans="1:13">
      <c r="A666" s="113" t="s">
        <v>75</v>
      </c>
      <c r="B666" s="8" t="s">
        <v>116</v>
      </c>
      <c r="C666" s="8" t="s">
        <v>621</v>
      </c>
      <c r="D666" s="8" t="s">
        <v>118</v>
      </c>
      <c r="E666" s="7">
        <v>14.020200000000001</v>
      </c>
      <c r="F666" s="7">
        <v>238270098</v>
      </c>
      <c r="G666" s="6">
        <v>3340594427.98</v>
      </c>
      <c r="H666" s="7">
        <v>438236</v>
      </c>
      <c r="I666" s="6">
        <v>6144156.3700000001</v>
      </c>
      <c r="J666" s="7">
        <v>3898995</v>
      </c>
      <c r="K666" s="6">
        <v>54664689.700000003</v>
      </c>
      <c r="L666" s="7">
        <v>-3460759</v>
      </c>
      <c r="M666" s="6">
        <v>-48520533.329999998</v>
      </c>
    </row>
    <row r="667" spans="1:13">
      <c r="A667" s="113" t="s">
        <v>75</v>
      </c>
      <c r="B667" s="8" t="s">
        <v>116</v>
      </c>
      <c r="C667" s="8" t="s">
        <v>622</v>
      </c>
      <c r="D667" s="8" t="s">
        <v>118</v>
      </c>
      <c r="E667" s="7">
        <v>14.020200000000001</v>
      </c>
      <c r="F667" s="7">
        <v>1470695104.74</v>
      </c>
      <c r="G667" s="6">
        <v>20619439507.48</v>
      </c>
      <c r="H667" s="7">
        <v>905320</v>
      </c>
      <c r="I667" s="6">
        <v>12692767.460000001</v>
      </c>
      <c r="J667" s="7">
        <v>302880811</v>
      </c>
      <c r="K667" s="6">
        <v>4246449546.3800001</v>
      </c>
      <c r="L667" s="7">
        <v>-301975491</v>
      </c>
      <c r="M667" s="6">
        <v>-4233756778.9200001</v>
      </c>
    </row>
    <row r="668" spans="1:13" s="10" customFormat="1">
      <c r="A668" s="110" t="str">
        <f>"Sub Total: " &amp;A667</f>
        <v>Sub Total: STANLIB FUNDS Limited</v>
      </c>
      <c r="B668" s="110"/>
      <c r="C668" s="110"/>
      <c r="D668" s="110"/>
      <c r="E668" s="111"/>
      <c r="F668" s="111"/>
      <c r="G668" s="112">
        <f>SUM(G659:G667)</f>
        <v>36782670848.550003</v>
      </c>
      <c r="H668" s="111"/>
      <c r="I668" s="112">
        <f>SUM(I659:I667)</f>
        <v>753664978.15999997</v>
      </c>
      <c r="J668" s="111"/>
      <c r="K668" s="112">
        <f>SUM(K659:K667)</f>
        <v>5820809532.0900002</v>
      </c>
      <c r="L668" s="111"/>
      <c r="M668" s="112">
        <f>SUM(M659:M667)</f>
        <v>-5067144553.9400005</v>
      </c>
    </row>
    <row r="669" spans="1:13" s="10" customFormat="1">
      <c r="A669" s="110"/>
      <c r="B669" s="110"/>
      <c r="C669" s="110"/>
      <c r="D669" s="110"/>
      <c r="E669" s="111"/>
      <c r="F669" s="111"/>
      <c r="G669" s="112"/>
      <c r="H669" s="111"/>
      <c r="I669" s="112"/>
      <c r="J669" s="111"/>
      <c r="K669" s="112"/>
      <c r="L669" s="111"/>
      <c r="M669" s="112"/>
    </row>
    <row r="670" spans="1:13" s="10" customFormat="1">
      <c r="A670" s="110" t="str">
        <f>A671</f>
        <v>STANLIB OFFSHORE UNIT TRUSTS</v>
      </c>
      <c r="B670" s="110"/>
      <c r="C670" s="110"/>
      <c r="D670" s="110"/>
      <c r="E670" s="111"/>
      <c r="F670" s="111"/>
      <c r="G670" s="112"/>
      <c r="H670" s="111"/>
      <c r="I670" s="112"/>
      <c r="J670" s="111"/>
      <c r="K670" s="112"/>
      <c r="L670" s="111"/>
      <c r="M670" s="112"/>
    </row>
    <row r="671" spans="1:13">
      <c r="A671" s="113" t="s">
        <v>76</v>
      </c>
      <c r="B671" s="8" t="s">
        <v>116</v>
      </c>
      <c r="C671" s="8" t="s">
        <v>623</v>
      </c>
      <c r="D671" s="8" t="s">
        <v>122</v>
      </c>
      <c r="E671" s="7">
        <v>15.764699</v>
      </c>
      <c r="F671" s="7">
        <v>4464914.26</v>
      </c>
      <c r="G671" s="6">
        <v>70388033.829999998</v>
      </c>
      <c r="H671" s="7">
        <v>600000</v>
      </c>
      <c r="I671" s="6">
        <v>9458820</v>
      </c>
      <c r="J671" s="7">
        <v>126046.21</v>
      </c>
      <c r="K671" s="6">
        <v>1987080.69</v>
      </c>
      <c r="L671" s="7">
        <v>473953.79</v>
      </c>
      <c r="M671" s="6">
        <v>7471739.3099999996</v>
      </c>
    </row>
    <row r="672" spans="1:13">
      <c r="A672" s="113" t="s">
        <v>76</v>
      </c>
      <c r="B672" s="8" t="s">
        <v>116</v>
      </c>
      <c r="C672" s="8" t="s">
        <v>624</v>
      </c>
      <c r="D672" s="8" t="s">
        <v>122</v>
      </c>
      <c r="E672" s="7">
        <v>15.764699999999999</v>
      </c>
      <c r="F672" s="7">
        <v>65664943.07</v>
      </c>
      <c r="G672" s="6">
        <v>1035188128.02</v>
      </c>
      <c r="H672" s="7">
        <v>1560553.09</v>
      </c>
      <c r="I672" s="6">
        <v>24601651.300000001</v>
      </c>
      <c r="J672" s="7">
        <v>4813210.3499999996</v>
      </c>
      <c r="K672" s="6">
        <v>75878817.200000003</v>
      </c>
      <c r="L672" s="7">
        <v>-3252657.26</v>
      </c>
      <c r="M672" s="6">
        <v>-51277165.909999996</v>
      </c>
    </row>
    <row r="673" spans="1:13">
      <c r="A673" s="113" t="s">
        <v>76</v>
      </c>
      <c r="B673" s="8" t="s">
        <v>116</v>
      </c>
      <c r="C673" s="8" t="s">
        <v>625</v>
      </c>
      <c r="D673" s="8" t="s">
        <v>118</v>
      </c>
      <c r="E673" s="7">
        <v>14.020200000000001</v>
      </c>
      <c r="F673" s="7">
        <v>4886523.03</v>
      </c>
      <c r="G673" s="6">
        <v>68510030.189999998</v>
      </c>
      <c r="H673" s="7">
        <v>18571.16</v>
      </c>
      <c r="I673" s="6">
        <v>260371.38</v>
      </c>
      <c r="J673" s="7">
        <v>169938.89</v>
      </c>
      <c r="K673" s="6">
        <v>2382577.23</v>
      </c>
      <c r="L673" s="7">
        <v>-151367.73000000001</v>
      </c>
      <c r="M673" s="6">
        <v>-2122205.85</v>
      </c>
    </row>
    <row r="674" spans="1:13">
      <c r="A674" s="113" t="s">
        <v>76</v>
      </c>
      <c r="B674" s="8" t="s">
        <v>116</v>
      </c>
      <c r="C674" s="8" t="s">
        <v>626</v>
      </c>
      <c r="D674" s="8" t="s">
        <v>118</v>
      </c>
      <c r="E674" s="7">
        <v>14.020200000000001</v>
      </c>
      <c r="F674" s="7">
        <v>22185124.199999999</v>
      </c>
      <c r="G674" s="6">
        <v>311039878.31</v>
      </c>
      <c r="H674" s="7">
        <v>937061.22</v>
      </c>
      <c r="I674" s="6">
        <v>13137785.720000001</v>
      </c>
      <c r="J674" s="7">
        <v>746126.51</v>
      </c>
      <c r="K674" s="6">
        <v>10460842.9</v>
      </c>
      <c r="L674" s="7">
        <v>190934.71</v>
      </c>
      <c r="M674" s="6">
        <v>2676942.8199999998</v>
      </c>
    </row>
    <row r="675" spans="1:13">
      <c r="A675" s="113" t="s">
        <v>76</v>
      </c>
      <c r="B675" s="8" t="s">
        <v>116</v>
      </c>
      <c r="C675" s="8" t="s">
        <v>627</v>
      </c>
      <c r="D675" s="8" t="s">
        <v>118</v>
      </c>
      <c r="E675" s="7">
        <v>14.020200000000001</v>
      </c>
      <c r="F675" s="7">
        <v>43803020.670000002</v>
      </c>
      <c r="G675" s="6">
        <v>614127110.39999998</v>
      </c>
      <c r="H675" s="7">
        <v>1482419.44</v>
      </c>
      <c r="I675" s="6">
        <v>20783817.030000001</v>
      </c>
      <c r="J675" s="7">
        <v>1002127.13</v>
      </c>
      <c r="K675" s="6">
        <v>14050022.789999999</v>
      </c>
      <c r="L675" s="7">
        <v>480292.31</v>
      </c>
      <c r="M675" s="6">
        <v>6733794.2400000002</v>
      </c>
    </row>
    <row r="676" spans="1:13">
      <c r="A676" s="113" t="s">
        <v>76</v>
      </c>
      <c r="B676" s="8" t="s">
        <v>116</v>
      </c>
      <c r="C676" s="8" t="s">
        <v>628</v>
      </c>
      <c r="D676" s="8" t="s">
        <v>118</v>
      </c>
      <c r="E676" s="7">
        <v>14.020200000000001</v>
      </c>
      <c r="F676" s="7">
        <v>6821175.1299999999</v>
      </c>
      <c r="G676" s="6">
        <v>95634239.560000002</v>
      </c>
      <c r="H676" s="7">
        <v>53148.34</v>
      </c>
      <c r="I676" s="6">
        <v>745150.36</v>
      </c>
      <c r="J676" s="7">
        <v>1508075.29</v>
      </c>
      <c r="K676" s="6">
        <v>21143517.18</v>
      </c>
      <c r="L676" s="7">
        <v>-1454926.95</v>
      </c>
      <c r="M676" s="6">
        <v>-20398366.82</v>
      </c>
    </row>
    <row r="677" spans="1:13">
      <c r="A677" s="113" t="s">
        <v>76</v>
      </c>
      <c r="B677" s="8" t="s">
        <v>116</v>
      </c>
      <c r="C677" s="8" t="s">
        <v>629</v>
      </c>
      <c r="D677" s="8" t="s">
        <v>118</v>
      </c>
      <c r="E677" s="7">
        <v>14.020199</v>
      </c>
      <c r="F677" s="7">
        <v>12011399.02</v>
      </c>
      <c r="G677" s="6">
        <v>168402216.53999999</v>
      </c>
      <c r="H677" s="7">
        <v>249811.92</v>
      </c>
      <c r="I677" s="6">
        <v>3502413.08</v>
      </c>
      <c r="J677" s="7">
        <v>409842.34</v>
      </c>
      <c r="K677" s="6">
        <v>5746071.5800000001</v>
      </c>
      <c r="L677" s="7">
        <v>-160030.42000000001</v>
      </c>
      <c r="M677" s="6">
        <v>-2243658.4900000002</v>
      </c>
    </row>
    <row r="678" spans="1:13">
      <c r="A678" s="113" t="s">
        <v>76</v>
      </c>
      <c r="B678" s="8" t="s">
        <v>116</v>
      </c>
      <c r="C678" s="8" t="s">
        <v>630</v>
      </c>
      <c r="D678" s="8" t="s">
        <v>118</v>
      </c>
      <c r="E678" s="7">
        <v>14.020200000000001</v>
      </c>
      <c r="F678" s="7">
        <v>50727342.380000003</v>
      </c>
      <c r="G678" s="6">
        <v>711207485.63999999</v>
      </c>
      <c r="H678" s="7">
        <v>1302452.58</v>
      </c>
      <c r="I678" s="6">
        <v>18260645.66</v>
      </c>
      <c r="J678" s="7">
        <v>1228690.48</v>
      </c>
      <c r="K678" s="6">
        <v>17226486.27</v>
      </c>
      <c r="L678" s="7">
        <v>73762.100000000006</v>
      </c>
      <c r="M678" s="6">
        <v>1034159.39</v>
      </c>
    </row>
    <row r="679" spans="1:13">
      <c r="A679" s="113" t="s">
        <v>76</v>
      </c>
      <c r="B679" s="8" t="s">
        <v>116</v>
      </c>
      <c r="C679" s="8" t="s">
        <v>631</v>
      </c>
      <c r="D679" s="8" t="s">
        <v>118</v>
      </c>
      <c r="E679" s="7">
        <v>14.020199</v>
      </c>
      <c r="F679" s="7">
        <v>17971886.199999999</v>
      </c>
      <c r="G679" s="6">
        <v>251969438.90000001</v>
      </c>
      <c r="H679" s="7">
        <v>2170932.42</v>
      </c>
      <c r="I679" s="6">
        <v>30436906.710000001</v>
      </c>
      <c r="J679" s="7">
        <v>328665.92</v>
      </c>
      <c r="K679" s="6">
        <v>4607961.93</v>
      </c>
      <c r="L679" s="7">
        <v>1842266.5</v>
      </c>
      <c r="M679" s="6">
        <v>25828944.780000001</v>
      </c>
    </row>
    <row r="680" spans="1:13">
      <c r="A680" s="113" t="s">
        <v>76</v>
      </c>
      <c r="B680" s="8" t="s">
        <v>116</v>
      </c>
      <c r="C680" s="8" t="s">
        <v>632</v>
      </c>
      <c r="D680" s="8" t="s">
        <v>118</v>
      </c>
      <c r="E680" s="7">
        <v>14.020200000000001</v>
      </c>
      <c r="F680" s="7">
        <v>12061231.029999999</v>
      </c>
      <c r="G680" s="6">
        <v>169100871.28999999</v>
      </c>
      <c r="H680" s="7">
        <v>86534.06</v>
      </c>
      <c r="I680" s="6">
        <v>1213224.83</v>
      </c>
      <c r="J680" s="7">
        <v>288453.09999999998</v>
      </c>
      <c r="K680" s="6">
        <v>4044170.15</v>
      </c>
      <c r="L680" s="7">
        <v>-201919.04</v>
      </c>
      <c r="M680" s="6">
        <v>-2830945.32</v>
      </c>
    </row>
    <row r="681" spans="1:13">
      <c r="A681" s="113" t="s">
        <v>76</v>
      </c>
      <c r="B681" s="8" t="s">
        <v>116</v>
      </c>
      <c r="C681" s="8" t="s">
        <v>633</v>
      </c>
      <c r="D681" s="8" t="s">
        <v>118</v>
      </c>
      <c r="E681" s="7">
        <v>14.020200000000001</v>
      </c>
      <c r="F681" s="7">
        <v>3284611.36</v>
      </c>
      <c r="G681" s="6">
        <v>46050908.189999998</v>
      </c>
      <c r="H681" s="7">
        <v>186990.7</v>
      </c>
      <c r="I681" s="6">
        <v>2621647.0099999998</v>
      </c>
      <c r="J681" s="7">
        <v>191422.96</v>
      </c>
      <c r="K681" s="6">
        <v>2683788.1800000002</v>
      </c>
      <c r="L681" s="7">
        <v>-4432.26</v>
      </c>
      <c r="M681" s="6">
        <v>-62141.17</v>
      </c>
    </row>
    <row r="682" spans="1:13">
      <c r="A682" s="113" t="s">
        <v>76</v>
      </c>
      <c r="B682" s="8" t="s">
        <v>116</v>
      </c>
      <c r="C682" s="8" t="s">
        <v>634</v>
      </c>
      <c r="D682" s="8" t="s">
        <v>118</v>
      </c>
      <c r="E682" s="7">
        <v>14.020200000000001</v>
      </c>
      <c r="F682" s="7">
        <v>6512978.6299999999</v>
      </c>
      <c r="G682" s="6">
        <v>91313262.989999995</v>
      </c>
      <c r="H682" s="7">
        <v>814647.44</v>
      </c>
      <c r="I682" s="6">
        <v>11421520.039999999</v>
      </c>
      <c r="J682" s="7">
        <v>404101.08</v>
      </c>
      <c r="K682" s="6">
        <v>5665577.96</v>
      </c>
      <c r="L682" s="7">
        <v>410546.36</v>
      </c>
      <c r="M682" s="6">
        <v>5755942.0800000001</v>
      </c>
    </row>
    <row r="683" spans="1:13" s="10" customFormat="1">
      <c r="A683" s="110" t="str">
        <f>"Sub Total: " &amp;A682</f>
        <v>Sub Total: STANLIB OFFSHORE UNIT TRUSTS</v>
      </c>
      <c r="B683" s="110"/>
      <c r="C683" s="110"/>
      <c r="D683" s="110"/>
      <c r="E683" s="111"/>
      <c r="F683" s="111"/>
      <c r="G683" s="112">
        <f>SUM(G671:G682)</f>
        <v>3632931603.8599997</v>
      </c>
      <c r="H683" s="111"/>
      <c r="I683" s="112">
        <f>SUM(I671:I682)</f>
        <v>136443953.12</v>
      </c>
      <c r="J683" s="111"/>
      <c r="K683" s="112">
        <f>SUM(K671:K682)</f>
        <v>165876914.06000003</v>
      </c>
      <c r="L683" s="111"/>
      <c r="M683" s="112">
        <f>SUM(M671:M682)</f>
        <v>-29432960.939999998</v>
      </c>
    </row>
    <row r="684" spans="1:13" s="10" customFormat="1">
      <c r="A684" s="110"/>
      <c r="B684" s="110"/>
      <c r="C684" s="110"/>
      <c r="D684" s="110"/>
      <c r="E684" s="111"/>
      <c r="F684" s="111"/>
      <c r="G684" s="112"/>
      <c r="H684" s="111"/>
      <c r="I684" s="112"/>
      <c r="J684" s="111"/>
      <c r="K684" s="112"/>
      <c r="L684" s="111"/>
      <c r="M684" s="112"/>
    </row>
    <row r="685" spans="1:13" s="10" customFormat="1">
      <c r="A685" s="110" t="str">
        <f>A686</f>
        <v>The Fidelity Institutional Liquidity Fund Plc</v>
      </c>
      <c r="B685" s="110"/>
      <c r="C685" s="110"/>
      <c r="D685" s="110"/>
      <c r="E685" s="111"/>
      <c r="F685" s="111"/>
      <c r="G685" s="112"/>
      <c r="H685" s="111"/>
      <c r="I685" s="112"/>
      <c r="J685" s="111"/>
      <c r="K685" s="112"/>
      <c r="L685" s="111"/>
      <c r="M685" s="112"/>
    </row>
    <row r="686" spans="1:13">
      <c r="A686" s="113" t="s">
        <v>77</v>
      </c>
      <c r="B686" s="8" t="s">
        <v>116</v>
      </c>
      <c r="C686" s="8" t="s">
        <v>635</v>
      </c>
      <c r="D686" s="8" t="s">
        <v>122</v>
      </c>
      <c r="E686" s="7">
        <v>15.479998999999999</v>
      </c>
      <c r="F686" s="7">
        <v>30301181.34</v>
      </c>
      <c r="G686" s="6">
        <v>469062287.13999999</v>
      </c>
      <c r="H686" s="7">
        <v>2085930.69</v>
      </c>
      <c r="I686" s="6">
        <v>32290207.079999998</v>
      </c>
      <c r="J686" s="7">
        <v>2236886.83</v>
      </c>
      <c r="K686" s="6">
        <v>34627008.130000003</v>
      </c>
      <c r="L686" s="7">
        <v>-150956.14000000001</v>
      </c>
      <c r="M686" s="6">
        <v>-2336801.0499999998</v>
      </c>
    </row>
    <row r="687" spans="1:13">
      <c r="A687" s="113" t="s">
        <v>77</v>
      </c>
      <c r="B687" s="8" t="s">
        <v>116</v>
      </c>
      <c r="C687" s="8" t="s">
        <v>636</v>
      </c>
      <c r="D687" s="8" t="s">
        <v>136</v>
      </c>
      <c r="E687" s="7">
        <v>20.96</v>
      </c>
      <c r="F687" s="7">
        <v>1227611.6200000001</v>
      </c>
      <c r="G687" s="6">
        <v>25730739.559999999</v>
      </c>
      <c r="H687" s="7">
        <v>0</v>
      </c>
      <c r="I687" s="6">
        <v>0</v>
      </c>
      <c r="J687" s="7">
        <v>86662.66</v>
      </c>
      <c r="K687" s="6">
        <v>1816449.35</v>
      </c>
      <c r="L687" s="7">
        <v>-86662.66</v>
      </c>
      <c r="M687" s="6">
        <v>-1816449.35</v>
      </c>
    </row>
    <row r="688" spans="1:13">
      <c r="A688" s="113" t="s">
        <v>77</v>
      </c>
      <c r="B688" s="8" t="s">
        <v>116</v>
      </c>
      <c r="C688" s="8" t="s">
        <v>637</v>
      </c>
      <c r="D688" s="8" t="s">
        <v>118</v>
      </c>
      <c r="E688" s="7">
        <v>13.849999</v>
      </c>
      <c r="F688" s="7">
        <v>755785500.14999998</v>
      </c>
      <c r="G688" s="6">
        <v>10467629177</v>
      </c>
      <c r="H688" s="7">
        <v>350767279.75</v>
      </c>
      <c r="I688" s="6">
        <v>4858126824.5</v>
      </c>
      <c r="J688" s="7">
        <v>22031177.640000001</v>
      </c>
      <c r="K688" s="6">
        <v>305131810.31</v>
      </c>
      <c r="L688" s="7">
        <v>328736102.11000001</v>
      </c>
      <c r="M688" s="6">
        <v>4552995014.2200003</v>
      </c>
    </row>
    <row r="689" spans="1:13" s="10" customFormat="1">
      <c r="A689" s="110" t="str">
        <f>"Sub Total: " &amp;A688</f>
        <v>Sub Total: The Fidelity Institutional Liquidity Fund Plc</v>
      </c>
      <c r="B689" s="110"/>
      <c r="C689" s="110"/>
      <c r="D689" s="110"/>
      <c r="E689" s="111"/>
      <c r="F689" s="111"/>
      <c r="G689" s="112">
        <f>SUM(G686:G688)</f>
        <v>10962422203.700001</v>
      </c>
      <c r="H689" s="111"/>
      <c r="I689" s="112">
        <f>SUM(I686:I688)</f>
        <v>4890417031.5799999</v>
      </c>
      <c r="J689" s="111"/>
      <c r="K689" s="112">
        <f>SUM(K686:K688)</f>
        <v>341575267.79000002</v>
      </c>
      <c r="L689" s="111"/>
      <c r="M689" s="112">
        <f>SUM(M686:M688)</f>
        <v>4548841763.8200006</v>
      </c>
    </row>
    <row r="690" spans="1:13" s="10" customFormat="1">
      <c r="A690" s="110"/>
      <c r="B690" s="110"/>
      <c r="C690" s="110"/>
      <c r="D690" s="110"/>
      <c r="E690" s="111"/>
      <c r="F690" s="111"/>
      <c r="G690" s="112"/>
      <c r="H690" s="111"/>
      <c r="I690" s="112"/>
      <c r="J690" s="111"/>
      <c r="K690" s="112"/>
      <c r="L690" s="111"/>
      <c r="M690" s="112"/>
    </row>
    <row r="691" spans="1:13" s="10" customFormat="1">
      <c r="A691" s="110" t="str">
        <f>A692</f>
        <v>The Offshore Mutual Funds PCC Limited</v>
      </c>
      <c r="B691" s="110"/>
      <c r="C691" s="110"/>
      <c r="D691" s="110"/>
      <c r="E691" s="111"/>
      <c r="F691" s="111"/>
      <c r="G691" s="112"/>
      <c r="H691" s="111"/>
      <c r="I691" s="112"/>
      <c r="J691" s="111"/>
      <c r="K691" s="112"/>
      <c r="L691" s="111"/>
      <c r="M691" s="112"/>
    </row>
    <row r="692" spans="1:13">
      <c r="A692" s="113" t="s">
        <v>78</v>
      </c>
      <c r="B692" s="8" t="s">
        <v>116</v>
      </c>
      <c r="C692" s="8" t="s">
        <v>638</v>
      </c>
      <c r="D692" s="8" t="s">
        <v>118</v>
      </c>
      <c r="E692" s="7">
        <v>13.919399</v>
      </c>
      <c r="F692" s="7">
        <v>6616528.7800000003</v>
      </c>
      <c r="G692" s="6">
        <v>92098110.700000003</v>
      </c>
      <c r="H692" s="7">
        <v>561793.6</v>
      </c>
      <c r="I692" s="6">
        <v>7819829.8399999999</v>
      </c>
      <c r="J692" s="7">
        <v>6742.24</v>
      </c>
      <c r="K692" s="6">
        <v>93847.94</v>
      </c>
      <c r="L692" s="7">
        <v>555051.36</v>
      </c>
      <c r="M692" s="6">
        <v>7725981.9000000004</v>
      </c>
    </row>
    <row r="693" spans="1:13">
      <c r="A693" s="113" t="s">
        <v>78</v>
      </c>
      <c r="B693" s="8" t="s">
        <v>116</v>
      </c>
      <c r="C693" s="8" t="s">
        <v>639</v>
      </c>
      <c r="D693" s="8" t="s">
        <v>118</v>
      </c>
      <c r="E693" s="7">
        <v>13.9194</v>
      </c>
      <c r="F693" s="7">
        <v>12329276.689999999</v>
      </c>
      <c r="G693" s="6">
        <v>171616133.96000001</v>
      </c>
      <c r="H693" s="7">
        <v>302491.96999999997</v>
      </c>
      <c r="I693" s="6">
        <v>4210506.7300000004</v>
      </c>
      <c r="J693" s="7">
        <v>120518.96</v>
      </c>
      <c r="K693" s="6">
        <v>1677551.61</v>
      </c>
      <c r="L693" s="7">
        <v>181973.01</v>
      </c>
      <c r="M693" s="6">
        <v>2532955.12</v>
      </c>
    </row>
    <row r="694" spans="1:13" s="10" customFormat="1">
      <c r="A694" s="110" t="str">
        <f>"Sub Total: " &amp;A693</f>
        <v>Sub Total: The Offshore Mutual Funds PCC Limited</v>
      </c>
      <c r="B694" s="110"/>
      <c r="C694" s="110"/>
      <c r="D694" s="110"/>
      <c r="E694" s="111"/>
      <c r="F694" s="111"/>
      <c r="G694" s="112">
        <f>SUM(G692:G693)</f>
        <v>263714244.66000003</v>
      </c>
      <c r="H694" s="111"/>
      <c r="I694" s="112">
        <f>SUM(I692:I693)</f>
        <v>12030336.57</v>
      </c>
      <c r="J694" s="111"/>
      <c r="K694" s="112">
        <f>SUM(K692:K693)</f>
        <v>1771399.55</v>
      </c>
      <c r="L694" s="111"/>
      <c r="M694" s="112">
        <f>SUM(M692:M693)</f>
        <v>10258937.02</v>
      </c>
    </row>
    <row r="695" spans="1:13" s="10" customFormat="1">
      <c r="A695" s="110"/>
      <c r="B695" s="110"/>
      <c r="C695" s="110"/>
      <c r="D695" s="110"/>
      <c r="E695" s="111"/>
      <c r="F695" s="111"/>
      <c r="G695" s="112"/>
      <c r="H695" s="111"/>
      <c r="I695" s="112"/>
      <c r="J695" s="111"/>
      <c r="K695" s="112"/>
      <c r="L695" s="111"/>
      <c r="M695" s="112"/>
    </row>
    <row r="696" spans="1:13" s="10" customFormat="1">
      <c r="A696" s="110" t="str">
        <f>A697</f>
        <v>Trinity Global Fund</v>
      </c>
      <c r="B696" s="110"/>
      <c r="C696" s="110"/>
      <c r="D696" s="110"/>
      <c r="E696" s="111"/>
      <c r="F696" s="111"/>
      <c r="G696" s="112"/>
      <c r="H696" s="111"/>
      <c r="I696" s="112"/>
      <c r="J696" s="111"/>
      <c r="K696" s="112"/>
      <c r="L696" s="111"/>
      <c r="M696" s="112"/>
    </row>
    <row r="697" spans="1:13">
      <c r="A697" s="113" t="s">
        <v>79</v>
      </c>
      <c r="B697" s="8" t="s">
        <v>116</v>
      </c>
      <c r="C697" s="8" t="s">
        <v>640</v>
      </c>
      <c r="D697" s="8" t="s">
        <v>136</v>
      </c>
      <c r="E697" s="7">
        <v>20.943200000000001</v>
      </c>
      <c r="F697" s="7">
        <v>1970569.9</v>
      </c>
      <c r="G697" s="6">
        <v>41270039.530000001</v>
      </c>
      <c r="H697" s="7">
        <v>0</v>
      </c>
      <c r="I697" s="6">
        <v>0</v>
      </c>
      <c r="J697" s="7">
        <v>2806639.57</v>
      </c>
      <c r="K697" s="6">
        <v>58780013.840000004</v>
      </c>
      <c r="L697" s="7">
        <v>-2806639.57</v>
      </c>
      <c r="M697" s="6">
        <v>-58780013.840000004</v>
      </c>
    </row>
    <row r="698" spans="1:13" s="10" customFormat="1">
      <c r="A698" s="110" t="str">
        <f>"Sub Total: " &amp;A697</f>
        <v>Sub Total: Trinity Global Fund</v>
      </c>
      <c r="B698" s="110"/>
      <c r="C698" s="110"/>
      <c r="D698" s="110"/>
      <c r="E698" s="111"/>
      <c r="F698" s="111"/>
      <c r="G698" s="112">
        <f>SUM(G697)</f>
        <v>41270039.530000001</v>
      </c>
      <c r="H698" s="111"/>
      <c r="I698" s="112">
        <f>SUM(I697)</f>
        <v>0</v>
      </c>
      <c r="J698" s="111"/>
      <c r="K698" s="112">
        <f>SUM(K697)</f>
        <v>58780013.840000004</v>
      </c>
      <c r="L698" s="111"/>
      <c r="M698" s="112">
        <f>SUM(M697)</f>
        <v>-58780013.840000004</v>
      </c>
    </row>
    <row r="699" spans="1:13" s="10" customFormat="1">
      <c r="A699" s="110"/>
      <c r="B699" s="110"/>
      <c r="C699" s="110"/>
      <c r="D699" s="110"/>
      <c r="E699" s="111"/>
      <c r="F699" s="111"/>
      <c r="G699" s="112"/>
      <c r="H699" s="111"/>
      <c r="I699" s="112"/>
      <c r="J699" s="111"/>
      <c r="K699" s="112"/>
      <c r="L699" s="111"/>
      <c r="M699" s="112"/>
    </row>
    <row r="700" spans="1:13" s="10" customFormat="1">
      <c r="A700" s="110" t="str">
        <f>A701</f>
        <v>VAM Funds (Lux)</v>
      </c>
      <c r="B700" s="110"/>
      <c r="C700" s="110"/>
      <c r="D700" s="110"/>
      <c r="E700" s="111"/>
      <c r="F700" s="111"/>
      <c r="G700" s="112"/>
      <c r="H700" s="111"/>
      <c r="I700" s="112"/>
      <c r="J700" s="111"/>
      <c r="K700" s="112"/>
      <c r="L700" s="111"/>
      <c r="M700" s="112"/>
    </row>
    <row r="701" spans="1:13">
      <c r="A701" s="113" t="s">
        <v>80</v>
      </c>
      <c r="B701" s="8" t="s">
        <v>116</v>
      </c>
      <c r="C701" s="8" t="s">
        <v>641</v>
      </c>
      <c r="D701" s="8" t="s">
        <v>118</v>
      </c>
      <c r="E701" s="7">
        <v>0</v>
      </c>
      <c r="F701" s="7">
        <v>0</v>
      </c>
      <c r="G701" s="6">
        <v>0</v>
      </c>
      <c r="H701" s="7">
        <v>0</v>
      </c>
      <c r="I701" s="6">
        <v>0</v>
      </c>
      <c r="J701" s="7">
        <v>0</v>
      </c>
      <c r="K701" s="6">
        <v>0</v>
      </c>
      <c r="L701" s="7">
        <v>0</v>
      </c>
      <c r="M701" s="6">
        <v>0</v>
      </c>
    </row>
    <row r="702" spans="1:13">
      <c r="A702" s="113" t="s">
        <v>80</v>
      </c>
      <c r="B702" s="8" t="s">
        <v>116</v>
      </c>
      <c r="C702" s="8" t="s">
        <v>642</v>
      </c>
      <c r="D702" s="8" t="s">
        <v>118</v>
      </c>
      <c r="E702" s="7">
        <v>0</v>
      </c>
      <c r="F702" s="7">
        <v>0</v>
      </c>
      <c r="G702" s="6">
        <v>0</v>
      </c>
      <c r="H702" s="7">
        <v>0</v>
      </c>
      <c r="I702" s="6">
        <v>0</v>
      </c>
      <c r="J702" s="7">
        <v>0</v>
      </c>
      <c r="K702" s="6">
        <v>0</v>
      </c>
      <c r="L702" s="7">
        <v>0</v>
      </c>
      <c r="M702" s="6">
        <v>0</v>
      </c>
    </row>
    <row r="703" spans="1:13">
      <c r="A703" s="113" t="s">
        <v>80</v>
      </c>
      <c r="B703" s="8" t="s">
        <v>116</v>
      </c>
      <c r="C703" s="8" t="s">
        <v>643</v>
      </c>
      <c r="D703" s="8" t="s">
        <v>118</v>
      </c>
      <c r="E703" s="7">
        <v>0</v>
      </c>
      <c r="F703" s="7">
        <v>0</v>
      </c>
      <c r="G703" s="6">
        <v>0</v>
      </c>
      <c r="H703" s="7">
        <v>0</v>
      </c>
      <c r="I703" s="6">
        <v>0</v>
      </c>
      <c r="J703" s="7">
        <v>0</v>
      </c>
      <c r="K703" s="6">
        <v>0</v>
      </c>
      <c r="L703" s="7">
        <v>0</v>
      </c>
      <c r="M703" s="6">
        <v>0</v>
      </c>
    </row>
    <row r="704" spans="1:13">
      <c r="A704" s="113" t="s">
        <v>80</v>
      </c>
      <c r="B704" s="8" t="s">
        <v>116</v>
      </c>
      <c r="C704" s="8" t="s">
        <v>644</v>
      </c>
      <c r="D704" s="8" t="s">
        <v>118</v>
      </c>
      <c r="E704" s="7">
        <v>0</v>
      </c>
      <c r="F704" s="7">
        <v>0</v>
      </c>
      <c r="G704" s="6">
        <v>0</v>
      </c>
      <c r="H704" s="7">
        <v>0</v>
      </c>
      <c r="I704" s="6">
        <v>0</v>
      </c>
      <c r="J704" s="7">
        <v>0</v>
      </c>
      <c r="K704" s="6">
        <v>0</v>
      </c>
      <c r="L704" s="7">
        <v>0</v>
      </c>
      <c r="M704" s="6">
        <v>0</v>
      </c>
    </row>
    <row r="705" spans="1:13">
      <c r="A705" s="113" t="s">
        <v>80</v>
      </c>
      <c r="B705" s="8" t="s">
        <v>116</v>
      </c>
      <c r="C705" s="8" t="s">
        <v>645</v>
      </c>
      <c r="D705" s="8" t="s">
        <v>118</v>
      </c>
      <c r="E705" s="7">
        <v>0</v>
      </c>
      <c r="F705" s="7">
        <v>0</v>
      </c>
      <c r="G705" s="6">
        <v>0</v>
      </c>
      <c r="H705" s="7">
        <v>0</v>
      </c>
      <c r="I705" s="6">
        <v>0</v>
      </c>
      <c r="J705" s="7">
        <v>0</v>
      </c>
      <c r="K705" s="6">
        <v>0</v>
      </c>
      <c r="L705" s="7">
        <v>0</v>
      </c>
      <c r="M705" s="6">
        <v>0</v>
      </c>
    </row>
    <row r="706" spans="1:13">
      <c r="A706" s="113" t="s">
        <v>80</v>
      </c>
      <c r="B706" s="8" t="s">
        <v>116</v>
      </c>
      <c r="C706" s="8" t="s">
        <v>646</v>
      </c>
      <c r="D706" s="8" t="s">
        <v>118</v>
      </c>
      <c r="E706" s="7">
        <v>0</v>
      </c>
      <c r="F706" s="7">
        <v>0</v>
      </c>
      <c r="G706" s="6">
        <v>0</v>
      </c>
      <c r="H706" s="7">
        <v>0</v>
      </c>
      <c r="I706" s="6">
        <v>0</v>
      </c>
      <c r="J706" s="7">
        <v>0</v>
      </c>
      <c r="K706" s="6">
        <v>0</v>
      </c>
      <c r="L706" s="7">
        <v>0</v>
      </c>
      <c r="M706" s="6">
        <v>0</v>
      </c>
    </row>
    <row r="707" spans="1:13">
      <c r="A707" s="113" t="s">
        <v>80</v>
      </c>
      <c r="B707" s="8" t="s">
        <v>116</v>
      </c>
      <c r="C707" s="8" t="s">
        <v>647</v>
      </c>
      <c r="D707" s="8" t="s">
        <v>118</v>
      </c>
      <c r="E707" s="7">
        <v>0</v>
      </c>
      <c r="F707" s="7">
        <v>0</v>
      </c>
      <c r="G707" s="6">
        <v>0</v>
      </c>
      <c r="H707" s="7">
        <v>0</v>
      </c>
      <c r="I707" s="6">
        <v>0</v>
      </c>
      <c r="J707" s="7">
        <v>0</v>
      </c>
      <c r="K707" s="6">
        <v>0</v>
      </c>
      <c r="L707" s="7">
        <v>0</v>
      </c>
      <c r="M707" s="6">
        <v>0</v>
      </c>
    </row>
    <row r="708" spans="1:13">
      <c r="A708" s="113" t="s">
        <v>80</v>
      </c>
      <c r="B708" s="8" t="s">
        <v>116</v>
      </c>
      <c r="C708" s="8" t="s">
        <v>648</v>
      </c>
      <c r="D708" s="8" t="s">
        <v>118</v>
      </c>
      <c r="E708" s="7">
        <v>0</v>
      </c>
      <c r="F708" s="7">
        <v>0</v>
      </c>
      <c r="G708" s="6">
        <v>0</v>
      </c>
      <c r="H708" s="7">
        <v>0</v>
      </c>
      <c r="I708" s="6">
        <v>0</v>
      </c>
      <c r="J708" s="7">
        <v>0</v>
      </c>
      <c r="K708" s="6">
        <v>0</v>
      </c>
      <c r="L708" s="7">
        <v>0</v>
      </c>
      <c r="M708" s="6">
        <v>0</v>
      </c>
    </row>
    <row r="709" spans="1:13">
      <c r="A709" s="113" t="s">
        <v>80</v>
      </c>
      <c r="B709" s="8" t="s">
        <v>116</v>
      </c>
      <c r="C709" s="8" t="s">
        <v>649</v>
      </c>
      <c r="D709" s="8" t="s">
        <v>118</v>
      </c>
      <c r="E709" s="7">
        <v>0</v>
      </c>
      <c r="F709" s="7">
        <v>0</v>
      </c>
      <c r="G709" s="6">
        <v>0</v>
      </c>
      <c r="H709" s="7">
        <v>0</v>
      </c>
      <c r="I709" s="6">
        <v>0</v>
      </c>
      <c r="J709" s="7">
        <v>0</v>
      </c>
      <c r="K709" s="6">
        <v>0</v>
      </c>
      <c r="L709" s="7">
        <v>0</v>
      </c>
      <c r="M709" s="6">
        <v>0</v>
      </c>
    </row>
    <row r="710" spans="1:13" s="10" customFormat="1">
      <c r="A710" s="110" t="str">
        <f>"Sub Total: " &amp;A709</f>
        <v>Sub Total: VAM Funds (Lux)</v>
      </c>
      <c r="B710" s="110"/>
      <c r="C710" s="110"/>
      <c r="D710" s="110"/>
      <c r="E710" s="111"/>
      <c r="F710" s="111"/>
      <c r="G710" s="112">
        <f>SUM(G701:G709)</f>
        <v>0</v>
      </c>
      <c r="H710" s="111"/>
      <c r="I710" s="112">
        <f>SUM(I701:I709)</f>
        <v>0</v>
      </c>
      <c r="J710" s="111"/>
      <c r="K710" s="112">
        <f>SUM(K701:K709)</f>
        <v>0</v>
      </c>
      <c r="L710" s="111"/>
      <c r="M710" s="112">
        <f>SUM(M701:M709)</f>
        <v>0</v>
      </c>
    </row>
    <row r="711" spans="1:13" s="10" customFormat="1">
      <c r="A711" s="110"/>
      <c r="B711" s="110"/>
      <c r="C711" s="110"/>
      <c r="D711" s="110"/>
      <c r="E711" s="111"/>
      <c r="F711" s="111"/>
      <c r="G711" s="112"/>
      <c r="H711" s="111"/>
      <c r="I711" s="112"/>
      <c r="J711" s="111"/>
      <c r="K711" s="112"/>
      <c r="L711" s="111"/>
      <c r="M711" s="112"/>
    </row>
    <row r="712" spans="1:13" s="10" customFormat="1">
      <c r="A712" s="110" t="str">
        <f>A713</f>
        <v>VAM Managed Funds (Lux)</v>
      </c>
      <c r="B712" s="110"/>
      <c r="C712" s="110"/>
      <c r="D712" s="110"/>
      <c r="E712" s="111"/>
      <c r="F712" s="111"/>
      <c r="G712" s="112"/>
      <c r="H712" s="111"/>
      <c r="I712" s="112"/>
      <c r="J712" s="111"/>
      <c r="K712" s="112"/>
      <c r="L712" s="111"/>
      <c r="M712" s="112"/>
    </row>
    <row r="713" spans="1:13">
      <c r="A713" s="113" t="s">
        <v>81</v>
      </c>
      <c r="B713" s="8" t="s">
        <v>116</v>
      </c>
      <c r="C713" s="8" t="s">
        <v>650</v>
      </c>
      <c r="D713" s="8" t="s">
        <v>118</v>
      </c>
      <c r="E713" s="7">
        <v>0</v>
      </c>
      <c r="F713" s="7">
        <v>0</v>
      </c>
      <c r="G713" s="6">
        <v>0</v>
      </c>
      <c r="H713" s="7">
        <v>0</v>
      </c>
      <c r="I713" s="6">
        <v>0</v>
      </c>
      <c r="J713" s="7">
        <v>0</v>
      </c>
      <c r="K713" s="6">
        <v>0</v>
      </c>
      <c r="L713" s="7">
        <v>0</v>
      </c>
      <c r="M713" s="6">
        <v>0</v>
      </c>
    </row>
    <row r="714" spans="1:13" s="10" customFormat="1">
      <c r="A714" s="110" t="str">
        <f>"Sub Total: " &amp;A713</f>
        <v>Sub Total: VAM Managed Funds (Lux)</v>
      </c>
      <c r="B714" s="110"/>
      <c r="C714" s="110"/>
      <c r="D714" s="110"/>
      <c r="E714" s="111"/>
      <c r="F714" s="111"/>
      <c r="G714" s="112">
        <f>SUM(G713)</f>
        <v>0</v>
      </c>
      <c r="H714" s="111"/>
      <c r="I714" s="112">
        <f>SUM(I713)</f>
        <v>0</v>
      </c>
      <c r="J714" s="111"/>
      <c r="K714" s="112">
        <f>SUM(K713)</f>
        <v>0</v>
      </c>
      <c r="L714" s="111"/>
      <c r="M714" s="112">
        <f>SUM(M713)</f>
        <v>0</v>
      </c>
    </row>
    <row r="715" spans="1:13" s="10" customFormat="1">
      <c r="A715" s="110"/>
      <c r="B715" s="110"/>
      <c r="C715" s="110"/>
      <c r="D715" s="110"/>
      <c r="E715" s="111"/>
      <c r="F715" s="111"/>
      <c r="G715" s="112"/>
      <c r="H715" s="111"/>
      <c r="I715" s="112"/>
      <c r="J715" s="111"/>
      <c r="K715" s="112"/>
      <c r="L715" s="111"/>
      <c r="M715" s="112"/>
    </row>
    <row r="716" spans="1:13" s="10" customFormat="1">
      <c r="A716" s="110" t="str">
        <f>A717</f>
        <v xml:space="preserve">Vulcan Value Equity Fund </v>
      </c>
      <c r="B716" s="110"/>
      <c r="C716" s="110"/>
      <c r="D716" s="110"/>
      <c r="E716" s="111"/>
      <c r="F716" s="111"/>
      <c r="G716" s="112"/>
      <c r="H716" s="111"/>
      <c r="I716" s="112"/>
      <c r="J716" s="111"/>
      <c r="K716" s="112"/>
      <c r="L716" s="111"/>
      <c r="M716" s="112"/>
    </row>
    <row r="717" spans="1:13">
      <c r="A717" s="113" t="s">
        <v>82</v>
      </c>
      <c r="B717" s="8" t="s">
        <v>116</v>
      </c>
      <c r="C717" s="8" t="s">
        <v>651</v>
      </c>
      <c r="D717" s="8" t="s">
        <v>118</v>
      </c>
      <c r="E717" s="7">
        <v>0</v>
      </c>
      <c r="F717" s="7">
        <v>0</v>
      </c>
      <c r="G717" s="6">
        <v>0</v>
      </c>
      <c r="H717" s="7">
        <v>0</v>
      </c>
      <c r="I717" s="6">
        <v>0</v>
      </c>
      <c r="J717" s="7">
        <v>0</v>
      </c>
      <c r="K717" s="6">
        <v>0</v>
      </c>
      <c r="L717" s="7">
        <v>0</v>
      </c>
      <c r="M717" s="6">
        <v>0</v>
      </c>
    </row>
    <row r="718" spans="1:13">
      <c r="A718" s="113" t="s">
        <v>82</v>
      </c>
      <c r="B718" s="8" t="s">
        <v>116</v>
      </c>
      <c r="C718" s="8" t="s">
        <v>652</v>
      </c>
      <c r="D718" s="8" t="s">
        <v>118</v>
      </c>
      <c r="E718" s="7">
        <v>0</v>
      </c>
      <c r="F718" s="7">
        <v>0</v>
      </c>
      <c r="G718" s="6">
        <v>0</v>
      </c>
      <c r="H718" s="7">
        <v>0</v>
      </c>
      <c r="I718" s="6">
        <v>0</v>
      </c>
      <c r="J718" s="7">
        <v>0</v>
      </c>
      <c r="K718" s="6">
        <v>0</v>
      </c>
      <c r="L718" s="7">
        <v>0</v>
      </c>
      <c r="M718" s="6">
        <v>0</v>
      </c>
    </row>
    <row r="719" spans="1:13">
      <c r="A719" s="113" t="s">
        <v>82</v>
      </c>
      <c r="B719" s="8" t="s">
        <v>116</v>
      </c>
      <c r="C719" s="8" t="s">
        <v>653</v>
      </c>
      <c r="D719" s="8" t="s">
        <v>118</v>
      </c>
      <c r="E719" s="7">
        <v>13.854900000000001</v>
      </c>
      <c r="F719" s="7">
        <v>1085468251</v>
      </c>
      <c r="G719" s="6">
        <v>15039054070.780001</v>
      </c>
      <c r="H719" s="7">
        <v>18238373.440000001</v>
      </c>
      <c r="I719" s="6">
        <v>252690840.16999999</v>
      </c>
      <c r="J719" s="7">
        <v>5597474.9800000004</v>
      </c>
      <c r="K719" s="6">
        <v>77552456.159999996</v>
      </c>
      <c r="L719" s="7">
        <v>12640898.460000001</v>
      </c>
      <c r="M719" s="6">
        <v>175138384.02000001</v>
      </c>
    </row>
    <row r="720" spans="1:13" s="10" customFormat="1">
      <c r="A720" s="110" t="str">
        <f>"Sub Total: " &amp;A719</f>
        <v xml:space="preserve">Sub Total: Vulcan Value Equity Fund </v>
      </c>
      <c r="B720" s="110"/>
      <c r="C720" s="110"/>
      <c r="D720" s="110"/>
      <c r="E720" s="111"/>
      <c r="F720" s="111"/>
      <c r="G720" s="112">
        <f>SUM(G717:G719)</f>
        <v>15039054070.780001</v>
      </c>
      <c r="H720" s="111"/>
      <c r="I720" s="112">
        <f>SUM(I717:I719)</f>
        <v>252690840.16999999</v>
      </c>
      <c r="J720" s="111"/>
      <c r="K720" s="112">
        <f>SUM(K717:K719)</f>
        <v>77552456.159999996</v>
      </c>
      <c r="L720" s="111"/>
      <c r="M720" s="112">
        <f>SUM(M717:M719)</f>
        <v>175138384.02000001</v>
      </c>
    </row>
    <row r="721" spans="1:13" s="10" customFormat="1">
      <c r="A721" s="110"/>
      <c r="B721" s="110"/>
      <c r="C721" s="110"/>
      <c r="D721" s="110"/>
      <c r="E721" s="111"/>
      <c r="F721" s="111"/>
      <c r="G721" s="112"/>
      <c r="H721" s="111"/>
      <c r="I721" s="112"/>
      <c r="J721" s="111"/>
      <c r="K721" s="112"/>
      <c r="L721" s="111"/>
      <c r="M721" s="112"/>
    </row>
    <row r="722" spans="1:13" s="10" customFormat="1">
      <c r="A722" s="110" t="str">
        <f>A723</f>
        <v xml:space="preserve">Warwick International Fund Pcc Ltd </v>
      </c>
      <c r="B722" s="110"/>
      <c r="C722" s="110"/>
      <c r="D722" s="110"/>
      <c r="E722" s="111"/>
      <c r="F722" s="111"/>
      <c r="G722" s="112"/>
      <c r="H722" s="111"/>
      <c r="I722" s="112"/>
      <c r="J722" s="111"/>
      <c r="K722" s="112"/>
      <c r="L722" s="111"/>
      <c r="M722" s="112"/>
    </row>
    <row r="723" spans="1:13">
      <c r="A723" s="113" t="s">
        <v>83</v>
      </c>
      <c r="B723" s="8" t="s">
        <v>116</v>
      </c>
      <c r="C723" s="8" t="s">
        <v>654</v>
      </c>
      <c r="D723" s="8" t="s">
        <v>118</v>
      </c>
      <c r="E723" s="7">
        <v>14.020200000000001</v>
      </c>
      <c r="F723" s="7">
        <v>71934843</v>
      </c>
      <c r="G723" s="6">
        <v>1008540885.83</v>
      </c>
      <c r="H723" s="7">
        <v>6175881</v>
      </c>
      <c r="I723" s="6">
        <v>86587086.799999997</v>
      </c>
      <c r="J723" s="7">
        <v>2101131</v>
      </c>
      <c r="K723" s="6">
        <v>29458276.850000001</v>
      </c>
      <c r="L723" s="7">
        <v>4074750</v>
      </c>
      <c r="M723" s="6">
        <v>57128809.950000003</v>
      </c>
    </row>
    <row r="724" spans="1:13" s="10" customFormat="1">
      <c r="A724" s="110" t="str">
        <f>"Sub Total: " &amp;A723</f>
        <v xml:space="preserve">Sub Total: Warwick International Fund Pcc Ltd </v>
      </c>
      <c r="B724" s="110"/>
      <c r="C724" s="110"/>
      <c r="D724" s="110"/>
      <c r="E724" s="111"/>
      <c r="F724" s="111"/>
      <c r="G724" s="112">
        <f>SUM(G723)</f>
        <v>1008540885.83</v>
      </c>
      <c r="H724" s="111"/>
      <c r="I724" s="112">
        <f>SUM(I723)</f>
        <v>86587086.799999997</v>
      </c>
      <c r="J724" s="111"/>
      <c r="K724" s="112">
        <f>SUM(K723)</f>
        <v>29458276.850000001</v>
      </c>
      <c r="L724" s="111"/>
      <c r="M724" s="112">
        <f>SUM(M723)</f>
        <v>57128809.950000003</v>
      </c>
    </row>
    <row r="725" spans="1:13" s="10" customFormat="1">
      <c r="A725" s="114"/>
      <c r="B725" s="114"/>
      <c r="C725" s="114"/>
      <c r="D725" s="114"/>
      <c r="E725" s="115"/>
      <c r="F725" s="116"/>
      <c r="G725" s="117"/>
      <c r="H725" s="116"/>
      <c r="I725" s="117"/>
      <c r="J725" s="116"/>
      <c r="K725" s="117"/>
      <c r="L725" s="116"/>
      <c r="M725" s="117"/>
    </row>
    <row r="726" spans="1:13" ht="15" thickBot="1">
      <c r="A726" s="5" t="s">
        <v>1</v>
      </c>
      <c r="B726" s="5"/>
      <c r="C726" s="5"/>
      <c r="D726" s="5"/>
      <c r="E726" s="5"/>
      <c r="F726" s="4"/>
      <c r="G726" s="2">
        <v>327749355838.84003</v>
      </c>
      <c r="H726" s="4"/>
      <c r="I726" s="2">
        <v>25225299232.580002</v>
      </c>
      <c r="J726" s="4"/>
      <c r="K726" s="2">
        <v>29754598831.75</v>
      </c>
      <c r="L726" s="4"/>
      <c r="M726" s="2">
        <v>-4418369979.9399996</v>
      </c>
    </row>
    <row r="727" spans="1:13" ht="15" thickTop="1"/>
  </sheetData>
  <mergeCells count="10">
    <mergeCell ref="H3:I3"/>
    <mergeCell ref="J3:K3"/>
    <mergeCell ref="L3:M3"/>
    <mergeCell ref="A1:G1"/>
    <mergeCell ref="A3:A4"/>
    <mergeCell ref="B3:B4"/>
    <mergeCell ref="C3:C4"/>
    <mergeCell ref="D3:D4"/>
    <mergeCell ref="E3:E4"/>
    <mergeCell ref="F3:G3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04"/>
  <sheetViews>
    <sheetView workbookViewId="0">
      <selection activeCell="C14" sqref="C14"/>
    </sheetView>
  </sheetViews>
  <sheetFormatPr defaultRowHeight="14.4"/>
  <cols>
    <col min="1" max="1" width="9" customWidth="1"/>
    <col min="2" max="2" width="22.5546875" customWidth="1"/>
    <col min="3" max="3" width="76.6640625" bestFit="1" customWidth="1"/>
    <col min="4" max="4" width="14" bestFit="1" customWidth="1"/>
    <col min="5" max="5" width="13.88671875" bestFit="1" customWidth="1"/>
    <col min="6" max="6" width="16.88671875" bestFit="1" customWidth="1"/>
    <col min="7" max="7" width="19" bestFit="1" customWidth="1"/>
    <col min="8" max="8" width="16.88671875" bestFit="1" customWidth="1"/>
    <col min="9" max="9" width="18" bestFit="1" customWidth="1"/>
    <col min="10" max="10" width="16.88671875" bestFit="1" customWidth="1"/>
    <col min="11" max="11" width="18" bestFit="1" customWidth="1"/>
    <col min="12" max="13" width="16.88671875" bestFit="1" customWidth="1"/>
    <col min="14" max="14" width="14.6640625" customWidth="1"/>
    <col min="15" max="15" width="12.109375" customWidth="1"/>
  </cols>
  <sheetData>
    <row r="1" spans="1:13">
      <c r="A1" s="119" t="s">
        <v>10</v>
      </c>
      <c r="B1" s="119"/>
      <c r="C1" s="119"/>
      <c r="D1" s="119"/>
      <c r="E1" s="119"/>
      <c r="F1" s="119"/>
      <c r="G1" s="119"/>
    </row>
    <row r="2" spans="1:13" ht="15" thickBot="1">
      <c r="A2" s="10" t="s">
        <v>110</v>
      </c>
      <c r="B2" s="10"/>
      <c r="C2" s="10"/>
      <c r="D2" s="10"/>
      <c r="E2" s="10"/>
      <c r="F2" s="10"/>
      <c r="G2" s="10"/>
    </row>
    <row r="3" spans="1:13" ht="15" thickBot="1">
      <c r="A3" s="128" t="s">
        <v>14</v>
      </c>
      <c r="B3" s="130" t="s">
        <v>111</v>
      </c>
      <c r="C3" s="128" t="s">
        <v>112</v>
      </c>
      <c r="D3" s="130" t="s">
        <v>113</v>
      </c>
      <c r="E3" s="130" t="s">
        <v>114</v>
      </c>
      <c r="F3" s="121" t="s">
        <v>7</v>
      </c>
      <c r="G3" s="121"/>
      <c r="H3" s="120" t="s">
        <v>6</v>
      </c>
      <c r="I3" s="121"/>
      <c r="J3" s="120" t="s">
        <v>5</v>
      </c>
      <c r="K3" s="121"/>
      <c r="L3" s="120" t="s">
        <v>4</v>
      </c>
      <c r="M3" s="122"/>
    </row>
    <row r="4" spans="1:13" ht="15" thickBot="1">
      <c r="A4" s="129"/>
      <c r="B4" s="131"/>
      <c r="C4" s="129"/>
      <c r="D4" s="131"/>
      <c r="E4" s="131"/>
      <c r="F4" s="108" t="s">
        <v>115</v>
      </c>
      <c r="G4" s="109" t="s">
        <v>12</v>
      </c>
      <c r="H4" s="108" t="s">
        <v>115</v>
      </c>
      <c r="I4" s="109" t="s">
        <v>12</v>
      </c>
      <c r="J4" s="108" t="s">
        <v>115</v>
      </c>
      <c r="K4" s="109" t="s">
        <v>12</v>
      </c>
      <c r="L4" s="108" t="s">
        <v>115</v>
      </c>
      <c r="M4" s="109" t="s">
        <v>12</v>
      </c>
    </row>
    <row r="5" spans="1:13">
      <c r="F5" s="9"/>
      <c r="G5" s="9"/>
      <c r="H5" s="9"/>
      <c r="I5" s="9"/>
      <c r="J5" s="9"/>
      <c r="K5" s="9"/>
      <c r="L5" s="9"/>
      <c r="M5" s="9"/>
    </row>
    <row r="6" spans="1:13" s="10" customFormat="1">
      <c r="A6" s="110" t="str">
        <f>A7</f>
        <v>Aberdeen Global</v>
      </c>
      <c r="B6" s="110"/>
      <c r="C6" s="110"/>
      <c r="D6" s="110"/>
      <c r="E6" s="111"/>
      <c r="F6" s="111"/>
      <c r="G6" s="112"/>
      <c r="H6" s="111"/>
      <c r="I6" s="112"/>
      <c r="J6" s="111"/>
      <c r="K6" s="112"/>
      <c r="L6" s="111"/>
      <c r="M6" s="112"/>
    </row>
    <row r="7" spans="1:13">
      <c r="A7" s="113" t="s">
        <v>16</v>
      </c>
      <c r="B7" s="8" t="s">
        <v>116</v>
      </c>
      <c r="C7" s="8" t="s">
        <v>117</v>
      </c>
      <c r="D7" s="8" t="s">
        <v>118</v>
      </c>
      <c r="E7" s="7">
        <v>13.827432999999999</v>
      </c>
      <c r="F7" s="7">
        <v>1110618.46</v>
      </c>
      <c r="G7" s="6">
        <v>15357003.039999999</v>
      </c>
      <c r="H7" s="7">
        <v>211573.71</v>
      </c>
      <c r="I7" s="6">
        <v>2925521.43</v>
      </c>
      <c r="J7" s="7">
        <v>5293029.05</v>
      </c>
      <c r="K7" s="6">
        <v>73189007.879999995</v>
      </c>
      <c r="L7" s="7">
        <v>-5081455.34</v>
      </c>
      <c r="M7" s="6">
        <v>-70263486.450000003</v>
      </c>
    </row>
    <row r="8" spans="1:13">
      <c r="A8" s="113" t="s">
        <v>16</v>
      </c>
      <c r="B8" s="8" t="s">
        <v>116</v>
      </c>
      <c r="C8" s="8" t="s">
        <v>119</v>
      </c>
      <c r="D8" s="8" t="s">
        <v>118</v>
      </c>
      <c r="E8" s="7">
        <v>0</v>
      </c>
      <c r="F8" s="7">
        <v>0</v>
      </c>
      <c r="G8" s="6">
        <v>0</v>
      </c>
      <c r="H8" s="7">
        <v>0</v>
      </c>
      <c r="I8" s="6">
        <v>0</v>
      </c>
      <c r="J8" s="7">
        <v>0</v>
      </c>
      <c r="K8" s="6">
        <v>0</v>
      </c>
      <c r="L8" s="7">
        <v>0</v>
      </c>
      <c r="M8" s="6">
        <v>0</v>
      </c>
    </row>
    <row r="9" spans="1:13">
      <c r="A9" s="113" t="s">
        <v>16</v>
      </c>
      <c r="B9" s="8" t="s">
        <v>116</v>
      </c>
      <c r="C9" s="8" t="s">
        <v>120</v>
      </c>
      <c r="D9" s="8" t="s">
        <v>118</v>
      </c>
      <c r="E9" s="7">
        <v>0</v>
      </c>
      <c r="F9" s="7">
        <v>0</v>
      </c>
      <c r="G9" s="6">
        <v>0</v>
      </c>
      <c r="H9" s="7">
        <v>0</v>
      </c>
      <c r="I9" s="6">
        <v>0</v>
      </c>
      <c r="J9" s="7">
        <v>0</v>
      </c>
      <c r="K9" s="6">
        <v>0</v>
      </c>
      <c r="L9" s="7">
        <v>0</v>
      </c>
      <c r="M9" s="6">
        <v>0</v>
      </c>
    </row>
    <row r="10" spans="1:13">
      <c r="A10" s="113" t="s">
        <v>16</v>
      </c>
      <c r="B10" s="8" t="s">
        <v>116</v>
      </c>
      <c r="C10" s="8" t="s">
        <v>121</v>
      </c>
      <c r="D10" s="8" t="s">
        <v>122</v>
      </c>
      <c r="E10" s="7">
        <v>0</v>
      </c>
      <c r="F10" s="7">
        <v>0</v>
      </c>
      <c r="G10" s="6">
        <v>0</v>
      </c>
      <c r="H10" s="7">
        <v>0</v>
      </c>
      <c r="I10" s="6">
        <v>0</v>
      </c>
      <c r="J10" s="7">
        <v>0</v>
      </c>
      <c r="K10" s="6">
        <v>0</v>
      </c>
      <c r="L10" s="7">
        <v>0</v>
      </c>
      <c r="M10" s="6">
        <v>0</v>
      </c>
    </row>
    <row r="11" spans="1:13">
      <c r="A11" s="113" t="s">
        <v>16</v>
      </c>
      <c r="B11" s="8" t="s">
        <v>116</v>
      </c>
      <c r="C11" s="8" t="s">
        <v>123</v>
      </c>
      <c r="D11" s="8" t="s">
        <v>124</v>
      </c>
      <c r="E11" s="7">
        <v>0</v>
      </c>
      <c r="F11" s="7">
        <v>0</v>
      </c>
      <c r="G11" s="6">
        <v>0</v>
      </c>
      <c r="H11" s="7">
        <v>0</v>
      </c>
      <c r="I11" s="6">
        <v>0</v>
      </c>
      <c r="J11" s="7">
        <v>0</v>
      </c>
      <c r="K11" s="6">
        <v>0</v>
      </c>
      <c r="L11" s="7">
        <v>0</v>
      </c>
      <c r="M11" s="6">
        <v>0</v>
      </c>
    </row>
    <row r="12" spans="1:13">
      <c r="A12" s="113" t="s">
        <v>16</v>
      </c>
      <c r="B12" s="8" t="s">
        <v>116</v>
      </c>
      <c r="C12" s="8" t="s">
        <v>125</v>
      </c>
      <c r="D12" s="8" t="s">
        <v>118</v>
      </c>
      <c r="E12" s="7">
        <v>0</v>
      </c>
      <c r="F12" s="7">
        <v>0</v>
      </c>
      <c r="G12" s="6">
        <v>0</v>
      </c>
      <c r="H12" s="7">
        <v>0</v>
      </c>
      <c r="I12" s="6">
        <v>0</v>
      </c>
      <c r="J12" s="7">
        <v>0</v>
      </c>
      <c r="K12" s="6">
        <v>0</v>
      </c>
      <c r="L12" s="7">
        <v>0</v>
      </c>
      <c r="M12" s="6">
        <v>0</v>
      </c>
    </row>
    <row r="13" spans="1:13">
      <c r="A13" s="113" t="s">
        <v>16</v>
      </c>
      <c r="B13" s="8" t="s">
        <v>116</v>
      </c>
      <c r="C13" s="8" t="s">
        <v>126</v>
      </c>
      <c r="D13" s="8" t="s">
        <v>118</v>
      </c>
      <c r="E13" s="7">
        <v>13.827432999999999</v>
      </c>
      <c r="F13" s="7">
        <v>2221.29</v>
      </c>
      <c r="G13" s="6">
        <v>30714.74</v>
      </c>
      <c r="H13" s="7">
        <v>0</v>
      </c>
      <c r="I13" s="6">
        <v>0</v>
      </c>
      <c r="J13" s="7">
        <v>0</v>
      </c>
      <c r="K13" s="6">
        <v>0</v>
      </c>
      <c r="L13" s="7">
        <v>0</v>
      </c>
      <c r="M13" s="6">
        <v>0</v>
      </c>
    </row>
    <row r="14" spans="1:13">
      <c r="A14" s="113" t="s">
        <v>16</v>
      </c>
      <c r="B14" s="8" t="s">
        <v>116</v>
      </c>
      <c r="C14" s="8" t="s">
        <v>127</v>
      </c>
      <c r="D14" s="8" t="s">
        <v>118</v>
      </c>
      <c r="E14" s="7">
        <v>0</v>
      </c>
      <c r="F14" s="7">
        <v>0</v>
      </c>
      <c r="G14" s="6">
        <v>0</v>
      </c>
      <c r="H14" s="7">
        <v>0</v>
      </c>
      <c r="I14" s="6">
        <v>0</v>
      </c>
      <c r="J14" s="7">
        <v>0</v>
      </c>
      <c r="K14" s="6">
        <v>0</v>
      </c>
      <c r="L14" s="7">
        <v>0</v>
      </c>
      <c r="M14" s="6">
        <v>0</v>
      </c>
    </row>
    <row r="15" spans="1:13">
      <c r="A15" s="113" t="s">
        <v>16</v>
      </c>
      <c r="B15" s="8" t="s">
        <v>116</v>
      </c>
      <c r="C15" s="8" t="s">
        <v>128</v>
      </c>
      <c r="D15" s="8" t="s">
        <v>118</v>
      </c>
      <c r="E15" s="7">
        <v>13.827432999999999</v>
      </c>
      <c r="F15" s="7">
        <v>60001490.82</v>
      </c>
      <c r="G15" s="6">
        <v>829666631.90999997</v>
      </c>
      <c r="H15" s="7">
        <v>465091.21</v>
      </c>
      <c r="I15" s="6">
        <v>6431017.8399999999</v>
      </c>
      <c r="J15" s="7">
        <v>7131022.4000000004</v>
      </c>
      <c r="K15" s="6">
        <v>98603738.939999998</v>
      </c>
      <c r="L15" s="7">
        <v>-6665931.1900000004</v>
      </c>
      <c r="M15" s="6">
        <v>-92172721.099999994</v>
      </c>
    </row>
    <row r="16" spans="1:13">
      <c r="A16" s="113" t="s">
        <v>16</v>
      </c>
      <c r="B16" s="8" t="s">
        <v>116</v>
      </c>
      <c r="C16" s="8" t="s">
        <v>129</v>
      </c>
      <c r="D16" s="8" t="s">
        <v>118</v>
      </c>
      <c r="E16" s="7">
        <v>13.827432999999999</v>
      </c>
      <c r="F16" s="7">
        <v>60913741.880000003</v>
      </c>
      <c r="G16" s="6">
        <v>842280722.89999998</v>
      </c>
      <c r="H16" s="7">
        <v>331740.74</v>
      </c>
      <c r="I16" s="6">
        <v>4587123.0599999996</v>
      </c>
      <c r="J16" s="7">
        <v>49558170.649999999</v>
      </c>
      <c r="K16" s="6">
        <v>685262315.39999998</v>
      </c>
      <c r="L16" s="7">
        <v>-49226429.909999996</v>
      </c>
      <c r="M16" s="6">
        <v>-680675192.34000003</v>
      </c>
    </row>
    <row r="17" spans="1:13">
      <c r="A17" s="113" t="s">
        <v>16</v>
      </c>
      <c r="B17" s="8" t="s">
        <v>116</v>
      </c>
      <c r="C17" s="8" t="s">
        <v>130</v>
      </c>
      <c r="D17" s="8" t="s">
        <v>118</v>
      </c>
      <c r="E17" s="7">
        <v>0</v>
      </c>
      <c r="F17" s="7">
        <v>0</v>
      </c>
      <c r="G17" s="6">
        <v>0</v>
      </c>
      <c r="H17" s="7">
        <v>0</v>
      </c>
      <c r="I17" s="6">
        <v>0</v>
      </c>
      <c r="J17" s="7">
        <v>0</v>
      </c>
      <c r="K17" s="6">
        <v>0</v>
      </c>
      <c r="L17" s="7">
        <v>0</v>
      </c>
      <c r="M17" s="6">
        <v>0</v>
      </c>
    </row>
    <row r="18" spans="1:13">
      <c r="A18" s="113" t="s">
        <v>16</v>
      </c>
      <c r="B18" s="8" t="s">
        <v>116</v>
      </c>
      <c r="C18" s="8" t="s">
        <v>131</v>
      </c>
      <c r="D18" s="8" t="s">
        <v>118</v>
      </c>
      <c r="E18" s="7">
        <v>0</v>
      </c>
      <c r="F18" s="7">
        <v>0</v>
      </c>
      <c r="G18" s="6">
        <v>0</v>
      </c>
      <c r="H18" s="7">
        <v>0</v>
      </c>
      <c r="I18" s="6">
        <v>0</v>
      </c>
      <c r="J18" s="7">
        <v>0</v>
      </c>
      <c r="K18" s="6">
        <v>0</v>
      </c>
      <c r="L18" s="7">
        <v>0</v>
      </c>
      <c r="M18" s="6">
        <v>0</v>
      </c>
    </row>
    <row r="19" spans="1:13" s="10" customFormat="1">
      <c r="A19" s="110" t="str">
        <f>"Sub Total: " &amp;A18</f>
        <v>Sub Total: Aberdeen Global</v>
      </c>
      <c r="B19" s="110"/>
      <c r="C19" s="110"/>
      <c r="D19" s="110"/>
      <c r="E19" s="111"/>
      <c r="F19" s="111"/>
      <c r="G19" s="112">
        <f>SUM(G7:G18)</f>
        <v>1687335072.5899999</v>
      </c>
      <c r="H19" s="111"/>
      <c r="I19" s="112">
        <f>SUM(I7:I18)</f>
        <v>13943662.329999998</v>
      </c>
      <c r="J19" s="111"/>
      <c r="K19" s="112">
        <f>SUM(K7:K18)</f>
        <v>857055062.22000003</v>
      </c>
      <c r="L19" s="111"/>
      <c r="M19" s="112">
        <f>SUM(M7:M18)</f>
        <v>-843111399.8900001</v>
      </c>
    </row>
    <row r="20" spans="1:13">
      <c r="A20" s="8"/>
      <c r="B20" s="8"/>
      <c r="C20" s="8"/>
      <c r="D20" s="8"/>
      <c r="E20" s="7"/>
      <c r="F20" s="7"/>
      <c r="G20" s="6"/>
      <c r="H20" s="7"/>
      <c r="I20" s="6"/>
      <c r="J20" s="7"/>
      <c r="K20" s="6"/>
      <c r="L20" s="7"/>
      <c r="M20" s="6"/>
    </row>
    <row r="21" spans="1:13" s="10" customFormat="1">
      <c r="A21" s="110" t="str">
        <f>A22</f>
        <v>ACPI Select UCITS Funds plc</v>
      </c>
      <c r="B21" s="110"/>
      <c r="C21" s="110"/>
      <c r="D21" s="110"/>
      <c r="E21" s="111"/>
      <c r="F21" s="111"/>
      <c r="G21" s="112"/>
      <c r="H21" s="111"/>
      <c r="I21" s="112"/>
      <c r="J21" s="111"/>
      <c r="K21" s="112"/>
      <c r="L21" s="111"/>
      <c r="M21" s="112"/>
    </row>
    <row r="22" spans="1:13">
      <c r="A22" s="113" t="s">
        <v>18</v>
      </c>
      <c r="B22" s="8" t="s">
        <v>116</v>
      </c>
      <c r="C22" s="8" t="s">
        <v>140</v>
      </c>
      <c r="D22" s="8" t="s">
        <v>118</v>
      </c>
      <c r="E22" s="7">
        <v>13.854899</v>
      </c>
      <c r="F22" s="7">
        <v>28852862.350000001</v>
      </c>
      <c r="G22" s="6">
        <v>399753522.56999999</v>
      </c>
      <c r="H22" s="7">
        <v>534024.98</v>
      </c>
      <c r="I22" s="6">
        <v>7398862.7000000002</v>
      </c>
      <c r="J22" s="7">
        <v>2739435.58</v>
      </c>
      <c r="K22" s="6">
        <v>37954606.020000003</v>
      </c>
      <c r="L22" s="7">
        <v>-2205410.6</v>
      </c>
      <c r="M22" s="6">
        <v>-30555743.32</v>
      </c>
    </row>
    <row r="23" spans="1:13">
      <c r="A23" s="113" t="s">
        <v>18</v>
      </c>
      <c r="B23" s="8" t="s">
        <v>116</v>
      </c>
      <c r="C23" s="8" t="s">
        <v>141</v>
      </c>
      <c r="D23" s="8" t="s">
        <v>122</v>
      </c>
      <c r="E23" s="7">
        <v>15.484499</v>
      </c>
      <c r="F23" s="7">
        <v>113052.41</v>
      </c>
      <c r="G23" s="6">
        <v>1750560.04</v>
      </c>
      <c r="H23" s="7">
        <v>0</v>
      </c>
      <c r="I23" s="6">
        <v>0</v>
      </c>
      <c r="J23" s="7">
        <v>0</v>
      </c>
      <c r="K23" s="6">
        <v>0</v>
      </c>
      <c r="L23" s="7">
        <v>0</v>
      </c>
      <c r="M23" s="6">
        <v>0</v>
      </c>
    </row>
    <row r="24" spans="1:13">
      <c r="A24" s="113" t="s">
        <v>18</v>
      </c>
      <c r="B24" s="8" t="s">
        <v>116</v>
      </c>
      <c r="C24" s="8" t="s">
        <v>142</v>
      </c>
      <c r="D24" s="8" t="s">
        <v>136</v>
      </c>
      <c r="E24" s="7">
        <v>20.962599999999998</v>
      </c>
      <c r="F24" s="7">
        <v>231270.86</v>
      </c>
      <c r="G24" s="6">
        <v>4848038.53</v>
      </c>
      <c r="H24" s="7">
        <v>0</v>
      </c>
      <c r="I24" s="6">
        <v>0</v>
      </c>
      <c r="J24" s="7">
        <v>0</v>
      </c>
      <c r="K24" s="6">
        <v>0</v>
      </c>
      <c r="L24" s="7">
        <v>0</v>
      </c>
      <c r="M24" s="6">
        <v>0</v>
      </c>
    </row>
    <row r="25" spans="1:13">
      <c r="A25" s="113" t="s">
        <v>18</v>
      </c>
      <c r="B25" s="8" t="s">
        <v>116</v>
      </c>
      <c r="C25" s="8" t="s">
        <v>143</v>
      </c>
      <c r="D25" s="8" t="s">
        <v>118</v>
      </c>
      <c r="E25" s="7">
        <v>13.854899</v>
      </c>
      <c r="F25" s="7">
        <v>2753460.18</v>
      </c>
      <c r="G25" s="6">
        <v>38148915.439999998</v>
      </c>
      <c r="H25" s="7">
        <v>331997.88</v>
      </c>
      <c r="I25" s="6">
        <v>4599797.43</v>
      </c>
      <c r="J25" s="7">
        <v>0</v>
      </c>
      <c r="K25" s="6">
        <v>0</v>
      </c>
      <c r="L25" s="7">
        <v>331997.88</v>
      </c>
      <c r="M25" s="6">
        <v>4599797.43</v>
      </c>
    </row>
    <row r="26" spans="1:13">
      <c r="A26" s="113" t="s">
        <v>18</v>
      </c>
      <c r="B26" s="8" t="s">
        <v>116</v>
      </c>
      <c r="C26" s="8" t="s">
        <v>144</v>
      </c>
      <c r="D26" s="8" t="s">
        <v>118</v>
      </c>
      <c r="E26" s="7">
        <v>13.854900000000001</v>
      </c>
      <c r="F26" s="7">
        <v>551341.69999999995</v>
      </c>
      <c r="G26" s="6">
        <v>7638784.1200000001</v>
      </c>
      <c r="H26" s="7">
        <v>0</v>
      </c>
      <c r="I26" s="6">
        <v>0</v>
      </c>
      <c r="J26" s="7">
        <v>0</v>
      </c>
      <c r="K26" s="6">
        <v>0</v>
      </c>
      <c r="L26" s="7">
        <v>0</v>
      </c>
      <c r="M26" s="6">
        <v>0</v>
      </c>
    </row>
    <row r="27" spans="1:13" s="10" customFormat="1">
      <c r="A27" s="110" t="str">
        <f>"Sub Total: " &amp;A26</f>
        <v>Sub Total: ACPI Select UCITS Funds plc</v>
      </c>
      <c r="B27" s="110"/>
      <c r="C27" s="110"/>
      <c r="D27" s="110"/>
      <c r="E27" s="111"/>
      <c r="F27" s="111"/>
      <c r="G27" s="112">
        <f>SUM(G22:G26)</f>
        <v>452139820.69999999</v>
      </c>
      <c r="H27" s="111"/>
      <c r="I27" s="112">
        <f>SUM(I22:I26)</f>
        <v>11998660.129999999</v>
      </c>
      <c r="J27" s="111"/>
      <c r="K27" s="112">
        <f>SUM(K22:K26)</f>
        <v>37954606.020000003</v>
      </c>
      <c r="L27" s="111"/>
      <c r="M27" s="112">
        <f>SUM(M22:M26)</f>
        <v>-25955945.890000001</v>
      </c>
    </row>
    <row r="28" spans="1:13" s="10" customFormat="1">
      <c r="A28" s="110"/>
      <c r="B28" s="110"/>
      <c r="C28" s="110"/>
      <c r="D28" s="110"/>
      <c r="E28" s="111"/>
      <c r="F28" s="111"/>
      <c r="G28" s="112"/>
      <c r="H28" s="111"/>
      <c r="I28" s="112"/>
      <c r="J28" s="111"/>
      <c r="K28" s="112"/>
      <c r="L28" s="111"/>
      <c r="M28" s="112"/>
    </row>
    <row r="29" spans="1:13" s="10" customFormat="1">
      <c r="A29" s="110"/>
      <c r="B29" s="110"/>
      <c r="C29" s="110"/>
      <c r="D29" s="110"/>
      <c r="E29" s="111"/>
      <c r="F29" s="111"/>
      <c r="G29" s="112"/>
      <c r="H29" s="111"/>
      <c r="I29" s="112"/>
      <c r="J29" s="111"/>
      <c r="K29" s="112"/>
      <c r="L29" s="111"/>
      <c r="M29" s="112"/>
    </row>
    <row r="30" spans="1:13" s="10" customFormat="1">
      <c r="A30" s="110" t="str">
        <f>A31</f>
        <v>Allan Gray Africa Ex-SA Equity Fund Limited</v>
      </c>
      <c r="B30" s="110"/>
      <c r="C30" s="110"/>
      <c r="D30" s="110"/>
      <c r="E30" s="111"/>
      <c r="F30" s="111"/>
      <c r="G30" s="112"/>
      <c r="H30" s="111"/>
      <c r="I30" s="112"/>
      <c r="J30" s="111"/>
      <c r="K30" s="112"/>
      <c r="L30" s="111"/>
      <c r="M30" s="112"/>
    </row>
    <row r="31" spans="1:13">
      <c r="A31" s="113" t="s">
        <v>20</v>
      </c>
      <c r="B31" s="8" t="s">
        <v>116</v>
      </c>
      <c r="C31" s="8" t="s">
        <v>145</v>
      </c>
      <c r="D31" s="8" t="s">
        <v>118</v>
      </c>
      <c r="E31" s="7">
        <v>14.020200000000001</v>
      </c>
      <c r="F31" s="7">
        <v>154680748.49000001</v>
      </c>
      <c r="G31" s="6">
        <v>2168655029.98</v>
      </c>
      <c r="H31" s="7">
        <v>10987679.859999999</v>
      </c>
      <c r="I31" s="6">
        <v>154049469.16999999</v>
      </c>
      <c r="J31" s="7">
        <v>90433.08</v>
      </c>
      <c r="K31" s="6">
        <v>1267889.8700000001</v>
      </c>
      <c r="L31" s="7">
        <v>10897246.779999999</v>
      </c>
      <c r="M31" s="6">
        <v>152781579.30000001</v>
      </c>
    </row>
    <row r="32" spans="1:13" s="10" customFormat="1">
      <c r="A32" s="110" t="str">
        <f>"Sub Total: " &amp;A31</f>
        <v>Sub Total: Allan Gray Africa Ex-SA Equity Fund Limited</v>
      </c>
      <c r="B32" s="110"/>
      <c r="C32" s="110"/>
      <c r="D32" s="110"/>
      <c r="E32" s="111"/>
      <c r="F32" s="111"/>
      <c r="G32" s="112">
        <f>SUM(G31)</f>
        <v>2168655029.98</v>
      </c>
      <c r="H32" s="111"/>
      <c r="I32" s="112">
        <f>SUM(I31)</f>
        <v>154049469.16999999</v>
      </c>
      <c r="J32" s="111"/>
      <c r="K32" s="112">
        <f>SUM(K31)</f>
        <v>1267889.8700000001</v>
      </c>
      <c r="L32" s="111"/>
      <c r="M32" s="112">
        <f>SUM(M31)</f>
        <v>152781579.30000001</v>
      </c>
    </row>
    <row r="33" spans="1:13" s="10" customFormat="1">
      <c r="A33" s="110"/>
      <c r="B33" s="110"/>
      <c r="C33" s="110"/>
      <c r="D33" s="110"/>
      <c r="E33" s="111"/>
      <c r="F33" s="111"/>
      <c r="G33" s="112"/>
      <c r="H33" s="111"/>
      <c r="I33" s="112"/>
      <c r="J33" s="111"/>
      <c r="K33" s="112"/>
      <c r="L33" s="111"/>
      <c r="M33" s="112"/>
    </row>
    <row r="34" spans="1:13" s="10" customFormat="1">
      <c r="A34" s="110" t="str">
        <f>A35</f>
        <v>Allan Gray Australia Equity Fund</v>
      </c>
      <c r="B34" s="110"/>
      <c r="C34" s="110"/>
      <c r="D34" s="110"/>
      <c r="E34" s="111"/>
      <c r="F34" s="111"/>
      <c r="G34" s="112"/>
      <c r="H34" s="111"/>
      <c r="I34" s="112"/>
      <c r="J34" s="111"/>
      <c r="K34" s="112"/>
      <c r="L34" s="111"/>
      <c r="M34" s="112"/>
    </row>
    <row r="35" spans="1:13">
      <c r="A35" s="113" t="s">
        <v>21</v>
      </c>
      <c r="B35" s="8" t="s">
        <v>116</v>
      </c>
      <c r="C35" s="8" t="s">
        <v>21</v>
      </c>
      <c r="D35" s="8" t="s">
        <v>146</v>
      </c>
      <c r="E35" s="7">
        <v>9.7808989999999998</v>
      </c>
      <c r="F35" s="7">
        <v>45277106.280000001</v>
      </c>
      <c r="G35" s="6">
        <v>442850848.81</v>
      </c>
      <c r="H35" s="7">
        <v>19251691.350000001</v>
      </c>
      <c r="I35" s="6">
        <v>188298867.91999999</v>
      </c>
      <c r="J35" s="7">
        <v>13574662.99</v>
      </c>
      <c r="K35" s="6">
        <v>132772421.23999999</v>
      </c>
      <c r="L35" s="7">
        <v>5677028.3600000003</v>
      </c>
      <c r="M35" s="6">
        <v>55526446.689999998</v>
      </c>
    </row>
    <row r="36" spans="1:13" s="10" customFormat="1">
      <c r="A36" s="110" t="str">
        <f>"Sub Total: " &amp;A35</f>
        <v>Sub Total: Allan Gray Australia Equity Fund</v>
      </c>
      <c r="B36" s="110"/>
      <c r="C36" s="110"/>
      <c r="D36" s="110"/>
      <c r="E36" s="111"/>
      <c r="F36" s="111"/>
      <c r="G36" s="112">
        <f>SUM(G35)</f>
        <v>442850848.81</v>
      </c>
      <c r="H36" s="111"/>
      <c r="I36" s="112">
        <f>SUM(I35)</f>
        <v>188298867.91999999</v>
      </c>
      <c r="J36" s="111"/>
      <c r="K36" s="112">
        <f>SUM(K35)</f>
        <v>132772421.23999999</v>
      </c>
      <c r="L36" s="111"/>
      <c r="M36" s="112">
        <f>SUM(M35)</f>
        <v>55526446.689999998</v>
      </c>
    </row>
    <row r="37" spans="1:13" s="10" customFormat="1">
      <c r="A37" s="110"/>
      <c r="B37" s="110"/>
      <c r="C37" s="110"/>
      <c r="D37" s="110"/>
      <c r="E37" s="111"/>
      <c r="F37" s="111"/>
      <c r="G37" s="112"/>
      <c r="H37" s="111"/>
      <c r="I37" s="112"/>
      <c r="J37" s="111"/>
      <c r="K37" s="112"/>
      <c r="L37" s="111"/>
      <c r="M37" s="112"/>
    </row>
    <row r="38" spans="1:13" s="10" customFormat="1">
      <c r="A38" s="110" t="str">
        <f>A39</f>
        <v>Ashburton Emerging Markets Funds Limited</v>
      </c>
      <c r="B38" s="110"/>
      <c r="C38" s="110"/>
      <c r="D38" s="110"/>
      <c r="E38" s="111"/>
      <c r="F38" s="111"/>
      <c r="G38" s="112"/>
      <c r="H38" s="111"/>
      <c r="I38" s="112"/>
      <c r="J38" s="111"/>
      <c r="K38" s="112"/>
      <c r="L38" s="111"/>
      <c r="M38" s="112"/>
    </row>
    <row r="39" spans="1:13">
      <c r="A39" s="113" t="s">
        <v>23</v>
      </c>
      <c r="B39" s="8" t="s">
        <v>116</v>
      </c>
      <c r="C39" s="8" t="s">
        <v>148</v>
      </c>
      <c r="D39" s="8" t="s">
        <v>118</v>
      </c>
      <c r="E39" s="7">
        <v>13.802332</v>
      </c>
      <c r="F39" s="7">
        <v>8934089.2100000009</v>
      </c>
      <c r="G39" s="6">
        <v>123311269.62</v>
      </c>
      <c r="H39" s="7">
        <v>894622.25</v>
      </c>
      <c r="I39" s="6">
        <v>12347873.73</v>
      </c>
      <c r="J39" s="7">
        <v>691000.3</v>
      </c>
      <c r="K39" s="6">
        <v>9537415.8800000008</v>
      </c>
      <c r="L39" s="7">
        <v>203621.95</v>
      </c>
      <c r="M39" s="6">
        <v>2810457.85</v>
      </c>
    </row>
    <row r="40" spans="1:13" s="10" customFormat="1">
      <c r="A40" s="110" t="str">
        <f>"Sub Total: " &amp;A39</f>
        <v>Sub Total: Ashburton Emerging Markets Funds Limited</v>
      </c>
      <c r="B40" s="110"/>
      <c r="C40" s="110"/>
      <c r="D40" s="110"/>
      <c r="E40" s="111"/>
      <c r="F40" s="111"/>
      <c r="G40" s="112">
        <f>SUM(G39)</f>
        <v>123311269.62</v>
      </c>
      <c r="H40" s="111"/>
      <c r="I40" s="112">
        <f>SUM(I39)</f>
        <v>12347873.73</v>
      </c>
      <c r="J40" s="111"/>
      <c r="K40" s="112">
        <f>SUM(K39)</f>
        <v>9537415.8800000008</v>
      </c>
      <c r="L40" s="111"/>
      <c r="M40" s="112">
        <f>SUM(M39)</f>
        <v>2810457.85</v>
      </c>
    </row>
    <row r="41" spans="1:13" s="10" customFormat="1">
      <c r="A41" s="110"/>
      <c r="B41" s="110"/>
      <c r="C41" s="110"/>
      <c r="D41" s="110"/>
      <c r="E41" s="111"/>
      <c r="F41" s="111"/>
      <c r="G41" s="112"/>
      <c r="H41" s="111"/>
      <c r="I41" s="112"/>
      <c r="J41" s="111"/>
      <c r="K41" s="112"/>
      <c r="L41" s="111"/>
      <c r="M41" s="112"/>
    </row>
    <row r="42" spans="1:13" s="10" customFormat="1">
      <c r="A42" s="110" t="str">
        <f>A43</f>
        <v>Ashburton Investments SICAV</v>
      </c>
      <c r="B42" s="110"/>
      <c r="C42" s="110"/>
      <c r="D42" s="110"/>
      <c r="E42" s="111"/>
      <c r="F42" s="111"/>
      <c r="G42" s="112"/>
      <c r="H42" s="111"/>
      <c r="I42" s="112"/>
      <c r="J42" s="111"/>
      <c r="K42" s="112"/>
      <c r="L42" s="111"/>
      <c r="M42" s="112"/>
    </row>
    <row r="43" spans="1:13">
      <c r="A43" s="113" t="s">
        <v>24</v>
      </c>
      <c r="B43" s="8" t="s">
        <v>116</v>
      </c>
      <c r="C43" s="8" t="s">
        <v>149</v>
      </c>
      <c r="D43" s="8" t="s">
        <v>118</v>
      </c>
      <c r="E43" s="7">
        <v>13.802332</v>
      </c>
      <c r="F43" s="7">
        <v>712359.02</v>
      </c>
      <c r="G43" s="6">
        <v>9832216.0099999998</v>
      </c>
      <c r="H43" s="7">
        <v>50065.06</v>
      </c>
      <c r="I43" s="6">
        <v>691014.6</v>
      </c>
      <c r="J43" s="7">
        <v>48252.46</v>
      </c>
      <c r="K43" s="6">
        <v>665996.5</v>
      </c>
      <c r="L43" s="7">
        <v>1812.6</v>
      </c>
      <c r="M43" s="6">
        <v>25018.1</v>
      </c>
    </row>
    <row r="44" spans="1:13">
      <c r="A44" s="113" t="s">
        <v>24</v>
      </c>
      <c r="B44" s="8" t="s">
        <v>116</v>
      </c>
      <c r="C44" s="8" t="s">
        <v>150</v>
      </c>
      <c r="D44" s="8" t="s">
        <v>118</v>
      </c>
      <c r="E44" s="7">
        <v>13.802332</v>
      </c>
      <c r="F44" s="7">
        <v>4670809.59</v>
      </c>
      <c r="G44" s="6">
        <v>64468066.960000001</v>
      </c>
      <c r="H44" s="7">
        <v>1306075.3999999999</v>
      </c>
      <c r="I44" s="6">
        <v>18026886.91</v>
      </c>
      <c r="J44" s="7">
        <v>0</v>
      </c>
      <c r="K44" s="6">
        <v>0</v>
      </c>
      <c r="L44" s="7">
        <v>1306075.3999999999</v>
      </c>
      <c r="M44" s="6">
        <v>18026886.91</v>
      </c>
    </row>
    <row r="45" spans="1:13">
      <c r="A45" s="113" t="s">
        <v>24</v>
      </c>
      <c r="B45" s="8" t="s">
        <v>116</v>
      </c>
      <c r="C45" s="8" t="s">
        <v>151</v>
      </c>
      <c r="D45" s="8" t="s">
        <v>118</v>
      </c>
      <c r="E45" s="7">
        <v>13.802332</v>
      </c>
      <c r="F45" s="7">
        <v>13731208.119999999</v>
      </c>
      <c r="G45" s="6">
        <v>189522699.74000001</v>
      </c>
      <c r="H45" s="7">
        <v>177467.35</v>
      </c>
      <c r="I45" s="6">
        <v>2449463.38</v>
      </c>
      <c r="J45" s="7">
        <v>371898.97</v>
      </c>
      <c r="K45" s="6">
        <v>5133073.26</v>
      </c>
      <c r="L45" s="7">
        <v>-194431.62</v>
      </c>
      <c r="M45" s="6">
        <v>-2683609.88</v>
      </c>
    </row>
    <row r="46" spans="1:13">
      <c r="A46" s="113" t="s">
        <v>24</v>
      </c>
      <c r="B46" s="8" t="s">
        <v>116</v>
      </c>
      <c r="C46" s="8" t="s">
        <v>153</v>
      </c>
      <c r="D46" s="8" t="s">
        <v>118</v>
      </c>
      <c r="E46" s="7">
        <v>13.802332</v>
      </c>
      <c r="F46" s="7">
        <v>41088010.350000001</v>
      </c>
      <c r="G46" s="6">
        <v>567110379.61000001</v>
      </c>
      <c r="H46" s="7">
        <v>2578285.1</v>
      </c>
      <c r="I46" s="6">
        <v>35586348.170000002</v>
      </c>
      <c r="J46" s="7">
        <v>1692556.57</v>
      </c>
      <c r="K46" s="6">
        <v>23361228.510000002</v>
      </c>
      <c r="L46" s="7">
        <v>885728.53</v>
      </c>
      <c r="M46" s="6">
        <v>12225119.66</v>
      </c>
    </row>
    <row r="47" spans="1:13">
      <c r="A47" s="113" t="s">
        <v>24</v>
      </c>
      <c r="B47" s="8" t="s">
        <v>116</v>
      </c>
      <c r="C47" s="8" t="s">
        <v>154</v>
      </c>
      <c r="D47" s="8" t="s">
        <v>118</v>
      </c>
      <c r="E47" s="7">
        <v>13.802332</v>
      </c>
      <c r="F47" s="7">
        <v>25425977.18</v>
      </c>
      <c r="G47" s="6">
        <v>350937790.52999997</v>
      </c>
      <c r="H47" s="7">
        <v>14399189.83</v>
      </c>
      <c r="I47" s="6">
        <v>198742405.43000001</v>
      </c>
      <c r="J47" s="7">
        <v>764732.49</v>
      </c>
      <c r="K47" s="6">
        <v>10555092.08</v>
      </c>
      <c r="L47" s="7">
        <v>13634457.34</v>
      </c>
      <c r="M47" s="6">
        <v>188187313.34999999</v>
      </c>
    </row>
    <row r="48" spans="1:13" s="10" customFormat="1">
      <c r="A48" s="110" t="str">
        <f>"Sub Total: " &amp;A47</f>
        <v>Sub Total: Ashburton Investments SICAV</v>
      </c>
      <c r="B48" s="110"/>
      <c r="C48" s="110"/>
      <c r="D48" s="110"/>
      <c r="E48" s="111"/>
      <c r="F48" s="111"/>
      <c r="G48" s="112">
        <f>SUM(G43:G47)</f>
        <v>1181871152.8499999</v>
      </c>
      <c r="H48" s="111"/>
      <c r="I48" s="112">
        <f>SUM(I43:I47)</f>
        <v>255496118.49000001</v>
      </c>
      <c r="J48" s="111"/>
      <c r="K48" s="112">
        <f>SUM(K43:K47)</f>
        <v>39715390.350000001</v>
      </c>
      <c r="L48" s="111"/>
      <c r="M48" s="112">
        <f>SUM(M43:M47)</f>
        <v>215780728.13999999</v>
      </c>
    </row>
    <row r="49" spans="1:13" s="10" customFormat="1">
      <c r="A49" s="110"/>
      <c r="B49" s="110"/>
      <c r="C49" s="110"/>
      <c r="D49" s="110"/>
      <c r="E49" s="111"/>
      <c r="F49" s="111"/>
      <c r="G49" s="112"/>
      <c r="H49" s="111"/>
      <c r="I49" s="112"/>
      <c r="J49" s="111"/>
      <c r="K49" s="112"/>
      <c r="L49" s="111"/>
      <c r="M49" s="112"/>
    </row>
    <row r="50" spans="1:13" s="10" customFormat="1">
      <c r="A50" s="110" t="str">
        <f>A51</f>
        <v>Catalyst Fund Managers Global Pty Ltd</v>
      </c>
      <c r="B50" s="110"/>
      <c r="C50" s="110"/>
      <c r="D50" s="110"/>
      <c r="E50" s="111"/>
      <c r="F50" s="111"/>
      <c r="G50" s="112"/>
      <c r="H50" s="111"/>
      <c r="I50" s="112"/>
      <c r="J50" s="111"/>
      <c r="K50" s="112"/>
      <c r="L50" s="111"/>
      <c r="M50" s="112"/>
    </row>
    <row r="51" spans="1:13">
      <c r="A51" s="113" t="s">
        <v>27</v>
      </c>
      <c r="B51" s="8" t="s">
        <v>116</v>
      </c>
      <c r="C51" s="8" t="s">
        <v>161</v>
      </c>
      <c r="D51" s="8" t="s">
        <v>118</v>
      </c>
      <c r="E51" s="7">
        <v>13.869999</v>
      </c>
      <c r="F51" s="7">
        <v>256667306</v>
      </c>
      <c r="G51" s="6">
        <v>3559975531.3800001</v>
      </c>
      <c r="H51" s="7">
        <v>8272158.4400000004</v>
      </c>
      <c r="I51" s="6">
        <v>114734837.56</v>
      </c>
      <c r="J51" s="7">
        <v>3789984.87</v>
      </c>
      <c r="K51" s="6">
        <v>52567090.149999999</v>
      </c>
      <c r="L51" s="7">
        <v>4482173.57</v>
      </c>
      <c r="M51" s="6">
        <v>62167747.409999996</v>
      </c>
    </row>
    <row r="52" spans="1:13" s="10" customFormat="1">
      <c r="A52" s="110" t="str">
        <f>"Sub Total: " &amp;A51</f>
        <v>Sub Total: Catalyst Fund Managers Global Pty Ltd</v>
      </c>
      <c r="B52" s="110"/>
      <c r="C52" s="110"/>
      <c r="D52" s="110"/>
      <c r="E52" s="111"/>
      <c r="F52" s="111"/>
      <c r="G52" s="112">
        <f>SUM(G51)</f>
        <v>3559975531.3800001</v>
      </c>
      <c r="H52" s="111"/>
      <c r="I52" s="112">
        <f>SUM(I51)</f>
        <v>114734837.56</v>
      </c>
      <c r="J52" s="111"/>
      <c r="K52" s="112">
        <f>SUM(K51)</f>
        <v>52567090.149999999</v>
      </c>
      <c r="L52" s="111"/>
      <c r="M52" s="112">
        <f>SUM(M51)</f>
        <v>62167747.409999996</v>
      </c>
    </row>
    <row r="53" spans="1:13" s="10" customFormat="1">
      <c r="A53" s="110"/>
      <c r="B53" s="110"/>
      <c r="C53" s="110"/>
      <c r="D53" s="110"/>
      <c r="E53" s="111"/>
      <c r="F53" s="111"/>
      <c r="G53" s="112"/>
      <c r="H53" s="111"/>
      <c r="I53" s="112"/>
      <c r="J53" s="111"/>
      <c r="K53" s="112"/>
      <c r="L53" s="111"/>
      <c r="M53" s="112"/>
    </row>
    <row r="54" spans="1:13" s="10" customFormat="1">
      <c r="A54" s="110" t="str">
        <f>A55</f>
        <v>Contrarius Global Investment Fund (Ireland) Plc</v>
      </c>
      <c r="B54" s="110"/>
      <c r="C54" s="110"/>
      <c r="D54" s="110"/>
      <c r="E54" s="111"/>
      <c r="F54" s="111"/>
      <c r="G54" s="112"/>
      <c r="H54" s="111"/>
      <c r="I54" s="112"/>
      <c r="J54" s="111"/>
      <c r="K54" s="112"/>
      <c r="L54" s="111"/>
      <c r="M54" s="112"/>
    </row>
    <row r="55" spans="1:13">
      <c r="A55" s="113" t="s">
        <v>28</v>
      </c>
      <c r="B55" s="8" t="s">
        <v>116</v>
      </c>
      <c r="C55" s="8" t="s">
        <v>163</v>
      </c>
      <c r="D55" s="8" t="s">
        <v>118</v>
      </c>
      <c r="E55" s="7">
        <v>13.854253</v>
      </c>
      <c r="F55" s="7">
        <v>8290247.71</v>
      </c>
      <c r="G55" s="6">
        <v>114855191.23</v>
      </c>
      <c r="H55" s="7">
        <v>533805.75</v>
      </c>
      <c r="I55" s="6">
        <v>7395480.0499999998</v>
      </c>
      <c r="J55" s="7">
        <v>322476.09000000003</v>
      </c>
      <c r="K55" s="6">
        <v>4467665.42</v>
      </c>
      <c r="L55" s="7">
        <v>211329.66</v>
      </c>
      <c r="M55" s="6">
        <v>2927814.63</v>
      </c>
    </row>
    <row r="56" spans="1:13" s="10" customFormat="1">
      <c r="A56" s="110" t="str">
        <f>"Sub Total: " &amp;A55</f>
        <v>Sub Total: Contrarius Global Investment Fund (Ireland) Plc</v>
      </c>
      <c r="B56" s="110"/>
      <c r="C56" s="110"/>
      <c r="D56" s="110"/>
      <c r="E56" s="111"/>
      <c r="F56" s="111"/>
      <c r="G56" s="112">
        <f>SUM(G55:G55)</f>
        <v>114855191.23</v>
      </c>
      <c r="H56" s="111"/>
      <c r="I56" s="112">
        <f>SUM(I55:I55)</f>
        <v>7395480.0499999998</v>
      </c>
      <c r="J56" s="111"/>
      <c r="K56" s="112">
        <f>SUM(K55:K55)</f>
        <v>4467665.42</v>
      </c>
      <c r="L56" s="111"/>
      <c r="M56" s="112">
        <f>SUM(M55:M55)</f>
        <v>2927814.63</v>
      </c>
    </row>
    <row r="57" spans="1:13" s="10" customFormat="1">
      <c r="A57" s="110"/>
      <c r="B57" s="110"/>
      <c r="C57" s="110"/>
      <c r="D57" s="110"/>
      <c r="E57" s="111"/>
      <c r="F57" s="111"/>
      <c r="G57" s="112"/>
      <c r="H57" s="111"/>
      <c r="I57" s="112"/>
      <c r="J57" s="111"/>
      <c r="K57" s="112"/>
      <c r="L57" s="111"/>
      <c r="M57" s="112"/>
    </row>
    <row r="58" spans="1:13" s="10" customFormat="1">
      <c r="A58" s="110" t="str">
        <f>A59</f>
        <v>Coronation Global Opportunities Fund</v>
      </c>
      <c r="B58" s="110"/>
      <c r="C58" s="110"/>
      <c r="D58" s="110"/>
      <c r="E58" s="111"/>
      <c r="F58" s="111"/>
      <c r="G58" s="112"/>
      <c r="H58" s="111"/>
      <c r="I58" s="112"/>
      <c r="J58" s="111"/>
      <c r="K58" s="112"/>
      <c r="L58" s="111"/>
      <c r="M58" s="112"/>
    </row>
    <row r="59" spans="1:13">
      <c r="A59" s="113" t="s">
        <v>29</v>
      </c>
      <c r="B59" s="8" t="s">
        <v>116</v>
      </c>
      <c r="C59" s="8" t="s">
        <v>164</v>
      </c>
      <c r="D59" s="8" t="s">
        <v>122</v>
      </c>
      <c r="E59" s="7">
        <v>15.43</v>
      </c>
      <c r="F59" s="7">
        <v>573161.9</v>
      </c>
      <c r="G59" s="6">
        <v>8843888.1199999992</v>
      </c>
      <c r="H59" s="7">
        <v>82493.09</v>
      </c>
      <c r="I59" s="6">
        <v>1272868.3799999999</v>
      </c>
      <c r="J59" s="7">
        <v>86.28</v>
      </c>
      <c r="K59" s="6">
        <v>1331.3</v>
      </c>
      <c r="L59" s="7">
        <v>82406.81</v>
      </c>
      <c r="M59" s="6">
        <v>1271537.08</v>
      </c>
    </row>
    <row r="60" spans="1:13">
      <c r="A60" s="113" t="s">
        <v>29</v>
      </c>
      <c r="B60" s="8" t="s">
        <v>116</v>
      </c>
      <c r="C60" s="8" t="s">
        <v>165</v>
      </c>
      <c r="D60" s="8" t="s">
        <v>136</v>
      </c>
      <c r="E60" s="7">
        <v>20.92</v>
      </c>
      <c r="F60" s="7">
        <v>13267085.789999999</v>
      </c>
      <c r="G60" s="6">
        <v>277547434.73000002</v>
      </c>
      <c r="H60" s="7">
        <v>5153912.46</v>
      </c>
      <c r="I60" s="6">
        <v>107819848.66</v>
      </c>
      <c r="J60" s="7">
        <v>259956.42</v>
      </c>
      <c r="K60" s="6">
        <v>5438288.3099999996</v>
      </c>
      <c r="L60" s="7">
        <v>4893956.04</v>
      </c>
      <c r="M60" s="6">
        <v>102381560.36</v>
      </c>
    </row>
    <row r="61" spans="1:13">
      <c r="A61" s="113" t="s">
        <v>29</v>
      </c>
      <c r="B61" s="8" t="s">
        <v>116</v>
      </c>
      <c r="C61" s="8" t="s">
        <v>166</v>
      </c>
      <c r="D61" s="8" t="s">
        <v>167</v>
      </c>
      <c r="E61" s="7">
        <v>13.829999000000001</v>
      </c>
      <c r="F61" s="7">
        <v>77453298.829999998</v>
      </c>
      <c r="G61" s="6">
        <v>1071179122.8</v>
      </c>
      <c r="H61" s="7">
        <v>5746617.4500000002</v>
      </c>
      <c r="I61" s="6">
        <v>79475719.329999998</v>
      </c>
      <c r="J61" s="7">
        <v>6513277.7300000004</v>
      </c>
      <c r="K61" s="6">
        <v>90078631.010000005</v>
      </c>
      <c r="L61" s="7">
        <v>-766660.28</v>
      </c>
      <c r="M61" s="6">
        <v>-10602911.67</v>
      </c>
    </row>
    <row r="62" spans="1:13">
      <c r="A62" s="113" t="s">
        <v>29</v>
      </c>
      <c r="B62" s="8" t="s">
        <v>116</v>
      </c>
      <c r="C62" s="8" t="s">
        <v>169</v>
      </c>
      <c r="D62" s="8" t="s">
        <v>167</v>
      </c>
      <c r="E62" s="7">
        <v>13.829999000000001</v>
      </c>
      <c r="F62" s="7">
        <v>35943602.469999999</v>
      </c>
      <c r="G62" s="6">
        <v>497100022.16000003</v>
      </c>
      <c r="H62" s="7">
        <v>4408920.0199999996</v>
      </c>
      <c r="I62" s="6">
        <v>60975363.880000003</v>
      </c>
      <c r="J62" s="7">
        <v>8315625.5300000003</v>
      </c>
      <c r="K62" s="6">
        <v>115005101.08</v>
      </c>
      <c r="L62" s="7">
        <v>-3906705.51</v>
      </c>
      <c r="M62" s="6">
        <v>-54029737.200000003</v>
      </c>
    </row>
    <row r="63" spans="1:13">
      <c r="A63" s="113" t="s">
        <v>29</v>
      </c>
      <c r="B63" s="8" t="s">
        <v>116</v>
      </c>
      <c r="C63" s="8" t="s">
        <v>170</v>
      </c>
      <c r="D63" s="8" t="s">
        <v>167</v>
      </c>
      <c r="E63" s="7">
        <v>13.829999000000001</v>
      </c>
      <c r="F63" s="7">
        <v>758114.58</v>
      </c>
      <c r="G63" s="6">
        <v>10484724.640000001</v>
      </c>
      <c r="H63" s="7">
        <v>633780.47999999998</v>
      </c>
      <c r="I63" s="6">
        <v>8765184.0399999991</v>
      </c>
      <c r="J63" s="7">
        <v>4908.26</v>
      </c>
      <c r="K63" s="6">
        <v>67881.240000000005</v>
      </c>
      <c r="L63" s="7">
        <v>628872.22</v>
      </c>
      <c r="M63" s="6">
        <v>8697302.8000000007</v>
      </c>
    </row>
    <row r="64" spans="1:13">
      <c r="A64" s="113" t="s">
        <v>29</v>
      </c>
      <c r="B64" s="8" t="s">
        <v>116</v>
      </c>
      <c r="C64" s="8" t="s">
        <v>171</v>
      </c>
      <c r="D64" s="8" t="s">
        <v>167</v>
      </c>
      <c r="E64" s="7">
        <v>13.829999000000001</v>
      </c>
      <c r="F64" s="7">
        <v>116996488.68000001</v>
      </c>
      <c r="G64" s="6">
        <v>1618061438.4400001</v>
      </c>
      <c r="H64" s="7">
        <v>8630375.5899999999</v>
      </c>
      <c r="I64" s="6">
        <v>119358094.41</v>
      </c>
      <c r="J64" s="7">
        <v>5002573.59</v>
      </c>
      <c r="K64" s="6">
        <v>69185592.75</v>
      </c>
      <c r="L64" s="7">
        <v>3627802</v>
      </c>
      <c r="M64" s="6">
        <v>50172501.659999996</v>
      </c>
    </row>
    <row r="65" spans="1:13">
      <c r="A65" s="113" t="s">
        <v>29</v>
      </c>
      <c r="B65" s="8" t="s">
        <v>116</v>
      </c>
      <c r="C65" s="8" t="s">
        <v>172</v>
      </c>
      <c r="D65" s="8" t="s">
        <v>167</v>
      </c>
      <c r="E65" s="7">
        <v>13.83</v>
      </c>
      <c r="F65" s="7">
        <v>33867745.18</v>
      </c>
      <c r="G65" s="6">
        <v>468390915.83999997</v>
      </c>
      <c r="H65" s="7">
        <v>2654094.56</v>
      </c>
      <c r="I65" s="6">
        <v>36706127.759999998</v>
      </c>
      <c r="J65" s="7">
        <v>1207710.26</v>
      </c>
      <c r="K65" s="6">
        <v>16702632.9</v>
      </c>
      <c r="L65" s="7">
        <v>1446384.3</v>
      </c>
      <c r="M65" s="6">
        <v>20003494.870000001</v>
      </c>
    </row>
    <row r="66" spans="1:13" s="10" customFormat="1">
      <c r="A66" s="110" t="str">
        <f>"Sub Total: " &amp;A65</f>
        <v>Sub Total: Coronation Global Opportunities Fund</v>
      </c>
      <c r="B66" s="110"/>
      <c r="C66" s="110"/>
      <c r="D66" s="110"/>
      <c r="E66" s="111"/>
      <c r="F66" s="111"/>
      <c r="G66" s="112">
        <f>SUM(G59:G65)</f>
        <v>3951607546.7300005</v>
      </c>
      <c r="H66" s="111"/>
      <c r="I66" s="112">
        <f>SUM(I59:I65)</f>
        <v>414373206.45999998</v>
      </c>
      <c r="J66" s="111"/>
      <c r="K66" s="112">
        <f>SUM(K59:K65)</f>
        <v>296479458.58999997</v>
      </c>
      <c r="L66" s="111"/>
      <c r="M66" s="112">
        <f>SUM(M59:M65)</f>
        <v>117893747.89999999</v>
      </c>
    </row>
    <row r="67" spans="1:13" s="10" customFormat="1">
      <c r="A67" s="110"/>
      <c r="B67" s="110"/>
      <c r="C67" s="110"/>
      <c r="D67" s="110"/>
      <c r="E67" s="111"/>
      <c r="F67" s="111"/>
      <c r="G67" s="112"/>
      <c r="H67" s="111"/>
      <c r="I67" s="112"/>
      <c r="J67" s="111"/>
      <c r="K67" s="112"/>
      <c r="L67" s="111"/>
      <c r="M67" s="112"/>
    </row>
    <row r="68" spans="1:13" s="10" customFormat="1">
      <c r="A68" s="110" t="str">
        <f>A69</f>
        <v>Dodge &amp; Cox Worldwide Funds plc</v>
      </c>
      <c r="B68" s="110"/>
      <c r="C68" s="110"/>
      <c r="D68" s="110"/>
      <c r="E68" s="111"/>
      <c r="F68" s="111"/>
      <c r="G68" s="112"/>
      <c r="H68" s="111"/>
      <c r="I68" s="112"/>
      <c r="J68" s="111"/>
      <c r="K68" s="112"/>
      <c r="L68" s="111"/>
      <c r="M68" s="112"/>
    </row>
    <row r="69" spans="1:13">
      <c r="A69" s="113" t="s">
        <v>30</v>
      </c>
      <c r="B69" s="8" t="s">
        <v>116</v>
      </c>
      <c r="C69" s="8" t="s">
        <v>175</v>
      </c>
      <c r="D69" s="8" t="s">
        <v>118</v>
      </c>
      <c r="E69" s="7">
        <v>13.858499999999999</v>
      </c>
      <c r="F69" s="7">
        <v>5055232.67</v>
      </c>
      <c r="G69" s="6">
        <v>70057942.010000005</v>
      </c>
      <c r="H69" s="7">
        <v>249842.88</v>
      </c>
      <c r="I69" s="6">
        <v>3462447.55</v>
      </c>
      <c r="J69" s="7">
        <v>267687.21999999997</v>
      </c>
      <c r="K69" s="6">
        <v>3709743.34</v>
      </c>
      <c r="L69" s="7">
        <v>-17844.34</v>
      </c>
      <c r="M69" s="6">
        <v>-247295.79</v>
      </c>
    </row>
    <row r="70" spans="1:13">
      <c r="A70" s="113" t="s">
        <v>30</v>
      </c>
      <c r="B70" s="8" t="s">
        <v>116</v>
      </c>
      <c r="C70" s="8" t="s">
        <v>176</v>
      </c>
      <c r="D70" s="8" t="s">
        <v>118</v>
      </c>
      <c r="E70" s="7">
        <v>0</v>
      </c>
      <c r="F70" s="7">
        <v>0</v>
      </c>
      <c r="G70" s="6">
        <v>0</v>
      </c>
      <c r="H70" s="7">
        <v>0</v>
      </c>
      <c r="I70" s="6">
        <v>0</v>
      </c>
      <c r="J70" s="7">
        <v>0</v>
      </c>
      <c r="K70" s="6">
        <v>0</v>
      </c>
      <c r="L70" s="7">
        <v>0</v>
      </c>
      <c r="M70" s="6">
        <v>0</v>
      </c>
    </row>
    <row r="71" spans="1:13">
      <c r="A71" s="113" t="s">
        <v>30</v>
      </c>
      <c r="B71" s="8" t="s">
        <v>116</v>
      </c>
      <c r="C71" s="8" t="s">
        <v>177</v>
      </c>
      <c r="D71" s="8" t="s">
        <v>118</v>
      </c>
      <c r="E71" s="7">
        <v>0</v>
      </c>
      <c r="F71" s="7">
        <v>0</v>
      </c>
      <c r="G71" s="6">
        <v>0</v>
      </c>
      <c r="H71" s="7">
        <v>0</v>
      </c>
      <c r="I71" s="6">
        <v>0</v>
      </c>
      <c r="J71" s="7">
        <v>0</v>
      </c>
      <c r="K71" s="6">
        <v>0</v>
      </c>
      <c r="L71" s="7">
        <v>0</v>
      </c>
      <c r="M71" s="6">
        <v>0</v>
      </c>
    </row>
    <row r="72" spans="1:13" s="10" customFormat="1">
      <c r="A72" s="110" t="str">
        <f>"Sub Total: " &amp;A71</f>
        <v>Sub Total: Dodge &amp; Cox Worldwide Funds plc</v>
      </c>
      <c r="B72" s="110"/>
      <c r="C72" s="110"/>
      <c r="D72" s="110"/>
      <c r="E72" s="111"/>
      <c r="F72" s="111"/>
      <c r="G72" s="112">
        <f>SUM(G69:G71)</f>
        <v>70057942.010000005</v>
      </c>
      <c r="H72" s="111"/>
      <c r="I72" s="112">
        <f>SUM(I69:I71)</f>
        <v>3462447.55</v>
      </c>
      <c r="J72" s="111"/>
      <c r="K72" s="112">
        <f>SUM(K69:K71)</f>
        <v>3709743.34</v>
      </c>
      <c r="L72" s="111"/>
      <c r="M72" s="112">
        <f>SUM(M69:M71)</f>
        <v>-247295.79</v>
      </c>
    </row>
    <row r="73" spans="1:13" s="10" customFormat="1">
      <c r="A73" s="110"/>
      <c r="B73" s="110"/>
      <c r="C73" s="110"/>
      <c r="D73" s="110"/>
      <c r="E73" s="111"/>
      <c r="F73" s="111"/>
      <c r="G73" s="112"/>
      <c r="H73" s="111"/>
      <c r="I73" s="112"/>
      <c r="J73" s="111"/>
      <c r="K73" s="112"/>
      <c r="L73" s="111"/>
      <c r="M73" s="112"/>
    </row>
    <row r="74" spans="1:13" s="10" customFormat="1">
      <c r="A74" s="110" t="str">
        <f>A75</f>
        <v>Fidelity Funds SICAV</v>
      </c>
      <c r="B74" s="110"/>
      <c r="C74" s="110"/>
      <c r="D74" s="110"/>
      <c r="E74" s="111"/>
      <c r="F74" s="111"/>
      <c r="G74" s="112"/>
      <c r="H74" s="111"/>
      <c r="I74" s="112"/>
      <c r="J74" s="111"/>
      <c r="K74" s="112"/>
      <c r="L74" s="111"/>
      <c r="M74" s="112"/>
    </row>
    <row r="75" spans="1:13">
      <c r="A75" s="113" t="s">
        <v>31</v>
      </c>
      <c r="B75" s="8" t="s">
        <v>116</v>
      </c>
      <c r="C75" s="8" t="s">
        <v>178</v>
      </c>
      <c r="D75" s="8" t="s">
        <v>118</v>
      </c>
      <c r="E75" s="7">
        <v>13.862351</v>
      </c>
      <c r="F75" s="7">
        <v>2335001</v>
      </c>
      <c r="G75" s="6">
        <v>32368604</v>
      </c>
      <c r="H75" s="7">
        <v>220221</v>
      </c>
      <c r="I75" s="6">
        <v>2759423</v>
      </c>
      <c r="J75" s="7">
        <v>0</v>
      </c>
      <c r="K75" s="6">
        <v>0</v>
      </c>
      <c r="L75" s="7">
        <v>220221</v>
      </c>
      <c r="M75" s="6">
        <v>2759423</v>
      </c>
    </row>
    <row r="76" spans="1:13">
      <c r="A76" s="113" t="s">
        <v>31</v>
      </c>
      <c r="B76" s="8" t="s">
        <v>116</v>
      </c>
      <c r="C76" s="8" t="s">
        <v>179</v>
      </c>
      <c r="D76" s="8" t="s">
        <v>118</v>
      </c>
      <c r="E76" s="7">
        <v>13.862211</v>
      </c>
      <c r="F76" s="7">
        <v>70971</v>
      </c>
      <c r="G76" s="6">
        <v>983815</v>
      </c>
      <c r="H76" s="7">
        <v>97</v>
      </c>
      <c r="I76" s="6">
        <v>1229</v>
      </c>
      <c r="J76" s="7">
        <v>0</v>
      </c>
      <c r="K76" s="6">
        <v>0</v>
      </c>
      <c r="L76" s="7">
        <v>97</v>
      </c>
      <c r="M76" s="6">
        <v>1229</v>
      </c>
    </row>
    <row r="77" spans="1:13">
      <c r="A77" s="113" t="s">
        <v>31</v>
      </c>
      <c r="B77" s="8" t="s">
        <v>116</v>
      </c>
      <c r="C77" s="8" t="s">
        <v>180</v>
      </c>
      <c r="D77" s="8" t="s">
        <v>118</v>
      </c>
      <c r="E77" s="7">
        <v>13.862349</v>
      </c>
      <c r="F77" s="7">
        <v>3843473</v>
      </c>
      <c r="G77" s="6">
        <v>53279567</v>
      </c>
      <c r="H77" s="7">
        <v>4040</v>
      </c>
      <c r="I77" s="6">
        <v>49844</v>
      </c>
      <c r="J77" s="7">
        <v>-367956</v>
      </c>
      <c r="K77" s="6">
        <v>-4622970</v>
      </c>
      <c r="L77" s="7">
        <v>371996</v>
      </c>
      <c r="M77" s="6">
        <v>4672814</v>
      </c>
    </row>
    <row r="78" spans="1:13">
      <c r="A78" s="113" t="s">
        <v>31</v>
      </c>
      <c r="B78" s="8" t="s">
        <v>116</v>
      </c>
      <c r="C78" s="8" t="s">
        <v>181</v>
      </c>
      <c r="D78" s="8" t="s">
        <v>122</v>
      </c>
      <c r="E78" s="7">
        <v>15.476552</v>
      </c>
      <c r="F78" s="7">
        <v>3283990</v>
      </c>
      <c r="G78" s="6">
        <v>50824845</v>
      </c>
      <c r="H78" s="7">
        <v>46787</v>
      </c>
      <c r="I78" s="6">
        <v>648292</v>
      </c>
      <c r="J78" s="7">
        <v>0</v>
      </c>
      <c r="K78" s="6">
        <v>0</v>
      </c>
      <c r="L78" s="7">
        <v>46787</v>
      </c>
      <c r="M78" s="6">
        <v>648292</v>
      </c>
    </row>
    <row r="79" spans="1:13">
      <c r="A79" s="113" t="s">
        <v>31</v>
      </c>
      <c r="B79" s="8" t="s">
        <v>116</v>
      </c>
      <c r="C79" s="8" t="s">
        <v>182</v>
      </c>
      <c r="D79" s="8" t="s">
        <v>122</v>
      </c>
      <c r="E79" s="7">
        <v>15.476559999999999</v>
      </c>
      <c r="F79" s="7">
        <v>1052050</v>
      </c>
      <c r="G79" s="6">
        <v>16282115</v>
      </c>
      <c r="H79" s="7">
        <v>60661</v>
      </c>
      <c r="I79" s="6">
        <v>838257</v>
      </c>
      <c r="J79" s="7">
        <v>0</v>
      </c>
      <c r="K79" s="6">
        <v>0</v>
      </c>
      <c r="L79" s="7">
        <v>60661</v>
      </c>
      <c r="M79" s="6">
        <v>838257</v>
      </c>
    </row>
    <row r="80" spans="1:13">
      <c r="A80" s="113" t="s">
        <v>31</v>
      </c>
      <c r="B80" s="8" t="s">
        <v>116</v>
      </c>
      <c r="C80" s="8" t="s">
        <v>183</v>
      </c>
      <c r="D80" s="8" t="s">
        <v>118</v>
      </c>
      <c r="E80" s="7">
        <v>13.862348000000001</v>
      </c>
      <c r="F80" s="7">
        <v>8823035</v>
      </c>
      <c r="G80" s="6">
        <v>122307986</v>
      </c>
      <c r="H80" s="7">
        <v>158731</v>
      </c>
      <c r="I80" s="6">
        <v>2077351</v>
      </c>
      <c r="J80" s="7">
        <v>-29025</v>
      </c>
      <c r="K80" s="6">
        <v>-380822</v>
      </c>
      <c r="L80" s="7">
        <v>187756</v>
      </c>
      <c r="M80" s="6">
        <v>2458173</v>
      </c>
    </row>
    <row r="81" spans="1:13">
      <c r="A81" s="113" t="s">
        <v>31</v>
      </c>
      <c r="B81" s="8" t="s">
        <v>116</v>
      </c>
      <c r="C81" s="8" t="s">
        <v>184</v>
      </c>
      <c r="D81" s="8" t="s">
        <v>118</v>
      </c>
      <c r="E81" s="7">
        <v>13.862295</v>
      </c>
      <c r="F81" s="7">
        <v>45082</v>
      </c>
      <c r="G81" s="6">
        <v>624940</v>
      </c>
      <c r="H81" s="7">
        <v>324</v>
      </c>
      <c r="I81" s="6">
        <v>4113</v>
      </c>
      <c r="J81" s="7">
        <v>0</v>
      </c>
      <c r="K81" s="6">
        <v>0</v>
      </c>
      <c r="L81" s="7">
        <v>324</v>
      </c>
      <c r="M81" s="6">
        <v>4113</v>
      </c>
    </row>
    <row r="82" spans="1:13">
      <c r="A82" s="113" t="s">
        <v>31</v>
      </c>
      <c r="B82" s="8" t="s">
        <v>116</v>
      </c>
      <c r="C82" s="8" t="s">
        <v>185</v>
      </c>
      <c r="D82" s="8" t="s">
        <v>118</v>
      </c>
      <c r="E82" s="7">
        <v>13.862389</v>
      </c>
      <c r="F82" s="7">
        <v>271977</v>
      </c>
      <c r="G82" s="6">
        <v>3770251</v>
      </c>
      <c r="H82" s="7">
        <v>73103</v>
      </c>
      <c r="I82" s="6">
        <v>896873</v>
      </c>
      <c r="J82" s="7">
        <v>-63</v>
      </c>
      <c r="K82" s="6">
        <v>-765</v>
      </c>
      <c r="L82" s="7">
        <v>73166</v>
      </c>
      <c r="M82" s="6">
        <v>897638</v>
      </c>
    </row>
    <row r="83" spans="1:13">
      <c r="A83" s="113" t="s">
        <v>31</v>
      </c>
      <c r="B83" s="8" t="s">
        <v>116</v>
      </c>
      <c r="C83" s="8" t="s">
        <v>186</v>
      </c>
      <c r="D83" s="8" t="s">
        <v>136</v>
      </c>
      <c r="E83" s="7">
        <v>20.959156</v>
      </c>
      <c r="F83" s="7">
        <v>74308</v>
      </c>
      <c r="G83" s="6">
        <v>1557433</v>
      </c>
      <c r="H83" s="7">
        <v>740</v>
      </c>
      <c r="I83" s="6">
        <v>14643</v>
      </c>
      <c r="J83" s="7">
        <v>0</v>
      </c>
      <c r="K83" s="6">
        <v>0</v>
      </c>
      <c r="L83" s="7">
        <v>740</v>
      </c>
      <c r="M83" s="6">
        <v>14643</v>
      </c>
    </row>
    <row r="84" spans="1:13">
      <c r="A84" s="113" t="s">
        <v>31</v>
      </c>
      <c r="B84" s="8" t="s">
        <v>116</v>
      </c>
      <c r="C84" s="8" t="s">
        <v>187</v>
      </c>
      <c r="D84" s="8" t="s">
        <v>122</v>
      </c>
      <c r="E84" s="7">
        <v>15.476314</v>
      </c>
      <c r="F84" s="7">
        <v>22250</v>
      </c>
      <c r="G84" s="6">
        <v>344348</v>
      </c>
      <c r="H84" s="7">
        <v>0</v>
      </c>
      <c r="I84" s="6">
        <v>0</v>
      </c>
      <c r="J84" s="7">
        <v>0</v>
      </c>
      <c r="K84" s="6">
        <v>0</v>
      </c>
      <c r="L84" s="7">
        <v>0</v>
      </c>
      <c r="M84" s="6">
        <v>0</v>
      </c>
    </row>
    <row r="85" spans="1:13" s="10" customFormat="1">
      <c r="A85" s="110" t="str">
        <f>"Sub Total: " &amp;A84</f>
        <v>Sub Total: Fidelity Funds SICAV</v>
      </c>
      <c r="B85" s="110"/>
      <c r="C85" s="110"/>
      <c r="D85" s="110"/>
      <c r="E85" s="111"/>
      <c r="F85" s="111"/>
      <c r="G85" s="112">
        <f>SUM(G75:G84)</f>
        <v>282343904</v>
      </c>
      <c r="H85" s="111"/>
      <c r="I85" s="112">
        <f>SUM(I75:I84)</f>
        <v>7290025</v>
      </c>
      <c r="J85" s="111"/>
      <c r="K85" s="112">
        <f>SUM(K75:K84)</f>
        <v>-5004557</v>
      </c>
      <c r="L85" s="111"/>
      <c r="M85" s="112">
        <f>SUM(M75:M84)</f>
        <v>12294582</v>
      </c>
    </row>
    <row r="86" spans="1:13" s="10" customFormat="1">
      <c r="A86" s="110"/>
      <c r="B86" s="110"/>
      <c r="C86" s="110"/>
      <c r="D86" s="110"/>
      <c r="E86" s="111"/>
      <c r="F86" s="111"/>
      <c r="G86" s="112"/>
      <c r="H86" s="111"/>
      <c r="I86" s="112"/>
      <c r="J86" s="111"/>
      <c r="K86" s="112"/>
      <c r="L86" s="111"/>
      <c r="M86" s="112"/>
    </row>
    <row r="87" spans="1:13" s="10" customFormat="1">
      <c r="A87" s="110" t="str">
        <f>A88</f>
        <v>Foord Global Equity Fund</v>
      </c>
      <c r="B87" s="110"/>
      <c r="C87" s="110"/>
      <c r="D87" s="110"/>
      <c r="E87" s="111"/>
      <c r="F87" s="111"/>
      <c r="G87" s="112"/>
      <c r="H87" s="111"/>
      <c r="I87" s="112"/>
      <c r="J87" s="111"/>
      <c r="K87" s="112"/>
      <c r="L87" s="111"/>
      <c r="M87" s="112"/>
    </row>
    <row r="88" spans="1:13">
      <c r="A88" s="113" t="s">
        <v>32</v>
      </c>
      <c r="B88" s="8" t="s">
        <v>116</v>
      </c>
      <c r="C88" s="8" t="s">
        <v>32</v>
      </c>
      <c r="D88" s="8" t="s">
        <v>118</v>
      </c>
      <c r="E88" s="7">
        <v>13.854900000000001</v>
      </c>
      <c r="F88" s="7">
        <v>306242.26</v>
      </c>
      <c r="G88" s="6">
        <v>4242955.8899999997</v>
      </c>
      <c r="H88" s="7">
        <v>0</v>
      </c>
      <c r="I88" s="6">
        <v>0</v>
      </c>
      <c r="J88" s="7">
        <v>0</v>
      </c>
      <c r="K88" s="6">
        <v>0</v>
      </c>
      <c r="L88" s="7">
        <v>0</v>
      </c>
      <c r="M88" s="6">
        <v>0</v>
      </c>
    </row>
    <row r="89" spans="1:13" s="10" customFormat="1">
      <c r="A89" s="110" t="str">
        <f>"Sub Total: " &amp;A88</f>
        <v>Sub Total: Foord Global Equity Fund</v>
      </c>
      <c r="B89" s="110"/>
      <c r="C89" s="110"/>
      <c r="D89" s="110"/>
      <c r="E89" s="111"/>
      <c r="F89" s="111"/>
      <c r="G89" s="112">
        <f>SUM(G88)</f>
        <v>4242955.8899999997</v>
      </c>
      <c r="H89" s="111"/>
      <c r="I89" s="112">
        <f>SUM(I88)</f>
        <v>0</v>
      </c>
      <c r="J89" s="111"/>
      <c r="K89" s="112">
        <f>SUM(K88)</f>
        <v>0</v>
      </c>
      <c r="L89" s="111"/>
      <c r="M89" s="112">
        <f>SUM(M88)</f>
        <v>0</v>
      </c>
    </row>
    <row r="90" spans="1:13" s="10" customFormat="1">
      <c r="A90" s="110"/>
      <c r="B90" s="110"/>
      <c r="C90" s="110"/>
      <c r="D90" s="110"/>
      <c r="E90" s="111"/>
      <c r="F90" s="111"/>
      <c r="G90" s="112"/>
      <c r="H90" s="111"/>
      <c r="I90" s="112"/>
      <c r="J90" s="111"/>
      <c r="K90" s="112"/>
      <c r="L90" s="111"/>
      <c r="M90" s="112"/>
    </row>
    <row r="91" spans="1:13" s="10" customFormat="1">
      <c r="A91" s="110" t="str">
        <f>A92</f>
        <v>Franklin Templeton Investment Funds (Luxembourg) (FTIF)</v>
      </c>
      <c r="B91" s="110"/>
      <c r="C91" s="110"/>
      <c r="D91" s="110"/>
      <c r="E91" s="111"/>
      <c r="F91" s="111"/>
      <c r="G91" s="112"/>
      <c r="H91" s="111"/>
      <c r="I91" s="112"/>
      <c r="J91" s="111"/>
      <c r="K91" s="112"/>
      <c r="L91" s="111"/>
      <c r="M91" s="112"/>
    </row>
    <row r="92" spans="1:13">
      <c r="A92" s="113" t="s">
        <v>36</v>
      </c>
      <c r="B92" s="8" t="s">
        <v>116</v>
      </c>
      <c r="C92" s="8" t="s">
        <v>191</v>
      </c>
      <c r="D92" s="8" t="s">
        <v>118</v>
      </c>
      <c r="E92" s="7">
        <v>0</v>
      </c>
      <c r="F92" s="7">
        <v>0</v>
      </c>
      <c r="G92" s="6">
        <v>0</v>
      </c>
      <c r="H92" s="7">
        <v>0</v>
      </c>
      <c r="I92" s="6">
        <v>0</v>
      </c>
      <c r="J92" s="7">
        <v>0</v>
      </c>
      <c r="K92" s="6">
        <v>0</v>
      </c>
      <c r="L92" s="7">
        <v>0</v>
      </c>
      <c r="M92" s="6">
        <v>0</v>
      </c>
    </row>
    <row r="93" spans="1:13">
      <c r="A93" s="113" t="s">
        <v>36</v>
      </c>
      <c r="B93" s="8" t="s">
        <v>116</v>
      </c>
      <c r="C93" s="8" t="s">
        <v>192</v>
      </c>
      <c r="D93" s="8" t="s">
        <v>118</v>
      </c>
      <c r="E93" s="7">
        <v>0</v>
      </c>
      <c r="F93" s="7">
        <v>0</v>
      </c>
      <c r="G93" s="6">
        <v>0</v>
      </c>
      <c r="H93" s="7">
        <v>0</v>
      </c>
      <c r="I93" s="6">
        <v>0</v>
      </c>
      <c r="J93" s="7">
        <v>0</v>
      </c>
      <c r="K93" s="6">
        <v>0</v>
      </c>
      <c r="L93" s="7">
        <v>0</v>
      </c>
      <c r="M93" s="6">
        <v>0</v>
      </c>
    </row>
    <row r="94" spans="1:13">
      <c r="A94" s="113" t="s">
        <v>36</v>
      </c>
      <c r="B94" s="8" t="s">
        <v>116</v>
      </c>
      <c r="C94" s="8" t="s">
        <v>193</v>
      </c>
      <c r="D94" s="8" t="s">
        <v>118</v>
      </c>
      <c r="E94" s="7">
        <v>0</v>
      </c>
      <c r="F94" s="7">
        <v>0</v>
      </c>
      <c r="G94" s="6">
        <v>0</v>
      </c>
      <c r="H94" s="7">
        <v>0</v>
      </c>
      <c r="I94" s="6">
        <v>0</v>
      </c>
      <c r="J94" s="7">
        <v>0</v>
      </c>
      <c r="K94" s="6">
        <v>0</v>
      </c>
      <c r="L94" s="7">
        <v>0</v>
      </c>
      <c r="M94" s="6">
        <v>0</v>
      </c>
    </row>
    <row r="95" spans="1:13">
      <c r="A95" s="113" t="s">
        <v>36</v>
      </c>
      <c r="B95" s="8" t="s">
        <v>116</v>
      </c>
      <c r="C95" s="8" t="s">
        <v>194</v>
      </c>
      <c r="D95" s="8" t="s">
        <v>118</v>
      </c>
      <c r="E95" s="7">
        <v>13.834128</v>
      </c>
      <c r="F95" s="7">
        <v>4227277.66</v>
      </c>
      <c r="G95" s="6">
        <v>58480703.649999999</v>
      </c>
      <c r="H95" s="7">
        <v>9515.58</v>
      </c>
      <c r="I95" s="6">
        <v>131639.76</v>
      </c>
      <c r="J95" s="7">
        <v>5184.3</v>
      </c>
      <c r="K95" s="6">
        <v>71720.27</v>
      </c>
      <c r="L95" s="7">
        <v>4331.28</v>
      </c>
      <c r="M95" s="6">
        <v>59919.49</v>
      </c>
    </row>
    <row r="96" spans="1:13">
      <c r="A96" s="113" t="s">
        <v>36</v>
      </c>
      <c r="B96" s="8" t="s">
        <v>116</v>
      </c>
      <c r="C96" s="8" t="s">
        <v>195</v>
      </c>
      <c r="D96" s="8" t="s">
        <v>118</v>
      </c>
      <c r="E96" s="7">
        <v>0</v>
      </c>
      <c r="F96" s="7">
        <v>0</v>
      </c>
      <c r="G96" s="6">
        <v>0</v>
      </c>
      <c r="H96" s="7">
        <v>0</v>
      </c>
      <c r="I96" s="6">
        <v>0</v>
      </c>
      <c r="J96" s="7">
        <v>0</v>
      </c>
      <c r="K96" s="6">
        <v>0</v>
      </c>
      <c r="L96" s="7">
        <v>0</v>
      </c>
      <c r="M96" s="6">
        <v>0</v>
      </c>
    </row>
    <row r="97" spans="1:13">
      <c r="A97" s="113" t="s">
        <v>36</v>
      </c>
      <c r="B97" s="8" t="s">
        <v>116</v>
      </c>
      <c r="C97" s="8" t="s">
        <v>196</v>
      </c>
      <c r="D97" s="8" t="s">
        <v>118</v>
      </c>
      <c r="E97" s="7">
        <v>0</v>
      </c>
      <c r="F97" s="7">
        <v>0</v>
      </c>
      <c r="G97" s="6">
        <v>0</v>
      </c>
      <c r="H97" s="7">
        <v>0</v>
      </c>
      <c r="I97" s="6">
        <v>0</v>
      </c>
      <c r="J97" s="7">
        <v>2327578.5699999998</v>
      </c>
      <c r="K97" s="6">
        <v>32200021.719999999</v>
      </c>
      <c r="L97" s="7">
        <v>-2327578.5699999998</v>
      </c>
      <c r="M97" s="6">
        <v>-32200021.719999999</v>
      </c>
    </row>
    <row r="98" spans="1:13">
      <c r="A98" s="113" t="s">
        <v>36</v>
      </c>
      <c r="B98" s="8" t="s">
        <v>116</v>
      </c>
      <c r="C98" s="8" t="s">
        <v>199</v>
      </c>
      <c r="D98" s="8" t="s">
        <v>122</v>
      </c>
      <c r="E98" s="7">
        <v>15.4984</v>
      </c>
      <c r="F98" s="7">
        <v>722672.41</v>
      </c>
      <c r="G98" s="6">
        <v>11200266.17</v>
      </c>
      <c r="H98" s="7">
        <v>0</v>
      </c>
      <c r="I98" s="6">
        <v>0</v>
      </c>
      <c r="J98" s="7">
        <v>0</v>
      </c>
      <c r="K98" s="6">
        <v>0</v>
      </c>
      <c r="L98" s="7">
        <v>0</v>
      </c>
      <c r="M98" s="6">
        <v>0</v>
      </c>
    </row>
    <row r="99" spans="1:13">
      <c r="A99" s="113" t="s">
        <v>36</v>
      </c>
      <c r="B99" s="8" t="s">
        <v>116</v>
      </c>
      <c r="C99" s="8" t="s">
        <v>200</v>
      </c>
      <c r="D99" s="8" t="s">
        <v>122</v>
      </c>
      <c r="E99" s="7">
        <v>0</v>
      </c>
      <c r="F99" s="7">
        <v>0</v>
      </c>
      <c r="G99" s="6">
        <v>0</v>
      </c>
      <c r="H99" s="7">
        <v>0</v>
      </c>
      <c r="I99" s="6">
        <v>0</v>
      </c>
      <c r="J99" s="7">
        <v>0</v>
      </c>
      <c r="K99" s="6">
        <v>0</v>
      </c>
      <c r="L99" s="7">
        <v>0</v>
      </c>
      <c r="M99" s="6">
        <v>0</v>
      </c>
    </row>
    <row r="100" spans="1:13">
      <c r="A100" s="113" t="s">
        <v>36</v>
      </c>
      <c r="B100" s="8" t="s">
        <v>116</v>
      </c>
      <c r="C100" s="8" t="s">
        <v>201</v>
      </c>
      <c r="D100" s="8" t="s">
        <v>118</v>
      </c>
      <c r="E100" s="7">
        <v>13.834128</v>
      </c>
      <c r="F100" s="7">
        <v>217564.9</v>
      </c>
      <c r="G100" s="6">
        <v>3009820.83</v>
      </c>
      <c r="H100" s="7">
        <v>0</v>
      </c>
      <c r="I100" s="6">
        <v>0</v>
      </c>
      <c r="J100" s="7">
        <v>0</v>
      </c>
      <c r="K100" s="6">
        <v>0</v>
      </c>
      <c r="L100" s="7">
        <v>0</v>
      </c>
      <c r="M100" s="6">
        <v>0</v>
      </c>
    </row>
    <row r="101" spans="1:13">
      <c r="A101" s="113" t="s">
        <v>36</v>
      </c>
      <c r="B101" s="8" t="s">
        <v>116</v>
      </c>
      <c r="C101" s="8" t="s">
        <v>202</v>
      </c>
      <c r="D101" s="8" t="s">
        <v>122</v>
      </c>
      <c r="E101" s="7">
        <v>15.498398</v>
      </c>
      <c r="F101" s="7">
        <v>54508.89</v>
      </c>
      <c r="G101" s="6">
        <v>844800.51</v>
      </c>
      <c r="H101" s="7">
        <v>0</v>
      </c>
      <c r="I101" s="6">
        <v>0</v>
      </c>
      <c r="J101" s="7">
        <v>0</v>
      </c>
      <c r="K101" s="6">
        <v>0</v>
      </c>
      <c r="L101" s="7">
        <v>0</v>
      </c>
      <c r="M101" s="6">
        <v>0</v>
      </c>
    </row>
    <row r="102" spans="1:13">
      <c r="A102" s="113" t="s">
        <v>36</v>
      </c>
      <c r="B102" s="8" t="s">
        <v>116</v>
      </c>
      <c r="C102" s="8" t="s">
        <v>203</v>
      </c>
      <c r="D102" s="8" t="s">
        <v>122</v>
      </c>
      <c r="E102" s="7">
        <v>15.498398999999999</v>
      </c>
      <c r="F102" s="7">
        <v>715918.24</v>
      </c>
      <c r="G102" s="6">
        <v>11095587.199999999</v>
      </c>
      <c r="H102" s="7">
        <v>0</v>
      </c>
      <c r="I102" s="6">
        <v>0</v>
      </c>
      <c r="J102" s="7">
        <v>0</v>
      </c>
      <c r="K102" s="6">
        <v>0</v>
      </c>
      <c r="L102" s="7">
        <v>0</v>
      </c>
      <c r="M102" s="6">
        <v>0</v>
      </c>
    </row>
    <row r="103" spans="1:13">
      <c r="A103" s="113" t="s">
        <v>36</v>
      </c>
      <c r="B103" s="8" t="s">
        <v>116</v>
      </c>
      <c r="C103" s="8" t="s">
        <v>204</v>
      </c>
      <c r="D103" s="8" t="s">
        <v>118</v>
      </c>
      <c r="E103" s="7">
        <v>13.834127000000001</v>
      </c>
      <c r="F103" s="7">
        <v>40847.19</v>
      </c>
      <c r="G103" s="6">
        <v>565085.23</v>
      </c>
      <c r="H103" s="7">
        <v>0</v>
      </c>
      <c r="I103" s="6">
        <v>0</v>
      </c>
      <c r="J103" s="7">
        <v>0</v>
      </c>
      <c r="K103" s="6">
        <v>0</v>
      </c>
      <c r="L103" s="7">
        <v>0</v>
      </c>
      <c r="M103" s="6">
        <v>0</v>
      </c>
    </row>
    <row r="104" spans="1:13">
      <c r="A104" s="113" t="s">
        <v>36</v>
      </c>
      <c r="B104" s="8" t="s">
        <v>116</v>
      </c>
      <c r="C104" s="8" t="s">
        <v>205</v>
      </c>
      <c r="D104" s="8" t="s">
        <v>118</v>
      </c>
      <c r="E104" s="7">
        <v>13.834127000000001</v>
      </c>
      <c r="F104" s="7">
        <v>70650.98</v>
      </c>
      <c r="G104" s="6">
        <v>977394.69</v>
      </c>
      <c r="H104" s="7">
        <v>0</v>
      </c>
      <c r="I104" s="6">
        <v>0</v>
      </c>
      <c r="J104" s="7">
        <v>0</v>
      </c>
      <c r="K104" s="6">
        <v>0</v>
      </c>
      <c r="L104" s="7">
        <v>0</v>
      </c>
      <c r="M104" s="6">
        <v>0</v>
      </c>
    </row>
    <row r="105" spans="1:13">
      <c r="A105" s="113" t="s">
        <v>36</v>
      </c>
      <c r="B105" s="8" t="s">
        <v>116</v>
      </c>
      <c r="C105" s="8" t="s">
        <v>206</v>
      </c>
      <c r="D105" s="8" t="s">
        <v>118</v>
      </c>
      <c r="E105" s="7">
        <v>13.834128</v>
      </c>
      <c r="F105" s="7">
        <v>43362769.640000001</v>
      </c>
      <c r="G105" s="6">
        <v>599886140</v>
      </c>
      <c r="H105" s="7">
        <v>27171417.07</v>
      </c>
      <c r="I105" s="6">
        <v>375892883</v>
      </c>
      <c r="J105" s="7">
        <v>7483063.1500000004</v>
      </c>
      <c r="K105" s="6">
        <v>103521659.40000001</v>
      </c>
      <c r="L105" s="7">
        <v>19688353.920000002</v>
      </c>
      <c r="M105" s="6">
        <v>272371223.60000002</v>
      </c>
    </row>
    <row r="106" spans="1:13">
      <c r="A106" s="113" t="s">
        <v>36</v>
      </c>
      <c r="B106" s="8" t="s">
        <v>116</v>
      </c>
      <c r="C106" s="8" t="s">
        <v>207</v>
      </c>
      <c r="D106" s="8" t="s">
        <v>118</v>
      </c>
      <c r="E106" s="7">
        <v>13.834128</v>
      </c>
      <c r="F106" s="7">
        <v>170587.97</v>
      </c>
      <c r="G106" s="6">
        <v>2359935.94</v>
      </c>
      <c r="H106" s="7">
        <v>0</v>
      </c>
      <c r="I106" s="6">
        <v>0</v>
      </c>
      <c r="J106" s="7">
        <v>0</v>
      </c>
      <c r="K106" s="6">
        <v>0</v>
      </c>
      <c r="L106" s="7">
        <v>0</v>
      </c>
      <c r="M106" s="6">
        <v>0</v>
      </c>
    </row>
    <row r="107" spans="1:13">
      <c r="A107" s="113" t="s">
        <v>36</v>
      </c>
      <c r="B107" s="8" t="s">
        <v>116</v>
      </c>
      <c r="C107" s="8" t="s">
        <v>208</v>
      </c>
      <c r="D107" s="8" t="s">
        <v>118</v>
      </c>
      <c r="E107" s="7">
        <v>13.834129000000001</v>
      </c>
      <c r="F107" s="7">
        <v>17456.669999999998</v>
      </c>
      <c r="G107" s="6">
        <v>241497.83</v>
      </c>
      <c r="H107" s="7">
        <v>0</v>
      </c>
      <c r="I107" s="6">
        <v>0</v>
      </c>
      <c r="J107" s="7">
        <v>0</v>
      </c>
      <c r="K107" s="6">
        <v>0</v>
      </c>
      <c r="L107" s="7">
        <v>0</v>
      </c>
      <c r="M107" s="6">
        <v>0</v>
      </c>
    </row>
    <row r="108" spans="1:13">
      <c r="A108" s="113" t="s">
        <v>36</v>
      </c>
      <c r="B108" s="8" t="s">
        <v>116</v>
      </c>
      <c r="C108" s="8" t="s">
        <v>209</v>
      </c>
      <c r="D108" s="8" t="s">
        <v>118</v>
      </c>
      <c r="E108" s="7">
        <v>13.83413</v>
      </c>
      <c r="F108" s="7">
        <v>29301.45</v>
      </c>
      <c r="G108" s="6">
        <v>405360.07</v>
      </c>
      <c r="H108" s="7">
        <v>0</v>
      </c>
      <c r="I108" s="6">
        <v>0</v>
      </c>
      <c r="J108" s="7">
        <v>0</v>
      </c>
      <c r="K108" s="6">
        <v>0</v>
      </c>
      <c r="L108" s="7">
        <v>0</v>
      </c>
      <c r="M108" s="6">
        <v>0</v>
      </c>
    </row>
    <row r="109" spans="1:13">
      <c r="A109" s="113" t="s">
        <v>36</v>
      </c>
      <c r="B109" s="8" t="s">
        <v>116</v>
      </c>
      <c r="C109" s="8" t="s">
        <v>210</v>
      </c>
      <c r="D109" s="8" t="s">
        <v>118</v>
      </c>
      <c r="E109" s="7">
        <v>13.834128</v>
      </c>
      <c r="F109" s="7">
        <v>959607.69</v>
      </c>
      <c r="G109" s="6">
        <v>13275336.4</v>
      </c>
      <c r="H109" s="7">
        <v>1624.58</v>
      </c>
      <c r="I109" s="6">
        <v>22474.65</v>
      </c>
      <c r="J109" s="7">
        <v>0</v>
      </c>
      <c r="K109" s="6">
        <v>0</v>
      </c>
      <c r="L109" s="7">
        <v>1624.58</v>
      </c>
      <c r="M109" s="6">
        <v>22474.65</v>
      </c>
    </row>
    <row r="110" spans="1:13">
      <c r="A110" s="113" t="s">
        <v>36</v>
      </c>
      <c r="B110" s="8" t="s">
        <v>116</v>
      </c>
      <c r="C110" s="8" t="s">
        <v>211</v>
      </c>
      <c r="D110" s="8" t="s">
        <v>122</v>
      </c>
      <c r="E110" s="7">
        <v>15.498398999999999</v>
      </c>
      <c r="F110" s="7">
        <v>167110.23000000001</v>
      </c>
      <c r="G110" s="6">
        <v>2589941.15</v>
      </c>
      <c r="H110" s="7">
        <v>0</v>
      </c>
      <c r="I110" s="6">
        <v>0</v>
      </c>
      <c r="J110" s="7">
        <v>0</v>
      </c>
      <c r="K110" s="6">
        <v>0</v>
      </c>
      <c r="L110" s="7">
        <v>0</v>
      </c>
      <c r="M110" s="6">
        <v>0</v>
      </c>
    </row>
    <row r="111" spans="1:13">
      <c r="A111" s="113" t="s">
        <v>36</v>
      </c>
      <c r="B111" s="8" t="s">
        <v>116</v>
      </c>
      <c r="C111" s="8" t="s">
        <v>212</v>
      </c>
      <c r="D111" s="8" t="s">
        <v>118</v>
      </c>
      <c r="E111" s="7">
        <v>13.834128</v>
      </c>
      <c r="F111" s="7">
        <v>1713088.79</v>
      </c>
      <c r="G111" s="6">
        <v>23699090.940000001</v>
      </c>
      <c r="H111" s="7">
        <v>127171.09</v>
      </c>
      <c r="I111" s="6">
        <v>1759301.19</v>
      </c>
      <c r="J111" s="7">
        <v>0</v>
      </c>
      <c r="K111" s="6">
        <v>0</v>
      </c>
      <c r="L111" s="7">
        <v>127171.09</v>
      </c>
      <c r="M111" s="6">
        <v>1759301.19</v>
      </c>
    </row>
    <row r="112" spans="1:13">
      <c r="A112" s="113" t="s">
        <v>36</v>
      </c>
      <c r="B112" s="8" t="s">
        <v>116</v>
      </c>
      <c r="C112" s="8" t="s">
        <v>213</v>
      </c>
      <c r="D112" s="8" t="s">
        <v>118</v>
      </c>
      <c r="E112" s="7">
        <v>13.834128</v>
      </c>
      <c r="F112" s="7">
        <v>398454.76</v>
      </c>
      <c r="G112" s="6">
        <v>5512274.4199999999</v>
      </c>
      <c r="H112" s="7">
        <v>4426.55</v>
      </c>
      <c r="I112" s="6">
        <v>61237.46</v>
      </c>
      <c r="J112" s="7">
        <v>0</v>
      </c>
      <c r="K112" s="6">
        <v>0</v>
      </c>
      <c r="L112" s="7">
        <v>4426.55</v>
      </c>
      <c r="M112" s="6">
        <v>61237.46</v>
      </c>
    </row>
    <row r="113" spans="1:13">
      <c r="A113" s="113" t="s">
        <v>36</v>
      </c>
      <c r="B113" s="8" t="s">
        <v>116</v>
      </c>
      <c r="C113" s="8" t="s">
        <v>214</v>
      </c>
      <c r="D113" s="8" t="s">
        <v>122</v>
      </c>
      <c r="E113" s="7">
        <v>15.498398999999999</v>
      </c>
      <c r="F113" s="7">
        <v>14575.56</v>
      </c>
      <c r="G113" s="6">
        <v>225897.85</v>
      </c>
      <c r="H113" s="7">
        <v>369.17</v>
      </c>
      <c r="I113" s="6">
        <v>5721.54</v>
      </c>
      <c r="J113" s="7">
        <v>0</v>
      </c>
      <c r="K113" s="6">
        <v>0</v>
      </c>
      <c r="L113" s="7">
        <v>369.17</v>
      </c>
      <c r="M113" s="6">
        <v>5721.54</v>
      </c>
    </row>
    <row r="114" spans="1:13">
      <c r="A114" s="113" t="s">
        <v>36</v>
      </c>
      <c r="B114" s="8" t="s">
        <v>116</v>
      </c>
      <c r="C114" s="8" t="s">
        <v>215</v>
      </c>
      <c r="D114" s="8" t="s">
        <v>118</v>
      </c>
      <c r="E114" s="7">
        <v>13.834128</v>
      </c>
      <c r="F114" s="7">
        <v>710995.34</v>
      </c>
      <c r="G114" s="6">
        <v>9836001.1600000001</v>
      </c>
      <c r="H114" s="7">
        <v>207936.22</v>
      </c>
      <c r="I114" s="6">
        <v>2876616.44</v>
      </c>
      <c r="J114" s="7">
        <v>0</v>
      </c>
      <c r="K114" s="6">
        <v>0</v>
      </c>
      <c r="L114" s="7">
        <v>207936.22</v>
      </c>
      <c r="M114" s="6">
        <v>2876616.44</v>
      </c>
    </row>
    <row r="115" spans="1:13">
      <c r="A115" s="113" t="s">
        <v>36</v>
      </c>
      <c r="B115" s="8" t="s">
        <v>116</v>
      </c>
      <c r="C115" s="8" t="s">
        <v>216</v>
      </c>
      <c r="D115" s="8" t="s">
        <v>118</v>
      </c>
      <c r="E115" s="7">
        <v>13.834128</v>
      </c>
      <c r="F115" s="7">
        <v>174603.05</v>
      </c>
      <c r="G115" s="6">
        <v>2415481.06</v>
      </c>
      <c r="H115" s="7">
        <v>0</v>
      </c>
      <c r="I115" s="6">
        <v>0</v>
      </c>
      <c r="J115" s="7">
        <v>0</v>
      </c>
      <c r="K115" s="6">
        <v>0</v>
      </c>
      <c r="L115" s="7">
        <v>0</v>
      </c>
      <c r="M115" s="6">
        <v>0</v>
      </c>
    </row>
    <row r="116" spans="1:13">
      <c r="A116" s="113" t="s">
        <v>36</v>
      </c>
      <c r="B116" s="8" t="s">
        <v>116</v>
      </c>
      <c r="C116" s="8" t="s">
        <v>217</v>
      </c>
      <c r="D116" s="8" t="s">
        <v>118</v>
      </c>
      <c r="E116" s="7">
        <v>13.834128</v>
      </c>
      <c r="F116" s="7">
        <v>363920.07</v>
      </c>
      <c r="G116" s="6">
        <v>5034517.12</v>
      </c>
      <c r="H116" s="7">
        <v>0</v>
      </c>
      <c r="I116" s="6">
        <v>0</v>
      </c>
      <c r="J116" s="7">
        <v>0</v>
      </c>
      <c r="K116" s="6">
        <v>0</v>
      </c>
      <c r="L116" s="7">
        <v>0</v>
      </c>
      <c r="M116" s="6">
        <v>0</v>
      </c>
    </row>
    <row r="117" spans="1:13">
      <c r="A117" s="113" t="s">
        <v>36</v>
      </c>
      <c r="B117" s="8" t="s">
        <v>116</v>
      </c>
      <c r="C117" s="8" t="s">
        <v>218</v>
      </c>
      <c r="D117" s="8" t="s">
        <v>118</v>
      </c>
      <c r="E117" s="7">
        <v>13.834129000000001</v>
      </c>
      <c r="F117" s="7">
        <v>36987.019999999997</v>
      </c>
      <c r="G117" s="6">
        <v>511683.23</v>
      </c>
      <c r="H117" s="7">
        <v>0</v>
      </c>
      <c r="I117" s="6">
        <v>0</v>
      </c>
      <c r="J117" s="7">
        <v>0</v>
      </c>
      <c r="K117" s="6">
        <v>0</v>
      </c>
      <c r="L117" s="7">
        <v>0</v>
      </c>
      <c r="M117" s="6">
        <v>0</v>
      </c>
    </row>
    <row r="118" spans="1:13">
      <c r="A118" s="113" t="s">
        <v>36</v>
      </c>
      <c r="B118" s="8" t="s">
        <v>116</v>
      </c>
      <c r="C118" s="8" t="s">
        <v>219</v>
      </c>
      <c r="D118" s="8" t="s">
        <v>118</v>
      </c>
      <c r="E118" s="7">
        <v>13.834128</v>
      </c>
      <c r="F118" s="7">
        <v>1287767.48</v>
      </c>
      <c r="G118" s="6">
        <v>17815141.129999999</v>
      </c>
      <c r="H118" s="7">
        <v>41036</v>
      </c>
      <c r="I118" s="6">
        <v>567697.31000000006</v>
      </c>
      <c r="J118" s="7">
        <v>0</v>
      </c>
      <c r="K118" s="6">
        <v>0</v>
      </c>
      <c r="L118" s="7">
        <v>41036</v>
      </c>
      <c r="M118" s="6">
        <v>567697.31000000006</v>
      </c>
    </row>
    <row r="119" spans="1:13">
      <c r="A119" s="113" t="s">
        <v>36</v>
      </c>
      <c r="B119" s="8" t="s">
        <v>116</v>
      </c>
      <c r="C119" s="8" t="s">
        <v>220</v>
      </c>
      <c r="D119" s="8" t="s">
        <v>122</v>
      </c>
      <c r="E119" s="7">
        <v>15.498398999999999</v>
      </c>
      <c r="F119" s="7">
        <v>119227.02</v>
      </c>
      <c r="G119" s="6">
        <v>1847827.98</v>
      </c>
      <c r="H119" s="7">
        <v>51636.15</v>
      </c>
      <c r="I119" s="6">
        <v>800277.71</v>
      </c>
      <c r="J119" s="7">
        <v>0</v>
      </c>
      <c r="K119" s="6">
        <v>0</v>
      </c>
      <c r="L119" s="7">
        <v>51636.15</v>
      </c>
      <c r="M119" s="6">
        <v>800277.71</v>
      </c>
    </row>
    <row r="120" spans="1:13">
      <c r="A120" s="113" t="s">
        <v>36</v>
      </c>
      <c r="B120" s="8" t="s">
        <v>116</v>
      </c>
      <c r="C120" s="8" t="s">
        <v>221</v>
      </c>
      <c r="D120" s="8" t="s">
        <v>222</v>
      </c>
      <c r="E120" s="7">
        <v>9.7342549999999992</v>
      </c>
      <c r="F120" s="7">
        <v>56378.82</v>
      </c>
      <c r="G120" s="6">
        <v>548805.82999999996</v>
      </c>
      <c r="H120" s="7">
        <v>0</v>
      </c>
      <c r="I120" s="6">
        <v>0</v>
      </c>
      <c r="J120" s="7">
        <v>0</v>
      </c>
      <c r="K120" s="6">
        <v>0</v>
      </c>
      <c r="L120" s="7">
        <v>0</v>
      </c>
      <c r="M120" s="6">
        <v>0</v>
      </c>
    </row>
    <row r="121" spans="1:13">
      <c r="A121" s="113" t="s">
        <v>36</v>
      </c>
      <c r="B121" s="8" t="s">
        <v>116</v>
      </c>
      <c r="C121" s="8" t="s">
        <v>223</v>
      </c>
      <c r="D121" s="8" t="s">
        <v>136</v>
      </c>
      <c r="E121" s="7">
        <v>20.986359</v>
      </c>
      <c r="F121" s="7">
        <v>141718.31</v>
      </c>
      <c r="G121" s="6">
        <v>2974151.37</v>
      </c>
      <c r="H121" s="7">
        <v>0</v>
      </c>
      <c r="I121" s="6">
        <v>0</v>
      </c>
      <c r="J121" s="7">
        <v>0</v>
      </c>
      <c r="K121" s="6">
        <v>0</v>
      </c>
      <c r="L121" s="7">
        <v>0</v>
      </c>
      <c r="M121" s="6">
        <v>0</v>
      </c>
    </row>
    <row r="122" spans="1:13">
      <c r="A122" s="113" t="s">
        <v>36</v>
      </c>
      <c r="B122" s="8" t="s">
        <v>116</v>
      </c>
      <c r="C122" s="8" t="s">
        <v>224</v>
      </c>
      <c r="D122" s="8" t="s">
        <v>118</v>
      </c>
      <c r="E122" s="7">
        <v>13.834128</v>
      </c>
      <c r="F122" s="7">
        <v>81051.67</v>
      </c>
      <c r="G122" s="6">
        <v>1121279.2</v>
      </c>
      <c r="H122" s="7">
        <v>33620.050000000003</v>
      </c>
      <c r="I122" s="6">
        <v>465104.1</v>
      </c>
      <c r="J122" s="7">
        <v>0</v>
      </c>
      <c r="K122" s="6">
        <v>0</v>
      </c>
      <c r="L122" s="7">
        <v>33620.050000000003</v>
      </c>
      <c r="M122" s="6">
        <v>465104.1</v>
      </c>
    </row>
    <row r="123" spans="1:13">
      <c r="A123" s="113" t="s">
        <v>36</v>
      </c>
      <c r="B123" s="8" t="s">
        <v>116</v>
      </c>
      <c r="C123" s="8" t="s">
        <v>225</v>
      </c>
      <c r="D123" s="8" t="s">
        <v>118</v>
      </c>
      <c r="E123" s="7">
        <v>0</v>
      </c>
      <c r="F123" s="7">
        <v>0</v>
      </c>
      <c r="G123" s="6">
        <v>0</v>
      </c>
      <c r="H123" s="7">
        <v>0</v>
      </c>
      <c r="I123" s="6">
        <v>0</v>
      </c>
      <c r="J123" s="7">
        <v>0</v>
      </c>
      <c r="K123" s="6">
        <v>0</v>
      </c>
      <c r="L123" s="7">
        <v>0</v>
      </c>
      <c r="M123" s="6">
        <v>0</v>
      </c>
    </row>
    <row r="124" spans="1:13">
      <c r="A124" s="113" t="s">
        <v>36</v>
      </c>
      <c r="B124" s="8" t="s">
        <v>116</v>
      </c>
      <c r="C124" s="8" t="s">
        <v>226</v>
      </c>
      <c r="D124" s="8" t="s">
        <v>122</v>
      </c>
      <c r="E124" s="7">
        <v>15.498404000000001</v>
      </c>
      <c r="F124" s="7">
        <v>13983.34</v>
      </c>
      <c r="G124" s="6">
        <v>216719.46</v>
      </c>
      <c r="H124" s="7">
        <v>0</v>
      </c>
      <c r="I124" s="6">
        <v>0</v>
      </c>
      <c r="J124" s="7">
        <v>0</v>
      </c>
      <c r="K124" s="6">
        <v>0</v>
      </c>
      <c r="L124" s="7">
        <v>0</v>
      </c>
      <c r="M124" s="6">
        <v>0</v>
      </c>
    </row>
    <row r="125" spans="1:13">
      <c r="A125" s="113" t="s">
        <v>36</v>
      </c>
      <c r="B125" s="8" t="s">
        <v>116</v>
      </c>
      <c r="C125" s="8" t="s">
        <v>227</v>
      </c>
      <c r="D125" s="8" t="s">
        <v>118</v>
      </c>
      <c r="E125" s="7">
        <v>13.834128</v>
      </c>
      <c r="F125" s="7">
        <v>3078563.77</v>
      </c>
      <c r="G125" s="6">
        <v>42589247.600000001</v>
      </c>
      <c r="H125" s="7">
        <v>7.0000000000000007E-2</v>
      </c>
      <c r="I125" s="6">
        <v>0.97</v>
      </c>
      <c r="J125" s="7">
        <v>47012.75</v>
      </c>
      <c r="K125" s="6">
        <v>650380.43000000005</v>
      </c>
      <c r="L125" s="7">
        <v>-47012.68</v>
      </c>
      <c r="M125" s="6">
        <v>-650379.46</v>
      </c>
    </row>
    <row r="126" spans="1:13">
      <c r="A126" s="113" t="s">
        <v>36</v>
      </c>
      <c r="B126" s="8" t="s">
        <v>116</v>
      </c>
      <c r="C126" s="8" t="s">
        <v>228</v>
      </c>
      <c r="D126" s="8" t="s">
        <v>118</v>
      </c>
      <c r="E126" s="7">
        <v>13.834129000000001</v>
      </c>
      <c r="F126" s="7">
        <v>56531.86</v>
      </c>
      <c r="G126" s="6">
        <v>782069.07</v>
      </c>
      <c r="H126" s="7">
        <v>0</v>
      </c>
      <c r="I126" s="6">
        <v>0</v>
      </c>
      <c r="J126" s="7">
        <v>0</v>
      </c>
      <c r="K126" s="6">
        <v>0</v>
      </c>
      <c r="L126" s="7">
        <v>0</v>
      </c>
      <c r="M126" s="6">
        <v>0</v>
      </c>
    </row>
    <row r="127" spans="1:13">
      <c r="A127" s="113" t="s">
        <v>36</v>
      </c>
      <c r="B127" s="8" t="s">
        <v>116</v>
      </c>
      <c r="C127" s="8" t="s">
        <v>229</v>
      </c>
      <c r="D127" s="8" t="s">
        <v>118</v>
      </c>
      <c r="E127" s="7">
        <v>0</v>
      </c>
      <c r="F127" s="7">
        <v>0</v>
      </c>
      <c r="G127" s="6">
        <v>0</v>
      </c>
      <c r="H127" s="7">
        <v>0</v>
      </c>
      <c r="I127" s="6">
        <v>0</v>
      </c>
      <c r="J127" s="7">
        <v>0</v>
      </c>
      <c r="K127" s="6">
        <v>0</v>
      </c>
      <c r="L127" s="7">
        <v>0</v>
      </c>
      <c r="M127" s="6">
        <v>0</v>
      </c>
    </row>
    <row r="128" spans="1:13">
      <c r="A128" s="113" t="s">
        <v>36</v>
      </c>
      <c r="B128" s="8" t="s">
        <v>116</v>
      </c>
      <c r="C128" s="8" t="s">
        <v>230</v>
      </c>
      <c r="D128" s="8" t="s">
        <v>118</v>
      </c>
      <c r="E128" s="7">
        <v>13.834128</v>
      </c>
      <c r="F128" s="7">
        <v>288363.90999999997</v>
      </c>
      <c r="G128" s="6">
        <v>3989263.49</v>
      </c>
      <c r="H128" s="7">
        <v>0</v>
      </c>
      <c r="I128" s="6">
        <v>0</v>
      </c>
      <c r="J128" s="7">
        <v>0</v>
      </c>
      <c r="K128" s="6">
        <v>0</v>
      </c>
      <c r="L128" s="7">
        <v>0</v>
      </c>
      <c r="M128" s="6">
        <v>0</v>
      </c>
    </row>
    <row r="129" spans="1:13">
      <c r="A129" s="113" t="s">
        <v>36</v>
      </c>
      <c r="B129" s="8" t="s">
        <v>116</v>
      </c>
      <c r="C129" s="8" t="s">
        <v>231</v>
      </c>
      <c r="D129" s="8" t="s">
        <v>232</v>
      </c>
      <c r="E129" s="7">
        <v>0</v>
      </c>
      <c r="F129" s="7">
        <v>0</v>
      </c>
      <c r="G129" s="6">
        <v>0</v>
      </c>
      <c r="H129" s="7">
        <v>0</v>
      </c>
      <c r="I129" s="6">
        <v>0</v>
      </c>
      <c r="J129" s="7">
        <v>0</v>
      </c>
      <c r="K129" s="6">
        <v>0</v>
      </c>
      <c r="L129" s="7">
        <v>0</v>
      </c>
      <c r="M129" s="6">
        <v>0</v>
      </c>
    </row>
    <row r="130" spans="1:13">
      <c r="A130" s="113" t="s">
        <v>36</v>
      </c>
      <c r="B130" s="8" t="s">
        <v>116</v>
      </c>
      <c r="C130" s="8" t="s">
        <v>233</v>
      </c>
      <c r="D130" s="8" t="s">
        <v>122</v>
      </c>
      <c r="E130" s="7">
        <v>15.4984</v>
      </c>
      <c r="F130" s="7">
        <v>596535.06000000006</v>
      </c>
      <c r="G130" s="6">
        <v>9245339.0199999996</v>
      </c>
      <c r="H130" s="7">
        <v>592203.39</v>
      </c>
      <c r="I130" s="6">
        <v>9178205</v>
      </c>
      <c r="J130" s="7">
        <v>0</v>
      </c>
      <c r="K130" s="6">
        <v>0</v>
      </c>
      <c r="L130" s="7">
        <v>592203.39</v>
      </c>
      <c r="M130" s="6">
        <v>9178205</v>
      </c>
    </row>
    <row r="131" spans="1:13">
      <c r="A131" s="113" t="s">
        <v>36</v>
      </c>
      <c r="B131" s="8" t="s">
        <v>116</v>
      </c>
      <c r="C131" s="8" t="s">
        <v>234</v>
      </c>
      <c r="D131" s="8" t="s">
        <v>118</v>
      </c>
      <c r="E131" s="7">
        <v>13.834129000000001</v>
      </c>
      <c r="F131" s="7">
        <v>136314.89000000001</v>
      </c>
      <c r="G131" s="6">
        <v>1885797.79</v>
      </c>
      <c r="H131" s="7">
        <v>0</v>
      </c>
      <c r="I131" s="6">
        <v>0</v>
      </c>
      <c r="J131" s="7">
        <v>0</v>
      </c>
      <c r="K131" s="6">
        <v>0</v>
      </c>
      <c r="L131" s="7">
        <v>0</v>
      </c>
      <c r="M131" s="6">
        <v>0</v>
      </c>
    </row>
    <row r="132" spans="1:13">
      <c r="A132" s="113" t="s">
        <v>36</v>
      </c>
      <c r="B132" s="8" t="s">
        <v>116</v>
      </c>
      <c r="C132" s="8" t="s">
        <v>235</v>
      </c>
      <c r="D132" s="8" t="s">
        <v>122</v>
      </c>
      <c r="E132" s="7">
        <v>15.4984</v>
      </c>
      <c r="F132" s="7">
        <v>6977.28</v>
      </c>
      <c r="G132" s="6">
        <v>108136.68</v>
      </c>
      <c r="H132" s="7">
        <v>0</v>
      </c>
      <c r="I132" s="6">
        <v>0</v>
      </c>
      <c r="J132" s="7">
        <v>0</v>
      </c>
      <c r="K132" s="6">
        <v>0</v>
      </c>
      <c r="L132" s="7">
        <v>0</v>
      </c>
      <c r="M132" s="6">
        <v>0</v>
      </c>
    </row>
    <row r="133" spans="1:13">
      <c r="A133" s="113" t="s">
        <v>36</v>
      </c>
      <c r="B133" s="8" t="s">
        <v>116</v>
      </c>
      <c r="C133" s="8" t="s">
        <v>236</v>
      </c>
      <c r="D133" s="8" t="s">
        <v>118</v>
      </c>
      <c r="E133" s="7">
        <v>13.834128</v>
      </c>
      <c r="F133" s="7">
        <v>699486.76</v>
      </c>
      <c r="G133" s="6">
        <v>9676789.8499999996</v>
      </c>
      <c r="H133" s="7">
        <v>65084.29</v>
      </c>
      <c r="I133" s="6">
        <v>900384.45</v>
      </c>
      <c r="J133" s="7">
        <v>0</v>
      </c>
      <c r="K133" s="6">
        <v>0</v>
      </c>
      <c r="L133" s="7">
        <v>65084.29</v>
      </c>
      <c r="M133" s="6">
        <v>900384.45</v>
      </c>
    </row>
    <row r="134" spans="1:13">
      <c r="A134" s="113" t="s">
        <v>36</v>
      </c>
      <c r="B134" s="8" t="s">
        <v>116</v>
      </c>
      <c r="C134" s="8" t="s">
        <v>237</v>
      </c>
      <c r="D134" s="8" t="s">
        <v>118</v>
      </c>
      <c r="E134" s="7">
        <v>13.834129000000001</v>
      </c>
      <c r="F134" s="7">
        <v>61489.8</v>
      </c>
      <c r="G134" s="6">
        <v>850657.88</v>
      </c>
      <c r="H134" s="7">
        <v>0</v>
      </c>
      <c r="I134" s="6">
        <v>0</v>
      </c>
      <c r="J134" s="7">
        <v>0</v>
      </c>
      <c r="K134" s="6">
        <v>0</v>
      </c>
      <c r="L134" s="7">
        <v>0</v>
      </c>
      <c r="M134" s="6">
        <v>0</v>
      </c>
    </row>
    <row r="135" spans="1:13">
      <c r="A135" s="113" t="s">
        <v>36</v>
      </c>
      <c r="B135" s="8" t="s">
        <v>116</v>
      </c>
      <c r="C135" s="8" t="s">
        <v>238</v>
      </c>
      <c r="D135" s="8" t="s">
        <v>122</v>
      </c>
      <c r="E135" s="7">
        <v>0</v>
      </c>
      <c r="F135" s="7">
        <v>0</v>
      </c>
      <c r="G135" s="6">
        <v>0</v>
      </c>
      <c r="H135" s="7">
        <v>0</v>
      </c>
      <c r="I135" s="6">
        <v>0</v>
      </c>
      <c r="J135" s="7">
        <v>0</v>
      </c>
      <c r="K135" s="6">
        <v>0</v>
      </c>
      <c r="L135" s="7">
        <v>0</v>
      </c>
      <c r="M135" s="6">
        <v>0</v>
      </c>
    </row>
    <row r="136" spans="1:13">
      <c r="A136" s="113" t="s">
        <v>36</v>
      </c>
      <c r="B136" s="8" t="s">
        <v>116</v>
      </c>
      <c r="C136" s="8" t="s">
        <v>239</v>
      </c>
      <c r="D136" s="8" t="s">
        <v>118</v>
      </c>
      <c r="E136" s="7">
        <v>0</v>
      </c>
      <c r="F136" s="7">
        <v>0</v>
      </c>
      <c r="G136" s="6">
        <v>0</v>
      </c>
      <c r="H136" s="7">
        <v>0</v>
      </c>
      <c r="I136" s="6">
        <v>0</v>
      </c>
      <c r="J136" s="7">
        <v>0</v>
      </c>
      <c r="K136" s="6">
        <v>0</v>
      </c>
      <c r="L136" s="7">
        <v>0</v>
      </c>
      <c r="M136" s="6">
        <v>0</v>
      </c>
    </row>
    <row r="137" spans="1:13">
      <c r="A137" s="113" t="s">
        <v>36</v>
      </c>
      <c r="B137" s="8" t="s">
        <v>116</v>
      </c>
      <c r="C137" s="8" t="s">
        <v>240</v>
      </c>
      <c r="D137" s="8" t="s">
        <v>122</v>
      </c>
      <c r="E137" s="7">
        <v>15.498398999999999</v>
      </c>
      <c r="F137" s="7">
        <v>89816.82</v>
      </c>
      <c r="G137" s="6">
        <v>1392016.97</v>
      </c>
      <c r="H137" s="7">
        <v>34575.43</v>
      </c>
      <c r="I137" s="6">
        <v>535863.84</v>
      </c>
      <c r="J137" s="7">
        <v>0</v>
      </c>
      <c r="K137" s="6">
        <v>0</v>
      </c>
      <c r="L137" s="7">
        <v>34575.43</v>
      </c>
      <c r="M137" s="6">
        <v>535863.84</v>
      </c>
    </row>
    <row r="138" spans="1:13">
      <c r="A138" s="113" t="s">
        <v>36</v>
      </c>
      <c r="B138" s="8" t="s">
        <v>116</v>
      </c>
      <c r="C138" s="8" t="s">
        <v>241</v>
      </c>
      <c r="D138" s="8" t="s">
        <v>118</v>
      </c>
      <c r="E138" s="7">
        <v>13.834128</v>
      </c>
      <c r="F138" s="7">
        <v>754203.11</v>
      </c>
      <c r="G138" s="6">
        <v>10433743.050000001</v>
      </c>
      <c r="H138" s="7">
        <v>66478.58</v>
      </c>
      <c r="I138" s="6">
        <v>919673.24</v>
      </c>
      <c r="J138" s="7">
        <v>0</v>
      </c>
      <c r="K138" s="6">
        <v>0</v>
      </c>
      <c r="L138" s="7">
        <v>66478.58</v>
      </c>
      <c r="M138" s="6">
        <v>919673.24</v>
      </c>
    </row>
    <row r="139" spans="1:13">
      <c r="A139" s="113" t="s">
        <v>36</v>
      </c>
      <c r="B139" s="8" t="s">
        <v>116</v>
      </c>
      <c r="C139" s="8" t="s">
        <v>242</v>
      </c>
      <c r="D139" s="8" t="s">
        <v>124</v>
      </c>
      <c r="E139" s="7">
        <v>0.115066</v>
      </c>
      <c r="F139" s="7">
        <v>3700.13</v>
      </c>
      <c r="G139" s="6">
        <v>425.76</v>
      </c>
      <c r="H139" s="7">
        <v>0</v>
      </c>
      <c r="I139" s="6">
        <v>0</v>
      </c>
      <c r="J139" s="7">
        <v>0</v>
      </c>
      <c r="K139" s="6">
        <v>0</v>
      </c>
      <c r="L139" s="7">
        <v>0</v>
      </c>
      <c r="M139" s="6">
        <v>0</v>
      </c>
    </row>
    <row r="140" spans="1:13">
      <c r="A140" s="113" t="s">
        <v>36</v>
      </c>
      <c r="B140" s="8" t="s">
        <v>116</v>
      </c>
      <c r="C140" s="8" t="s">
        <v>243</v>
      </c>
      <c r="D140" s="8" t="s">
        <v>118</v>
      </c>
      <c r="E140" s="7">
        <v>13.834127000000001</v>
      </c>
      <c r="F140" s="7">
        <v>18529.22</v>
      </c>
      <c r="G140" s="6">
        <v>256335.6</v>
      </c>
      <c r="H140" s="7">
        <v>0</v>
      </c>
      <c r="I140" s="6">
        <v>0</v>
      </c>
      <c r="J140" s="7">
        <v>30924.49</v>
      </c>
      <c r="K140" s="6">
        <v>427813.38</v>
      </c>
      <c r="L140" s="7">
        <v>-30924.49</v>
      </c>
      <c r="M140" s="6">
        <v>-427813.38</v>
      </c>
    </row>
    <row r="141" spans="1:13">
      <c r="A141" s="113" t="s">
        <v>36</v>
      </c>
      <c r="B141" s="8" t="s">
        <v>116</v>
      </c>
      <c r="C141" s="8" t="s">
        <v>247</v>
      </c>
      <c r="D141" s="8" t="s">
        <v>118</v>
      </c>
      <c r="E141" s="7">
        <v>13.834128</v>
      </c>
      <c r="F141" s="7">
        <v>1482701.93</v>
      </c>
      <c r="G141" s="6">
        <v>20511889.420000002</v>
      </c>
      <c r="H141" s="7">
        <v>37867.33</v>
      </c>
      <c r="I141" s="6">
        <v>523861.52</v>
      </c>
      <c r="J141" s="7">
        <v>261.75</v>
      </c>
      <c r="K141" s="6">
        <v>3621.08</v>
      </c>
      <c r="L141" s="7">
        <v>37605.58</v>
      </c>
      <c r="M141" s="6">
        <v>520240.44</v>
      </c>
    </row>
    <row r="142" spans="1:13">
      <c r="A142" s="113" t="s">
        <v>36</v>
      </c>
      <c r="B142" s="8" t="s">
        <v>116</v>
      </c>
      <c r="C142" s="8" t="s">
        <v>248</v>
      </c>
      <c r="D142" s="8" t="s">
        <v>118</v>
      </c>
      <c r="E142" s="7">
        <v>13.834128</v>
      </c>
      <c r="F142" s="7">
        <v>281242.43</v>
      </c>
      <c r="G142" s="6">
        <v>3890744.03</v>
      </c>
      <c r="H142" s="7">
        <v>159616.48000000001</v>
      </c>
      <c r="I142" s="6">
        <v>2208154.9</v>
      </c>
      <c r="J142" s="7">
        <v>0</v>
      </c>
      <c r="K142" s="6">
        <v>0</v>
      </c>
      <c r="L142" s="7">
        <v>159616.48000000001</v>
      </c>
      <c r="M142" s="6">
        <v>2208154.9</v>
      </c>
    </row>
    <row r="143" spans="1:13">
      <c r="A143" s="113" t="s">
        <v>36</v>
      </c>
      <c r="B143" s="8" t="s">
        <v>116</v>
      </c>
      <c r="C143" s="8" t="s">
        <v>249</v>
      </c>
      <c r="D143" s="8" t="s">
        <v>118</v>
      </c>
      <c r="E143" s="7">
        <v>0</v>
      </c>
      <c r="F143" s="7">
        <v>0</v>
      </c>
      <c r="G143" s="6">
        <v>0</v>
      </c>
      <c r="H143" s="7">
        <v>0</v>
      </c>
      <c r="I143" s="6">
        <v>0</v>
      </c>
      <c r="J143" s="7">
        <v>0</v>
      </c>
      <c r="K143" s="6">
        <v>0</v>
      </c>
      <c r="L143" s="7">
        <v>0</v>
      </c>
      <c r="M143" s="6">
        <v>0</v>
      </c>
    </row>
    <row r="144" spans="1:13">
      <c r="A144" s="113" t="s">
        <v>36</v>
      </c>
      <c r="B144" s="8" t="s">
        <v>116</v>
      </c>
      <c r="C144" s="8" t="s">
        <v>250</v>
      </c>
      <c r="D144" s="8" t="s">
        <v>118</v>
      </c>
      <c r="E144" s="7">
        <v>0</v>
      </c>
      <c r="F144" s="7">
        <v>0</v>
      </c>
      <c r="G144" s="6">
        <v>0</v>
      </c>
      <c r="H144" s="7">
        <v>0</v>
      </c>
      <c r="I144" s="6">
        <v>0</v>
      </c>
      <c r="J144" s="7">
        <v>0</v>
      </c>
      <c r="K144" s="6">
        <v>0</v>
      </c>
      <c r="L144" s="7">
        <v>0</v>
      </c>
      <c r="M144" s="6">
        <v>0</v>
      </c>
    </row>
    <row r="145" spans="1:13">
      <c r="A145" s="113" t="s">
        <v>36</v>
      </c>
      <c r="B145" s="8" t="s">
        <v>116</v>
      </c>
      <c r="C145" s="8" t="s">
        <v>251</v>
      </c>
      <c r="D145" s="8" t="s">
        <v>118</v>
      </c>
      <c r="E145" s="7">
        <v>13.834128</v>
      </c>
      <c r="F145" s="7">
        <v>620162.64</v>
      </c>
      <c r="G145" s="6">
        <v>8579409.8399999999</v>
      </c>
      <c r="H145" s="7">
        <v>36780.26</v>
      </c>
      <c r="I145" s="6">
        <v>508822.85</v>
      </c>
      <c r="J145" s="7">
        <v>0</v>
      </c>
      <c r="K145" s="6">
        <v>0</v>
      </c>
      <c r="L145" s="7">
        <v>36780.26</v>
      </c>
      <c r="M145" s="6">
        <v>508822.85</v>
      </c>
    </row>
    <row r="146" spans="1:13">
      <c r="A146" s="113" t="s">
        <v>36</v>
      </c>
      <c r="B146" s="8" t="s">
        <v>116</v>
      </c>
      <c r="C146" s="8" t="s">
        <v>255</v>
      </c>
      <c r="D146" s="8" t="s">
        <v>118</v>
      </c>
      <c r="E146" s="7">
        <v>13.834128</v>
      </c>
      <c r="F146" s="7">
        <v>2483096.0299999998</v>
      </c>
      <c r="G146" s="6">
        <v>34351470.369999997</v>
      </c>
      <c r="H146" s="7">
        <v>95724.35</v>
      </c>
      <c r="I146" s="6">
        <v>1324262.96</v>
      </c>
      <c r="J146" s="7">
        <v>56818.83</v>
      </c>
      <c r="K146" s="6">
        <v>786039.01</v>
      </c>
      <c r="L146" s="7">
        <v>38905.519999999997</v>
      </c>
      <c r="M146" s="6">
        <v>538223.94999999995</v>
      </c>
    </row>
    <row r="147" spans="1:13">
      <c r="A147" s="113" t="s">
        <v>36</v>
      </c>
      <c r="B147" s="8" t="s">
        <v>116</v>
      </c>
      <c r="C147" s="8" t="s">
        <v>256</v>
      </c>
      <c r="D147" s="8" t="s">
        <v>122</v>
      </c>
      <c r="E147" s="7">
        <v>15.498398999999999</v>
      </c>
      <c r="F147" s="7">
        <v>77213.02</v>
      </c>
      <c r="G147" s="6">
        <v>1196678.24</v>
      </c>
      <c r="H147" s="7">
        <v>5050.07</v>
      </c>
      <c r="I147" s="6">
        <v>78268</v>
      </c>
      <c r="J147" s="7">
        <v>0</v>
      </c>
      <c r="K147" s="6">
        <v>0</v>
      </c>
      <c r="L147" s="7">
        <v>5050.07</v>
      </c>
      <c r="M147" s="6">
        <v>78268</v>
      </c>
    </row>
    <row r="148" spans="1:13">
      <c r="A148" s="113" t="s">
        <v>36</v>
      </c>
      <c r="B148" s="8" t="s">
        <v>116</v>
      </c>
      <c r="C148" s="8" t="s">
        <v>257</v>
      </c>
      <c r="D148" s="8" t="s">
        <v>118</v>
      </c>
      <c r="E148" s="7">
        <v>13.834128</v>
      </c>
      <c r="F148" s="7">
        <v>375123.37</v>
      </c>
      <c r="G148" s="6">
        <v>5189505</v>
      </c>
      <c r="H148" s="7">
        <v>56387.09</v>
      </c>
      <c r="I148" s="6">
        <v>780066.27</v>
      </c>
      <c r="J148" s="7">
        <v>0</v>
      </c>
      <c r="K148" s="6">
        <v>0</v>
      </c>
      <c r="L148" s="7">
        <v>56387.09</v>
      </c>
      <c r="M148" s="6">
        <v>780066.27</v>
      </c>
    </row>
    <row r="149" spans="1:13">
      <c r="A149" s="113" t="s">
        <v>36</v>
      </c>
      <c r="B149" s="8" t="s">
        <v>116</v>
      </c>
      <c r="C149" s="8" t="s">
        <v>258</v>
      </c>
      <c r="D149" s="8" t="s">
        <v>118</v>
      </c>
      <c r="E149" s="7">
        <v>13.834128</v>
      </c>
      <c r="F149" s="7">
        <v>777533.7</v>
      </c>
      <c r="G149" s="6">
        <v>10756501.4</v>
      </c>
      <c r="H149" s="7">
        <v>0</v>
      </c>
      <c r="I149" s="6">
        <v>0</v>
      </c>
      <c r="J149" s="7">
        <v>0</v>
      </c>
      <c r="K149" s="6">
        <v>0</v>
      </c>
      <c r="L149" s="7">
        <v>0</v>
      </c>
      <c r="M149" s="6">
        <v>0</v>
      </c>
    </row>
    <row r="150" spans="1:13">
      <c r="A150" s="113" t="s">
        <v>36</v>
      </c>
      <c r="B150" s="8" t="s">
        <v>116</v>
      </c>
      <c r="C150" s="8" t="s">
        <v>259</v>
      </c>
      <c r="D150" s="8" t="s">
        <v>118</v>
      </c>
      <c r="E150" s="7">
        <v>13.834128</v>
      </c>
      <c r="F150" s="7">
        <v>403207.33</v>
      </c>
      <c r="G150" s="6">
        <v>5578022.1799999997</v>
      </c>
      <c r="H150" s="7">
        <v>0</v>
      </c>
      <c r="I150" s="6">
        <v>0</v>
      </c>
      <c r="J150" s="7">
        <v>0</v>
      </c>
      <c r="K150" s="6">
        <v>0</v>
      </c>
      <c r="L150" s="7">
        <v>0</v>
      </c>
      <c r="M150" s="6">
        <v>0</v>
      </c>
    </row>
    <row r="151" spans="1:13">
      <c r="A151" s="113" t="s">
        <v>36</v>
      </c>
      <c r="B151" s="8" t="s">
        <v>116</v>
      </c>
      <c r="C151" s="8" t="s">
        <v>260</v>
      </c>
      <c r="D151" s="8" t="s">
        <v>118</v>
      </c>
      <c r="E151" s="7">
        <v>13.834128</v>
      </c>
      <c r="F151" s="7">
        <v>292093.45</v>
      </c>
      <c r="G151" s="6">
        <v>4040858.35</v>
      </c>
      <c r="H151" s="7">
        <v>0</v>
      </c>
      <c r="I151" s="6">
        <v>0</v>
      </c>
      <c r="J151" s="7">
        <v>0</v>
      </c>
      <c r="K151" s="6">
        <v>0</v>
      </c>
      <c r="L151" s="7">
        <v>0</v>
      </c>
      <c r="M151" s="6">
        <v>0</v>
      </c>
    </row>
    <row r="152" spans="1:13">
      <c r="A152" s="113" t="s">
        <v>36</v>
      </c>
      <c r="B152" s="8" t="s">
        <v>116</v>
      </c>
      <c r="C152" s="8" t="s">
        <v>261</v>
      </c>
      <c r="D152" s="8" t="s">
        <v>118</v>
      </c>
      <c r="E152" s="7">
        <v>13.834128</v>
      </c>
      <c r="F152" s="7">
        <v>5605050</v>
      </c>
      <c r="G152" s="6">
        <v>77540983.599999994</v>
      </c>
      <c r="H152" s="7">
        <v>0</v>
      </c>
      <c r="I152" s="6">
        <v>0</v>
      </c>
      <c r="J152" s="7">
        <v>1590023.32</v>
      </c>
      <c r="K152" s="6">
        <v>21996587.399999999</v>
      </c>
      <c r="L152" s="7">
        <v>-1590023.32</v>
      </c>
      <c r="M152" s="6">
        <v>-21996587.399999999</v>
      </c>
    </row>
    <row r="153" spans="1:13">
      <c r="A153" s="113" t="s">
        <v>36</v>
      </c>
      <c r="B153" s="8" t="s">
        <v>116</v>
      </c>
      <c r="C153" s="8" t="s">
        <v>267</v>
      </c>
      <c r="D153" s="8" t="s">
        <v>118</v>
      </c>
      <c r="E153" s="7">
        <v>0</v>
      </c>
      <c r="F153" s="7">
        <v>0</v>
      </c>
      <c r="G153" s="6">
        <v>0</v>
      </c>
      <c r="H153" s="7">
        <v>0</v>
      </c>
      <c r="I153" s="6">
        <v>0</v>
      </c>
      <c r="J153" s="7">
        <v>0</v>
      </c>
      <c r="K153" s="6">
        <v>0</v>
      </c>
      <c r="L153" s="7">
        <v>0</v>
      </c>
      <c r="M153" s="6">
        <v>0</v>
      </c>
    </row>
    <row r="154" spans="1:13">
      <c r="A154" s="113" t="s">
        <v>36</v>
      </c>
      <c r="B154" s="8" t="s">
        <v>116</v>
      </c>
      <c r="C154" s="8" t="s">
        <v>268</v>
      </c>
      <c r="D154" s="8" t="s">
        <v>118</v>
      </c>
      <c r="E154" s="7">
        <v>0</v>
      </c>
      <c r="F154" s="7">
        <v>0</v>
      </c>
      <c r="G154" s="6">
        <v>0</v>
      </c>
      <c r="H154" s="7">
        <v>0</v>
      </c>
      <c r="I154" s="6">
        <v>0</v>
      </c>
      <c r="J154" s="7">
        <v>0</v>
      </c>
      <c r="K154" s="6">
        <v>0</v>
      </c>
      <c r="L154" s="7">
        <v>0</v>
      </c>
      <c r="M154" s="6">
        <v>0</v>
      </c>
    </row>
    <row r="155" spans="1:13">
      <c r="A155" s="113" t="s">
        <v>36</v>
      </c>
      <c r="B155" s="8" t="s">
        <v>116</v>
      </c>
      <c r="C155" s="8" t="s">
        <v>269</v>
      </c>
      <c r="D155" s="8" t="s">
        <v>118</v>
      </c>
      <c r="E155" s="7">
        <v>13.834128</v>
      </c>
      <c r="F155" s="7">
        <v>6665078.0300000003</v>
      </c>
      <c r="G155" s="6">
        <v>92205547.900000006</v>
      </c>
      <c r="H155" s="7">
        <v>0</v>
      </c>
      <c r="I155" s="6">
        <v>0</v>
      </c>
      <c r="J155" s="7">
        <v>0</v>
      </c>
      <c r="K155" s="6">
        <v>0</v>
      </c>
      <c r="L155" s="7">
        <v>0</v>
      </c>
      <c r="M155" s="6">
        <v>0</v>
      </c>
    </row>
    <row r="156" spans="1:13">
      <c r="A156" s="113" t="s">
        <v>36</v>
      </c>
      <c r="B156" s="8" t="s">
        <v>116</v>
      </c>
      <c r="C156" s="8" t="s">
        <v>270</v>
      </c>
      <c r="D156" s="8" t="s">
        <v>118</v>
      </c>
      <c r="E156" s="7">
        <v>0</v>
      </c>
      <c r="F156" s="7">
        <v>0</v>
      </c>
      <c r="G156" s="6">
        <v>0</v>
      </c>
      <c r="H156" s="7">
        <v>0</v>
      </c>
      <c r="I156" s="6">
        <v>0</v>
      </c>
      <c r="J156" s="7">
        <v>0</v>
      </c>
      <c r="K156" s="6">
        <v>0</v>
      </c>
      <c r="L156" s="7">
        <v>0</v>
      </c>
      <c r="M156" s="6">
        <v>0</v>
      </c>
    </row>
    <row r="157" spans="1:13">
      <c r="A157" s="113" t="s">
        <v>36</v>
      </c>
      <c r="B157" s="8" t="s">
        <v>116</v>
      </c>
      <c r="C157" s="8" t="s">
        <v>271</v>
      </c>
      <c r="D157" s="8" t="s">
        <v>122</v>
      </c>
      <c r="E157" s="7">
        <v>15.498398</v>
      </c>
      <c r="F157" s="7">
        <v>33441.589999999997</v>
      </c>
      <c r="G157" s="6">
        <v>518291.08</v>
      </c>
      <c r="H157" s="7">
        <v>0</v>
      </c>
      <c r="I157" s="6">
        <v>0</v>
      </c>
      <c r="J157" s="7">
        <v>0</v>
      </c>
      <c r="K157" s="6">
        <v>0</v>
      </c>
      <c r="L157" s="7">
        <v>0</v>
      </c>
      <c r="M157" s="6">
        <v>0</v>
      </c>
    </row>
    <row r="158" spans="1:13">
      <c r="A158" s="113" t="s">
        <v>36</v>
      </c>
      <c r="B158" s="8" t="s">
        <v>116</v>
      </c>
      <c r="C158" s="8" t="s">
        <v>272</v>
      </c>
      <c r="D158" s="8" t="s">
        <v>122</v>
      </c>
      <c r="E158" s="7">
        <v>0</v>
      </c>
      <c r="F158" s="7">
        <v>0</v>
      </c>
      <c r="G158" s="6">
        <v>0</v>
      </c>
      <c r="H158" s="7">
        <v>0</v>
      </c>
      <c r="I158" s="6">
        <v>0</v>
      </c>
      <c r="J158" s="7">
        <v>0</v>
      </c>
      <c r="K158" s="6">
        <v>0</v>
      </c>
      <c r="L158" s="7">
        <v>0</v>
      </c>
      <c r="M158" s="6">
        <v>0</v>
      </c>
    </row>
    <row r="159" spans="1:13">
      <c r="A159" s="113" t="s">
        <v>36</v>
      </c>
      <c r="B159" s="8" t="s">
        <v>116</v>
      </c>
      <c r="C159" s="8" t="s">
        <v>273</v>
      </c>
      <c r="D159" s="8" t="s">
        <v>118</v>
      </c>
      <c r="E159" s="7">
        <v>0</v>
      </c>
      <c r="F159" s="7">
        <v>0</v>
      </c>
      <c r="G159" s="6">
        <v>0</v>
      </c>
      <c r="H159" s="7">
        <v>0</v>
      </c>
      <c r="I159" s="6">
        <v>0</v>
      </c>
      <c r="J159" s="7">
        <v>0</v>
      </c>
      <c r="K159" s="6">
        <v>0</v>
      </c>
      <c r="L159" s="7">
        <v>0</v>
      </c>
      <c r="M159" s="6">
        <v>0</v>
      </c>
    </row>
    <row r="160" spans="1:13">
      <c r="A160" s="113" t="s">
        <v>36</v>
      </c>
      <c r="B160" s="8" t="s">
        <v>116</v>
      </c>
      <c r="C160" s="8" t="s">
        <v>274</v>
      </c>
      <c r="D160" s="8" t="s">
        <v>118</v>
      </c>
      <c r="E160" s="7">
        <v>13.834128</v>
      </c>
      <c r="F160" s="7">
        <v>481998.64</v>
      </c>
      <c r="G160" s="6">
        <v>6668031.29</v>
      </c>
      <c r="H160" s="7">
        <v>355335.36</v>
      </c>
      <c r="I160" s="6">
        <v>4915755.0999999996</v>
      </c>
      <c r="J160" s="7">
        <v>38662.239999999998</v>
      </c>
      <c r="K160" s="6">
        <v>534858.41</v>
      </c>
      <c r="L160" s="7">
        <v>316673.12</v>
      </c>
      <c r="M160" s="6">
        <v>4380896.6900000004</v>
      </c>
    </row>
    <row r="161" spans="1:13">
      <c r="A161" s="113" t="s">
        <v>36</v>
      </c>
      <c r="B161" s="8" t="s">
        <v>116</v>
      </c>
      <c r="C161" s="8" t="s">
        <v>275</v>
      </c>
      <c r="D161" s="8" t="s">
        <v>122</v>
      </c>
      <c r="E161" s="7">
        <v>0</v>
      </c>
      <c r="F161" s="7">
        <v>0</v>
      </c>
      <c r="G161" s="6">
        <v>0</v>
      </c>
      <c r="H161" s="7">
        <v>0</v>
      </c>
      <c r="I161" s="6">
        <v>0</v>
      </c>
      <c r="J161" s="7">
        <v>0</v>
      </c>
      <c r="K161" s="6">
        <v>0</v>
      </c>
      <c r="L161" s="7">
        <v>0</v>
      </c>
      <c r="M161" s="6">
        <v>0</v>
      </c>
    </row>
    <row r="162" spans="1:13">
      <c r="A162" s="113" t="s">
        <v>36</v>
      </c>
      <c r="B162" s="8" t="s">
        <v>116</v>
      </c>
      <c r="C162" s="8" t="s">
        <v>277</v>
      </c>
      <c r="D162" s="8" t="s">
        <v>122</v>
      </c>
      <c r="E162" s="7">
        <v>15.498398</v>
      </c>
      <c r="F162" s="7">
        <v>6057.06</v>
      </c>
      <c r="G162" s="6">
        <v>93874.73</v>
      </c>
      <c r="H162" s="7">
        <v>0</v>
      </c>
      <c r="I162" s="6">
        <v>0</v>
      </c>
      <c r="J162" s="7">
        <v>0</v>
      </c>
      <c r="K162" s="6">
        <v>0</v>
      </c>
      <c r="L162" s="7">
        <v>0</v>
      </c>
      <c r="M162" s="6">
        <v>0</v>
      </c>
    </row>
    <row r="163" spans="1:13">
      <c r="A163" s="113" t="s">
        <v>36</v>
      </c>
      <c r="B163" s="8" t="s">
        <v>116</v>
      </c>
      <c r="C163" s="8" t="s">
        <v>278</v>
      </c>
      <c r="D163" s="8" t="s">
        <v>118</v>
      </c>
      <c r="E163" s="7">
        <v>13.834128</v>
      </c>
      <c r="F163" s="7">
        <v>194814.39</v>
      </c>
      <c r="G163" s="6">
        <v>2695087.38</v>
      </c>
      <c r="H163" s="7">
        <v>61103.18</v>
      </c>
      <c r="I163" s="6">
        <v>845309.26</v>
      </c>
      <c r="J163" s="7">
        <v>0</v>
      </c>
      <c r="K163" s="6">
        <v>0</v>
      </c>
      <c r="L163" s="7">
        <v>61103.18</v>
      </c>
      <c r="M163" s="6">
        <v>845309.26</v>
      </c>
    </row>
    <row r="164" spans="1:13">
      <c r="A164" s="113" t="s">
        <v>36</v>
      </c>
      <c r="B164" s="8" t="s">
        <v>116</v>
      </c>
      <c r="C164" s="8" t="s">
        <v>279</v>
      </c>
      <c r="D164" s="8" t="s">
        <v>118</v>
      </c>
      <c r="E164" s="7">
        <v>0</v>
      </c>
      <c r="F164" s="7">
        <v>0</v>
      </c>
      <c r="G164" s="6">
        <v>0</v>
      </c>
      <c r="H164" s="7">
        <v>0</v>
      </c>
      <c r="I164" s="6">
        <v>0</v>
      </c>
      <c r="J164" s="7">
        <v>0</v>
      </c>
      <c r="K164" s="6">
        <v>0</v>
      </c>
      <c r="L164" s="7">
        <v>0</v>
      </c>
      <c r="M164" s="6">
        <v>0</v>
      </c>
    </row>
    <row r="165" spans="1:13">
      <c r="A165" s="113" t="s">
        <v>36</v>
      </c>
      <c r="B165" s="8" t="s">
        <v>116</v>
      </c>
      <c r="C165" s="8" t="s">
        <v>280</v>
      </c>
      <c r="D165" s="8" t="s">
        <v>118</v>
      </c>
      <c r="E165" s="7">
        <v>13.834128</v>
      </c>
      <c r="F165" s="7">
        <v>62483.02</v>
      </c>
      <c r="G165" s="6">
        <v>864398.15</v>
      </c>
      <c r="H165" s="7">
        <v>11967.99</v>
      </c>
      <c r="I165" s="6">
        <v>165566.72</v>
      </c>
      <c r="J165" s="7">
        <v>189.94</v>
      </c>
      <c r="K165" s="6">
        <v>2627.65</v>
      </c>
      <c r="L165" s="7">
        <v>11778.05</v>
      </c>
      <c r="M165" s="6">
        <v>162939.07</v>
      </c>
    </row>
    <row r="166" spans="1:13">
      <c r="A166" s="113" t="s">
        <v>36</v>
      </c>
      <c r="B166" s="8" t="s">
        <v>116</v>
      </c>
      <c r="C166" s="8" t="s">
        <v>281</v>
      </c>
      <c r="D166" s="8" t="s">
        <v>118</v>
      </c>
      <c r="E166" s="7">
        <v>13.834127000000001</v>
      </c>
      <c r="F166" s="7">
        <v>15977.08</v>
      </c>
      <c r="G166" s="6">
        <v>221028.96</v>
      </c>
      <c r="H166" s="7">
        <v>13752.71</v>
      </c>
      <c r="I166" s="6">
        <v>190256.76</v>
      </c>
      <c r="J166" s="7">
        <v>15.7</v>
      </c>
      <c r="K166" s="6">
        <v>217.2</v>
      </c>
      <c r="L166" s="7">
        <v>13737.01</v>
      </c>
      <c r="M166" s="6">
        <v>190039.56</v>
      </c>
    </row>
    <row r="167" spans="1:13">
      <c r="A167" s="113" t="s">
        <v>36</v>
      </c>
      <c r="B167" s="8" t="s">
        <v>116</v>
      </c>
      <c r="C167" s="8" t="s">
        <v>282</v>
      </c>
      <c r="D167" s="8" t="s">
        <v>118</v>
      </c>
      <c r="E167" s="7">
        <v>0</v>
      </c>
      <c r="F167" s="7">
        <v>0</v>
      </c>
      <c r="G167" s="6">
        <v>0</v>
      </c>
      <c r="H167" s="7">
        <v>0</v>
      </c>
      <c r="I167" s="6">
        <v>0</v>
      </c>
      <c r="J167" s="7">
        <v>0</v>
      </c>
      <c r="K167" s="6">
        <v>0</v>
      </c>
      <c r="L167" s="7">
        <v>0</v>
      </c>
      <c r="M167" s="6">
        <v>0</v>
      </c>
    </row>
    <row r="168" spans="1:13">
      <c r="A168" s="113" t="s">
        <v>36</v>
      </c>
      <c r="B168" s="8" t="s">
        <v>116</v>
      </c>
      <c r="C168" s="8" t="s">
        <v>283</v>
      </c>
      <c r="D168" s="8" t="s">
        <v>122</v>
      </c>
      <c r="E168" s="7">
        <v>15.498398999999999</v>
      </c>
      <c r="F168" s="7">
        <v>235584.19</v>
      </c>
      <c r="G168" s="6">
        <v>3651177.96</v>
      </c>
      <c r="H168" s="7">
        <v>0</v>
      </c>
      <c r="I168" s="6">
        <v>0</v>
      </c>
      <c r="J168" s="7">
        <v>0</v>
      </c>
      <c r="K168" s="6">
        <v>0</v>
      </c>
      <c r="L168" s="7">
        <v>0</v>
      </c>
      <c r="M168" s="6">
        <v>0</v>
      </c>
    </row>
    <row r="169" spans="1:13">
      <c r="A169" s="113" t="s">
        <v>36</v>
      </c>
      <c r="B169" s="8" t="s">
        <v>116</v>
      </c>
      <c r="C169" s="8" t="s">
        <v>284</v>
      </c>
      <c r="D169" s="8" t="s">
        <v>118</v>
      </c>
      <c r="E169" s="7">
        <v>13.834128</v>
      </c>
      <c r="F169" s="7">
        <v>230983.16</v>
      </c>
      <c r="G169" s="6">
        <v>3195450.8</v>
      </c>
      <c r="H169" s="7">
        <v>113414.26</v>
      </c>
      <c r="I169" s="6">
        <v>1568987.5</v>
      </c>
      <c r="J169" s="7">
        <v>503.03</v>
      </c>
      <c r="K169" s="6">
        <v>6958.98</v>
      </c>
      <c r="L169" s="7">
        <v>112911.23</v>
      </c>
      <c r="M169" s="6">
        <v>1562028.52</v>
      </c>
    </row>
    <row r="170" spans="1:13">
      <c r="A170" s="113" t="s">
        <v>36</v>
      </c>
      <c r="B170" s="8" t="s">
        <v>116</v>
      </c>
      <c r="C170" s="8" t="s">
        <v>285</v>
      </c>
      <c r="D170" s="8" t="s">
        <v>118</v>
      </c>
      <c r="E170" s="7">
        <v>0</v>
      </c>
      <c r="F170" s="7">
        <v>0</v>
      </c>
      <c r="G170" s="6">
        <v>0</v>
      </c>
      <c r="H170" s="7">
        <v>0</v>
      </c>
      <c r="I170" s="6">
        <v>0</v>
      </c>
      <c r="J170" s="7">
        <v>0</v>
      </c>
      <c r="K170" s="6">
        <v>0</v>
      </c>
      <c r="L170" s="7">
        <v>0</v>
      </c>
      <c r="M170" s="6">
        <v>0</v>
      </c>
    </row>
    <row r="171" spans="1:13">
      <c r="A171" s="113" t="s">
        <v>36</v>
      </c>
      <c r="B171" s="8" t="s">
        <v>116</v>
      </c>
      <c r="C171" s="8" t="s">
        <v>288</v>
      </c>
      <c r="D171" s="8" t="s">
        <v>118</v>
      </c>
      <c r="E171" s="7">
        <v>13.834123999999999</v>
      </c>
      <c r="F171" s="7">
        <v>10399.040000000001</v>
      </c>
      <c r="G171" s="6">
        <v>143861.60999999999</v>
      </c>
      <c r="H171" s="7">
        <v>0</v>
      </c>
      <c r="I171" s="6">
        <v>0</v>
      </c>
      <c r="J171" s="7">
        <v>0</v>
      </c>
      <c r="K171" s="6">
        <v>0</v>
      </c>
      <c r="L171" s="7">
        <v>0</v>
      </c>
      <c r="M171" s="6">
        <v>0</v>
      </c>
    </row>
    <row r="172" spans="1:13">
      <c r="A172" s="113" t="s">
        <v>36</v>
      </c>
      <c r="B172" s="8" t="s">
        <v>116</v>
      </c>
      <c r="C172" s="8" t="s">
        <v>289</v>
      </c>
      <c r="D172" s="8" t="s">
        <v>118</v>
      </c>
      <c r="E172" s="7">
        <v>13.834128</v>
      </c>
      <c r="F172" s="7">
        <v>5030888.79</v>
      </c>
      <c r="G172" s="6">
        <v>69597963.400000006</v>
      </c>
      <c r="H172" s="7">
        <v>35083.58</v>
      </c>
      <c r="I172" s="6">
        <v>485350.76</v>
      </c>
      <c r="J172" s="7">
        <v>407509.08</v>
      </c>
      <c r="K172" s="6">
        <v>5637533.0999999996</v>
      </c>
      <c r="L172" s="7">
        <v>-372425.5</v>
      </c>
      <c r="M172" s="6">
        <v>-5152182.34</v>
      </c>
    </row>
    <row r="173" spans="1:13">
      <c r="A173" s="113" t="s">
        <v>36</v>
      </c>
      <c r="B173" s="8" t="s">
        <v>116</v>
      </c>
      <c r="C173" s="8" t="s">
        <v>290</v>
      </c>
      <c r="D173" s="8" t="s">
        <v>232</v>
      </c>
      <c r="E173" s="7">
        <v>14.1991</v>
      </c>
      <c r="F173" s="7">
        <v>29802.15</v>
      </c>
      <c r="G173" s="6">
        <v>423163.72</v>
      </c>
      <c r="H173" s="7">
        <v>0</v>
      </c>
      <c r="I173" s="6">
        <v>0</v>
      </c>
      <c r="J173" s="7">
        <v>0</v>
      </c>
      <c r="K173" s="6">
        <v>0</v>
      </c>
      <c r="L173" s="7">
        <v>0</v>
      </c>
      <c r="M173" s="6">
        <v>0</v>
      </c>
    </row>
    <row r="174" spans="1:13">
      <c r="A174" s="113" t="s">
        <v>36</v>
      </c>
      <c r="B174" s="8" t="s">
        <v>116</v>
      </c>
      <c r="C174" s="8" t="s">
        <v>291</v>
      </c>
      <c r="D174" s="8" t="s">
        <v>122</v>
      </c>
      <c r="E174" s="7">
        <v>15.4984</v>
      </c>
      <c r="F174" s="7">
        <v>166886.29999999999</v>
      </c>
      <c r="G174" s="6">
        <v>2586470.7000000002</v>
      </c>
      <c r="H174" s="7">
        <v>6915.09</v>
      </c>
      <c r="I174" s="6">
        <v>107172.83</v>
      </c>
      <c r="J174" s="7">
        <v>0</v>
      </c>
      <c r="K174" s="6">
        <v>0</v>
      </c>
      <c r="L174" s="7">
        <v>6915.09</v>
      </c>
      <c r="M174" s="6">
        <v>107172.83</v>
      </c>
    </row>
    <row r="175" spans="1:13">
      <c r="A175" s="113" t="s">
        <v>36</v>
      </c>
      <c r="B175" s="8" t="s">
        <v>116</v>
      </c>
      <c r="C175" s="8" t="s">
        <v>292</v>
      </c>
      <c r="D175" s="8" t="s">
        <v>122</v>
      </c>
      <c r="E175" s="7">
        <v>15.498405</v>
      </c>
      <c r="F175" s="7">
        <v>6610.82</v>
      </c>
      <c r="G175" s="6">
        <v>102457.17</v>
      </c>
      <c r="H175" s="7">
        <v>0</v>
      </c>
      <c r="I175" s="6">
        <v>0</v>
      </c>
      <c r="J175" s="7">
        <v>0</v>
      </c>
      <c r="K175" s="6">
        <v>0</v>
      </c>
      <c r="L175" s="7">
        <v>0</v>
      </c>
      <c r="M175" s="6">
        <v>0</v>
      </c>
    </row>
    <row r="176" spans="1:13">
      <c r="A176" s="113" t="s">
        <v>36</v>
      </c>
      <c r="B176" s="8" t="s">
        <v>116</v>
      </c>
      <c r="C176" s="8" t="s">
        <v>293</v>
      </c>
      <c r="D176" s="8" t="s">
        <v>122</v>
      </c>
      <c r="E176" s="7">
        <v>15.498402</v>
      </c>
      <c r="F176" s="7">
        <v>16443.87</v>
      </c>
      <c r="G176" s="6">
        <v>254853.72</v>
      </c>
      <c r="H176" s="7">
        <v>0</v>
      </c>
      <c r="I176" s="6">
        <v>0</v>
      </c>
      <c r="J176" s="7">
        <v>0</v>
      </c>
      <c r="K176" s="6">
        <v>0</v>
      </c>
      <c r="L176" s="7">
        <v>0</v>
      </c>
      <c r="M176" s="6">
        <v>0</v>
      </c>
    </row>
    <row r="177" spans="1:13">
      <c r="A177" s="113" t="s">
        <v>36</v>
      </c>
      <c r="B177" s="8" t="s">
        <v>116</v>
      </c>
      <c r="C177" s="8" t="s">
        <v>294</v>
      </c>
      <c r="D177" s="8" t="s">
        <v>136</v>
      </c>
      <c r="E177" s="7">
        <v>20.986357999999999</v>
      </c>
      <c r="F177" s="7">
        <v>40515.120000000003</v>
      </c>
      <c r="G177" s="6">
        <v>850264.83</v>
      </c>
      <c r="H177" s="7">
        <v>249</v>
      </c>
      <c r="I177" s="6">
        <v>5225.6000000000004</v>
      </c>
      <c r="J177" s="7">
        <v>10630.43</v>
      </c>
      <c r="K177" s="6">
        <v>223094.02</v>
      </c>
      <c r="L177" s="7">
        <v>-10381.43</v>
      </c>
      <c r="M177" s="6">
        <v>-217868.42</v>
      </c>
    </row>
    <row r="178" spans="1:13">
      <c r="A178" s="113" t="s">
        <v>36</v>
      </c>
      <c r="B178" s="8" t="s">
        <v>116</v>
      </c>
      <c r="C178" s="8" t="s">
        <v>295</v>
      </c>
      <c r="D178" s="8" t="s">
        <v>118</v>
      </c>
      <c r="E178" s="7">
        <v>13.834128</v>
      </c>
      <c r="F178" s="7">
        <v>925431.75</v>
      </c>
      <c r="G178" s="6">
        <v>12802542.1</v>
      </c>
      <c r="H178" s="7">
        <v>5608.26</v>
      </c>
      <c r="I178" s="6">
        <v>77585.39</v>
      </c>
      <c r="J178" s="7">
        <v>38490.699999999997</v>
      </c>
      <c r="K178" s="6">
        <v>532485.30000000005</v>
      </c>
      <c r="L178" s="7">
        <v>-32882.44</v>
      </c>
      <c r="M178" s="6">
        <v>-454899.91</v>
      </c>
    </row>
    <row r="179" spans="1:13">
      <c r="A179" s="113" t="s">
        <v>36</v>
      </c>
      <c r="B179" s="8" t="s">
        <v>116</v>
      </c>
      <c r="C179" s="8" t="s">
        <v>296</v>
      </c>
      <c r="D179" s="8" t="s">
        <v>118</v>
      </c>
      <c r="E179" s="7">
        <v>13.834128</v>
      </c>
      <c r="F179" s="7">
        <v>307467.03999999998</v>
      </c>
      <c r="G179" s="6">
        <v>4253538.6500000004</v>
      </c>
      <c r="H179" s="7">
        <v>66242.86</v>
      </c>
      <c r="I179" s="6">
        <v>916412.26</v>
      </c>
      <c r="J179" s="7">
        <v>0</v>
      </c>
      <c r="K179" s="6">
        <v>0</v>
      </c>
      <c r="L179" s="7">
        <v>66242.86</v>
      </c>
      <c r="M179" s="6">
        <v>916412.26</v>
      </c>
    </row>
    <row r="180" spans="1:13">
      <c r="A180" s="113" t="s">
        <v>36</v>
      </c>
      <c r="B180" s="8" t="s">
        <v>116</v>
      </c>
      <c r="C180" s="8" t="s">
        <v>297</v>
      </c>
      <c r="D180" s="8" t="s">
        <v>118</v>
      </c>
      <c r="E180" s="7">
        <v>0</v>
      </c>
      <c r="F180" s="7">
        <v>0</v>
      </c>
      <c r="G180" s="6">
        <v>0</v>
      </c>
      <c r="H180" s="7">
        <v>0</v>
      </c>
      <c r="I180" s="6">
        <v>0</v>
      </c>
      <c r="J180" s="7">
        <v>0</v>
      </c>
      <c r="K180" s="6">
        <v>0</v>
      </c>
      <c r="L180" s="7">
        <v>0</v>
      </c>
      <c r="M180" s="6">
        <v>0</v>
      </c>
    </row>
    <row r="181" spans="1:13">
      <c r="A181" s="113" t="s">
        <v>36</v>
      </c>
      <c r="B181" s="8" t="s">
        <v>116</v>
      </c>
      <c r="C181" s="8" t="s">
        <v>298</v>
      </c>
      <c r="D181" s="8" t="s">
        <v>118</v>
      </c>
      <c r="E181" s="7">
        <v>13.834128</v>
      </c>
      <c r="F181" s="7">
        <v>92565.67</v>
      </c>
      <c r="G181" s="6">
        <v>1280565.3700000001</v>
      </c>
      <c r="H181" s="7">
        <v>0</v>
      </c>
      <c r="I181" s="6">
        <v>0</v>
      </c>
      <c r="J181" s="7">
        <v>0</v>
      </c>
      <c r="K181" s="6">
        <v>0</v>
      </c>
      <c r="L181" s="7">
        <v>0</v>
      </c>
      <c r="M181" s="6">
        <v>0</v>
      </c>
    </row>
    <row r="182" spans="1:13">
      <c r="A182" s="113" t="s">
        <v>36</v>
      </c>
      <c r="B182" s="8" t="s">
        <v>116</v>
      </c>
      <c r="C182" s="8" t="s">
        <v>299</v>
      </c>
      <c r="D182" s="8" t="s">
        <v>118</v>
      </c>
      <c r="E182" s="7">
        <v>13.834128</v>
      </c>
      <c r="F182" s="7">
        <v>571870.84</v>
      </c>
      <c r="G182" s="6">
        <v>7911334.9299999997</v>
      </c>
      <c r="H182" s="7">
        <v>1.58</v>
      </c>
      <c r="I182" s="6">
        <v>21.86</v>
      </c>
      <c r="J182" s="7">
        <v>4984.26</v>
      </c>
      <c r="K182" s="6">
        <v>68952.89</v>
      </c>
      <c r="L182" s="7">
        <v>-4982.68</v>
      </c>
      <c r="M182" s="6">
        <v>-68931.03</v>
      </c>
    </row>
    <row r="183" spans="1:13">
      <c r="A183" s="113" t="s">
        <v>36</v>
      </c>
      <c r="B183" s="8" t="s">
        <v>116</v>
      </c>
      <c r="C183" s="8" t="s">
        <v>300</v>
      </c>
      <c r="D183" s="8" t="s">
        <v>122</v>
      </c>
      <c r="E183" s="7">
        <v>15.498398</v>
      </c>
      <c r="F183" s="7">
        <v>63886.49</v>
      </c>
      <c r="G183" s="6">
        <v>990138.31</v>
      </c>
      <c r="H183" s="7">
        <v>0</v>
      </c>
      <c r="I183" s="6">
        <v>0</v>
      </c>
      <c r="J183" s="7">
        <v>0</v>
      </c>
      <c r="K183" s="6">
        <v>0</v>
      </c>
      <c r="L183" s="7">
        <v>0</v>
      </c>
      <c r="M183" s="6">
        <v>0</v>
      </c>
    </row>
    <row r="184" spans="1:13">
      <c r="A184" s="113" t="s">
        <v>36</v>
      </c>
      <c r="B184" s="8" t="s">
        <v>116</v>
      </c>
      <c r="C184" s="8" t="s">
        <v>301</v>
      </c>
      <c r="D184" s="8" t="s">
        <v>122</v>
      </c>
      <c r="E184" s="7">
        <v>15.498396</v>
      </c>
      <c r="F184" s="7">
        <v>10963.55</v>
      </c>
      <c r="G184" s="6">
        <v>169917.44</v>
      </c>
      <c r="H184" s="7">
        <v>0</v>
      </c>
      <c r="I184" s="6">
        <v>0</v>
      </c>
      <c r="J184" s="7">
        <v>0</v>
      </c>
      <c r="K184" s="6">
        <v>0</v>
      </c>
      <c r="L184" s="7">
        <v>0</v>
      </c>
      <c r="M184" s="6">
        <v>0</v>
      </c>
    </row>
    <row r="185" spans="1:13">
      <c r="A185" s="113" t="s">
        <v>36</v>
      </c>
      <c r="B185" s="8" t="s">
        <v>116</v>
      </c>
      <c r="C185" s="8" t="s">
        <v>302</v>
      </c>
      <c r="D185" s="8" t="s">
        <v>136</v>
      </c>
      <c r="E185" s="7">
        <v>20.986366</v>
      </c>
      <c r="F185" s="7">
        <v>11751.76</v>
      </c>
      <c r="G185" s="6">
        <v>246626.74</v>
      </c>
      <c r="H185" s="7">
        <v>111.39</v>
      </c>
      <c r="I185" s="6">
        <v>2337.67</v>
      </c>
      <c r="J185" s="7">
        <v>600</v>
      </c>
      <c r="K185" s="6">
        <v>12591.82</v>
      </c>
      <c r="L185" s="7">
        <v>-488.61</v>
      </c>
      <c r="M185" s="6">
        <v>-10254.15</v>
      </c>
    </row>
    <row r="186" spans="1:13">
      <c r="A186" s="113" t="s">
        <v>36</v>
      </c>
      <c r="B186" s="8" t="s">
        <v>116</v>
      </c>
      <c r="C186" s="8" t="s">
        <v>303</v>
      </c>
      <c r="D186" s="8" t="s">
        <v>118</v>
      </c>
      <c r="E186" s="7">
        <v>13.834128</v>
      </c>
      <c r="F186" s="7">
        <v>28895.05</v>
      </c>
      <c r="G186" s="6">
        <v>399737.83</v>
      </c>
      <c r="H186" s="7">
        <v>0</v>
      </c>
      <c r="I186" s="6">
        <v>0</v>
      </c>
      <c r="J186" s="7">
        <v>0</v>
      </c>
      <c r="K186" s="6">
        <v>0</v>
      </c>
      <c r="L186" s="7">
        <v>0</v>
      </c>
      <c r="M186" s="6">
        <v>0</v>
      </c>
    </row>
    <row r="187" spans="1:13">
      <c r="A187" s="113" t="s">
        <v>36</v>
      </c>
      <c r="B187" s="8" t="s">
        <v>116</v>
      </c>
      <c r="C187" s="8" t="s">
        <v>304</v>
      </c>
      <c r="D187" s="8" t="s">
        <v>118</v>
      </c>
      <c r="E187" s="7">
        <v>0</v>
      </c>
      <c r="F187" s="7">
        <v>0</v>
      </c>
      <c r="G187" s="6">
        <v>0</v>
      </c>
      <c r="H187" s="7">
        <v>0</v>
      </c>
      <c r="I187" s="6">
        <v>0</v>
      </c>
      <c r="J187" s="7">
        <v>0</v>
      </c>
      <c r="K187" s="6">
        <v>0</v>
      </c>
      <c r="L187" s="7">
        <v>0</v>
      </c>
      <c r="M187" s="6">
        <v>0</v>
      </c>
    </row>
    <row r="188" spans="1:13">
      <c r="A188" s="113" t="s">
        <v>36</v>
      </c>
      <c r="B188" s="8" t="s">
        <v>116</v>
      </c>
      <c r="C188" s="8" t="s">
        <v>305</v>
      </c>
      <c r="D188" s="8" t="s">
        <v>118</v>
      </c>
      <c r="E188" s="7">
        <v>13.834128</v>
      </c>
      <c r="F188" s="7">
        <v>610081.68999999994</v>
      </c>
      <c r="G188" s="6">
        <v>8439948.6300000008</v>
      </c>
      <c r="H188" s="7">
        <v>0</v>
      </c>
      <c r="I188" s="6">
        <v>0</v>
      </c>
      <c r="J188" s="7">
        <v>0</v>
      </c>
      <c r="K188" s="6">
        <v>0</v>
      </c>
      <c r="L188" s="7">
        <v>0</v>
      </c>
      <c r="M188" s="6">
        <v>0</v>
      </c>
    </row>
    <row r="189" spans="1:13">
      <c r="A189" s="113" t="s">
        <v>36</v>
      </c>
      <c r="B189" s="8" t="s">
        <v>116</v>
      </c>
      <c r="C189" s="8" t="s">
        <v>306</v>
      </c>
      <c r="D189" s="8" t="s">
        <v>122</v>
      </c>
      <c r="E189" s="7">
        <v>15.498398999999999</v>
      </c>
      <c r="F189" s="7">
        <v>44535.59</v>
      </c>
      <c r="G189" s="6">
        <v>690230.35</v>
      </c>
      <c r="H189" s="7">
        <v>179.84</v>
      </c>
      <c r="I189" s="6">
        <v>2787.23</v>
      </c>
      <c r="J189" s="7">
        <v>0</v>
      </c>
      <c r="K189" s="6">
        <v>0</v>
      </c>
      <c r="L189" s="7">
        <v>179.84</v>
      </c>
      <c r="M189" s="6">
        <v>2787.23</v>
      </c>
    </row>
    <row r="190" spans="1:13">
      <c r="A190" s="113" t="s">
        <v>36</v>
      </c>
      <c r="B190" s="8" t="s">
        <v>116</v>
      </c>
      <c r="C190" s="8" t="s">
        <v>307</v>
      </c>
      <c r="D190" s="8" t="s">
        <v>136</v>
      </c>
      <c r="E190" s="7">
        <v>20.986363000000001</v>
      </c>
      <c r="F190" s="7">
        <v>22974.3</v>
      </c>
      <c r="G190" s="6">
        <v>482147.01</v>
      </c>
      <c r="H190" s="7">
        <v>94.89</v>
      </c>
      <c r="I190" s="6">
        <v>1991.4</v>
      </c>
      <c r="J190" s="7">
        <v>600</v>
      </c>
      <c r="K190" s="6">
        <v>12591.82</v>
      </c>
      <c r="L190" s="7">
        <v>-505.11</v>
      </c>
      <c r="M190" s="6">
        <v>-10600.42</v>
      </c>
    </row>
    <row r="191" spans="1:13">
      <c r="A191" s="113" t="s">
        <v>36</v>
      </c>
      <c r="B191" s="8" t="s">
        <v>116</v>
      </c>
      <c r="C191" s="8" t="s">
        <v>308</v>
      </c>
      <c r="D191" s="8" t="s">
        <v>118</v>
      </c>
      <c r="E191" s="7">
        <v>13.834128</v>
      </c>
      <c r="F191" s="7">
        <v>92089.86</v>
      </c>
      <c r="G191" s="6">
        <v>1273982.94</v>
      </c>
      <c r="H191" s="7">
        <v>0</v>
      </c>
      <c r="I191" s="6">
        <v>0</v>
      </c>
      <c r="J191" s="7">
        <v>0</v>
      </c>
      <c r="K191" s="6">
        <v>0</v>
      </c>
      <c r="L191" s="7">
        <v>0</v>
      </c>
      <c r="M191" s="6">
        <v>0</v>
      </c>
    </row>
    <row r="192" spans="1:13">
      <c r="A192" s="113" t="s">
        <v>36</v>
      </c>
      <c r="B192" s="8" t="s">
        <v>116</v>
      </c>
      <c r="C192" s="8" t="s">
        <v>309</v>
      </c>
      <c r="D192" s="8" t="s">
        <v>122</v>
      </c>
      <c r="E192" s="7">
        <v>0</v>
      </c>
      <c r="F192" s="7">
        <v>0</v>
      </c>
      <c r="G192" s="6">
        <v>0</v>
      </c>
      <c r="H192" s="7">
        <v>0</v>
      </c>
      <c r="I192" s="6">
        <v>0</v>
      </c>
      <c r="J192" s="7">
        <v>0</v>
      </c>
      <c r="K192" s="6">
        <v>0</v>
      </c>
      <c r="L192" s="7">
        <v>0</v>
      </c>
      <c r="M192" s="6">
        <v>0</v>
      </c>
    </row>
    <row r="193" spans="1:13">
      <c r="A193" s="113" t="s">
        <v>36</v>
      </c>
      <c r="B193" s="8" t="s">
        <v>116</v>
      </c>
      <c r="C193" s="8" t="s">
        <v>310</v>
      </c>
      <c r="D193" s="8" t="s">
        <v>122</v>
      </c>
      <c r="E193" s="7">
        <v>15.498402</v>
      </c>
      <c r="F193" s="7">
        <v>17845.09</v>
      </c>
      <c r="G193" s="6">
        <v>276570.39</v>
      </c>
      <c r="H193" s="7">
        <v>0</v>
      </c>
      <c r="I193" s="6">
        <v>0</v>
      </c>
      <c r="J193" s="7">
        <v>0</v>
      </c>
      <c r="K193" s="6">
        <v>0</v>
      </c>
      <c r="L193" s="7">
        <v>0</v>
      </c>
      <c r="M193" s="6">
        <v>0</v>
      </c>
    </row>
    <row r="194" spans="1:13">
      <c r="A194" s="113" t="s">
        <v>36</v>
      </c>
      <c r="B194" s="8" t="s">
        <v>116</v>
      </c>
      <c r="C194" s="8" t="s">
        <v>311</v>
      </c>
      <c r="D194" s="8" t="s">
        <v>118</v>
      </c>
      <c r="E194" s="7">
        <v>13.834129000000001</v>
      </c>
      <c r="F194" s="7">
        <v>104820.17</v>
      </c>
      <c r="G194" s="6">
        <v>1450095.78</v>
      </c>
      <c r="H194" s="7">
        <v>0</v>
      </c>
      <c r="I194" s="6">
        <v>0</v>
      </c>
      <c r="J194" s="7">
        <v>0</v>
      </c>
      <c r="K194" s="6">
        <v>0</v>
      </c>
      <c r="L194" s="7">
        <v>0</v>
      </c>
      <c r="M194" s="6">
        <v>0</v>
      </c>
    </row>
    <row r="195" spans="1:13">
      <c r="A195" s="113" t="s">
        <v>36</v>
      </c>
      <c r="B195" s="8" t="s">
        <v>116</v>
      </c>
      <c r="C195" s="8" t="s">
        <v>312</v>
      </c>
      <c r="D195" s="8" t="s">
        <v>122</v>
      </c>
      <c r="E195" s="7">
        <v>0</v>
      </c>
      <c r="F195" s="7">
        <v>0</v>
      </c>
      <c r="G195" s="6">
        <v>0</v>
      </c>
      <c r="H195" s="7">
        <v>0</v>
      </c>
      <c r="I195" s="6">
        <v>0</v>
      </c>
      <c r="J195" s="7">
        <v>0</v>
      </c>
      <c r="K195" s="6">
        <v>0</v>
      </c>
      <c r="L195" s="7">
        <v>0</v>
      </c>
      <c r="M195" s="6">
        <v>0</v>
      </c>
    </row>
    <row r="196" spans="1:13">
      <c r="A196" s="113" t="s">
        <v>36</v>
      </c>
      <c r="B196" s="8" t="s">
        <v>116</v>
      </c>
      <c r="C196" s="8" t="s">
        <v>313</v>
      </c>
      <c r="D196" s="8" t="s">
        <v>118</v>
      </c>
      <c r="E196" s="7">
        <v>13.834128</v>
      </c>
      <c r="F196" s="7">
        <v>2540187.73</v>
      </c>
      <c r="G196" s="6">
        <v>35141284.229999997</v>
      </c>
      <c r="H196" s="7">
        <v>0</v>
      </c>
      <c r="I196" s="6">
        <v>0</v>
      </c>
      <c r="J196" s="7">
        <v>620149.46</v>
      </c>
      <c r="K196" s="6">
        <v>8579227.5099999998</v>
      </c>
      <c r="L196" s="7">
        <v>-620149.46</v>
      </c>
      <c r="M196" s="6">
        <v>-8579227.5099999998</v>
      </c>
    </row>
    <row r="197" spans="1:13">
      <c r="A197" s="113" t="s">
        <v>36</v>
      </c>
      <c r="B197" s="8" t="s">
        <v>116</v>
      </c>
      <c r="C197" s="8" t="s">
        <v>314</v>
      </c>
      <c r="D197" s="8" t="s">
        <v>222</v>
      </c>
      <c r="E197" s="7">
        <v>9.734254</v>
      </c>
      <c r="F197" s="7">
        <v>100781.58</v>
      </c>
      <c r="G197" s="6">
        <v>981033.55</v>
      </c>
      <c r="H197" s="7">
        <v>0</v>
      </c>
      <c r="I197" s="6">
        <v>0</v>
      </c>
      <c r="J197" s="7">
        <v>0</v>
      </c>
      <c r="K197" s="6">
        <v>0</v>
      </c>
      <c r="L197" s="7">
        <v>0</v>
      </c>
      <c r="M197" s="6">
        <v>0</v>
      </c>
    </row>
    <row r="198" spans="1:13">
      <c r="A198" s="113" t="s">
        <v>36</v>
      </c>
      <c r="B198" s="8" t="s">
        <v>116</v>
      </c>
      <c r="C198" s="8" t="s">
        <v>315</v>
      </c>
      <c r="D198" s="8" t="s">
        <v>118</v>
      </c>
      <c r="E198" s="7">
        <v>13.834128</v>
      </c>
      <c r="F198" s="7">
        <v>960181.3</v>
      </c>
      <c r="G198" s="6">
        <v>13283271.75</v>
      </c>
      <c r="H198" s="7">
        <v>0</v>
      </c>
      <c r="I198" s="6">
        <v>0</v>
      </c>
      <c r="J198" s="7">
        <v>22222.82</v>
      </c>
      <c r="K198" s="6">
        <v>307433.36</v>
      </c>
      <c r="L198" s="7">
        <v>-22222.82</v>
      </c>
      <c r="M198" s="6">
        <v>-307433.36</v>
      </c>
    </row>
    <row r="199" spans="1:13">
      <c r="A199" s="113" t="s">
        <v>36</v>
      </c>
      <c r="B199" s="8" t="s">
        <v>116</v>
      </c>
      <c r="C199" s="8" t="s">
        <v>316</v>
      </c>
      <c r="D199" s="8" t="s">
        <v>118</v>
      </c>
      <c r="E199" s="7">
        <v>13.834128</v>
      </c>
      <c r="F199" s="7">
        <v>15716.46</v>
      </c>
      <c r="G199" s="6">
        <v>217423.52</v>
      </c>
      <c r="H199" s="7">
        <v>0</v>
      </c>
      <c r="I199" s="6">
        <v>0</v>
      </c>
      <c r="J199" s="7">
        <v>0</v>
      </c>
      <c r="K199" s="6">
        <v>0</v>
      </c>
      <c r="L199" s="7">
        <v>0</v>
      </c>
      <c r="M199" s="6">
        <v>0</v>
      </c>
    </row>
    <row r="200" spans="1:13">
      <c r="A200" s="113" t="s">
        <v>36</v>
      </c>
      <c r="B200" s="8" t="s">
        <v>116</v>
      </c>
      <c r="C200" s="8" t="s">
        <v>317</v>
      </c>
      <c r="D200" s="8" t="s">
        <v>122</v>
      </c>
      <c r="E200" s="7">
        <v>15.498389</v>
      </c>
      <c r="F200" s="7">
        <v>5999.94</v>
      </c>
      <c r="G200" s="6">
        <v>92989.41</v>
      </c>
      <c r="H200" s="7">
        <v>0.05</v>
      </c>
      <c r="I200" s="6">
        <v>0.77</v>
      </c>
      <c r="J200" s="7">
        <v>0</v>
      </c>
      <c r="K200" s="6">
        <v>0</v>
      </c>
      <c r="L200" s="7">
        <v>0.05</v>
      </c>
      <c r="M200" s="6">
        <v>0.77</v>
      </c>
    </row>
    <row r="201" spans="1:13">
      <c r="A201" s="113" t="s">
        <v>36</v>
      </c>
      <c r="B201" s="8" t="s">
        <v>116</v>
      </c>
      <c r="C201" s="8" t="s">
        <v>318</v>
      </c>
      <c r="D201" s="8" t="s">
        <v>118</v>
      </c>
      <c r="E201" s="7">
        <v>13.834128</v>
      </c>
      <c r="F201" s="7">
        <v>111450.04</v>
      </c>
      <c r="G201" s="6">
        <v>1541814.2</v>
      </c>
      <c r="H201" s="7">
        <v>0</v>
      </c>
      <c r="I201" s="6">
        <v>0</v>
      </c>
      <c r="J201" s="7">
        <v>0</v>
      </c>
      <c r="K201" s="6">
        <v>0</v>
      </c>
      <c r="L201" s="7">
        <v>0</v>
      </c>
      <c r="M201" s="6">
        <v>0</v>
      </c>
    </row>
    <row r="202" spans="1:13">
      <c r="A202" s="113" t="s">
        <v>36</v>
      </c>
      <c r="B202" s="8" t="s">
        <v>116</v>
      </c>
      <c r="C202" s="8" t="s">
        <v>319</v>
      </c>
      <c r="D202" s="8" t="s">
        <v>122</v>
      </c>
      <c r="E202" s="7">
        <v>15.498398</v>
      </c>
      <c r="F202" s="7">
        <v>28016.58</v>
      </c>
      <c r="G202" s="6">
        <v>434212.12</v>
      </c>
      <c r="H202" s="7">
        <v>4328.6400000000003</v>
      </c>
      <c r="I202" s="6">
        <v>67086.990000000005</v>
      </c>
      <c r="J202" s="7">
        <v>0</v>
      </c>
      <c r="K202" s="6">
        <v>0</v>
      </c>
      <c r="L202" s="7">
        <v>4328.6400000000003</v>
      </c>
      <c r="M202" s="6">
        <v>67086.990000000005</v>
      </c>
    </row>
    <row r="203" spans="1:13">
      <c r="A203" s="113" t="s">
        <v>36</v>
      </c>
      <c r="B203" s="8" t="s">
        <v>116</v>
      </c>
      <c r="C203" s="8" t="s">
        <v>320</v>
      </c>
      <c r="D203" s="8" t="s">
        <v>118</v>
      </c>
      <c r="E203" s="7">
        <v>13.834129000000001</v>
      </c>
      <c r="F203" s="7">
        <v>127866.74</v>
      </c>
      <c r="G203" s="6">
        <v>1768925.01</v>
      </c>
      <c r="H203" s="7">
        <v>0</v>
      </c>
      <c r="I203" s="6">
        <v>0</v>
      </c>
      <c r="J203" s="7">
        <v>0</v>
      </c>
      <c r="K203" s="6">
        <v>0</v>
      </c>
      <c r="L203" s="7">
        <v>0</v>
      </c>
      <c r="M203" s="6">
        <v>0</v>
      </c>
    </row>
    <row r="204" spans="1:13">
      <c r="A204" s="113" t="s">
        <v>36</v>
      </c>
      <c r="B204" s="8" t="s">
        <v>116</v>
      </c>
      <c r="C204" s="8" t="s">
        <v>321</v>
      </c>
      <c r="D204" s="8" t="s">
        <v>118</v>
      </c>
      <c r="E204" s="7">
        <v>0</v>
      </c>
      <c r="F204" s="7">
        <v>0</v>
      </c>
      <c r="G204" s="6">
        <v>0</v>
      </c>
      <c r="H204" s="7">
        <v>0</v>
      </c>
      <c r="I204" s="6">
        <v>0</v>
      </c>
      <c r="J204" s="7">
        <v>0</v>
      </c>
      <c r="K204" s="6">
        <v>0</v>
      </c>
      <c r="L204" s="7">
        <v>0</v>
      </c>
      <c r="M204" s="6">
        <v>0</v>
      </c>
    </row>
    <row r="205" spans="1:13">
      <c r="A205" s="113" t="s">
        <v>36</v>
      </c>
      <c r="B205" s="8" t="s">
        <v>116</v>
      </c>
      <c r="C205" s="8" t="s">
        <v>324</v>
      </c>
      <c r="D205" s="8" t="s">
        <v>122</v>
      </c>
      <c r="E205" s="7">
        <v>15.4984</v>
      </c>
      <c r="F205" s="7">
        <v>490319.35999999999</v>
      </c>
      <c r="G205" s="6">
        <v>7599165.5999999996</v>
      </c>
      <c r="H205" s="7">
        <v>16790.669999999998</v>
      </c>
      <c r="I205" s="6">
        <v>260228.52</v>
      </c>
      <c r="J205" s="7">
        <v>0</v>
      </c>
      <c r="K205" s="6">
        <v>0</v>
      </c>
      <c r="L205" s="7">
        <v>16790.669999999998</v>
      </c>
      <c r="M205" s="6">
        <v>260228.52</v>
      </c>
    </row>
    <row r="206" spans="1:13">
      <c r="A206" s="113" t="s">
        <v>36</v>
      </c>
      <c r="B206" s="8" t="s">
        <v>116</v>
      </c>
      <c r="C206" s="8" t="s">
        <v>325</v>
      </c>
      <c r="D206" s="8" t="s">
        <v>122</v>
      </c>
      <c r="E206" s="7">
        <v>0</v>
      </c>
      <c r="F206" s="7">
        <v>0</v>
      </c>
      <c r="G206" s="6">
        <v>0</v>
      </c>
      <c r="H206" s="7">
        <v>0</v>
      </c>
      <c r="I206" s="6">
        <v>0</v>
      </c>
      <c r="J206" s="7">
        <v>0</v>
      </c>
      <c r="K206" s="6">
        <v>0</v>
      </c>
      <c r="L206" s="7">
        <v>0</v>
      </c>
      <c r="M206" s="6">
        <v>0</v>
      </c>
    </row>
    <row r="207" spans="1:13">
      <c r="A207" s="113" t="s">
        <v>36</v>
      </c>
      <c r="B207" s="8" t="s">
        <v>116</v>
      </c>
      <c r="C207" s="8" t="s">
        <v>326</v>
      </c>
      <c r="D207" s="8" t="s">
        <v>122</v>
      </c>
      <c r="E207" s="7">
        <v>15.4984</v>
      </c>
      <c r="F207" s="7">
        <v>115250.03</v>
      </c>
      <c r="G207" s="6">
        <v>1786191.07</v>
      </c>
      <c r="H207" s="7">
        <v>6915.09</v>
      </c>
      <c r="I207" s="6">
        <v>107172.83</v>
      </c>
      <c r="J207" s="7">
        <v>157.33000000000001</v>
      </c>
      <c r="K207" s="6">
        <v>2438.36</v>
      </c>
      <c r="L207" s="7">
        <v>6757.76</v>
      </c>
      <c r="M207" s="6">
        <v>104734.47</v>
      </c>
    </row>
    <row r="208" spans="1:13">
      <c r="A208" s="113" t="s">
        <v>36</v>
      </c>
      <c r="B208" s="8" t="s">
        <v>116</v>
      </c>
      <c r="C208" s="8" t="s">
        <v>327</v>
      </c>
      <c r="D208" s="8" t="s">
        <v>118</v>
      </c>
      <c r="E208" s="7">
        <v>13.834128</v>
      </c>
      <c r="F208" s="7">
        <v>897149.92</v>
      </c>
      <c r="G208" s="6">
        <v>12411287.6</v>
      </c>
      <c r="H208" s="7">
        <v>56872.9</v>
      </c>
      <c r="I208" s="6">
        <v>786787.02</v>
      </c>
      <c r="J208" s="7">
        <v>0</v>
      </c>
      <c r="K208" s="6">
        <v>0</v>
      </c>
      <c r="L208" s="7">
        <v>56872.9</v>
      </c>
      <c r="M208" s="6">
        <v>786787.02</v>
      </c>
    </row>
    <row r="209" spans="1:13">
      <c r="A209" s="113" t="s">
        <v>36</v>
      </c>
      <c r="B209" s="8" t="s">
        <v>116</v>
      </c>
      <c r="C209" s="8" t="s">
        <v>328</v>
      </c>
      <c r="D209" s="8" t="s">
        <v>118</v>
      </c>
      <c r="E209" s="7">
        <v>13.834128</v>
      </c>
      <c r="F209" s="7">
        <v>1525878.5</v>
      </c>
      <c r="G209" s="6">
        <v>21109199.59</v>
      </c>
      <c r="H209" s="7">
        <v>14438.57</v>
      </c>
      <c r="I209" s="6">
        <v>199745.04</v>
      </c>
      <c r="J209" s="7">
        <v>18948.34</v>
      </c>
      <c r="K209" s="6">
        <v>262133.77</v>
      </c>
      <c r="L209" s="7">
        <v>-4509.7700000000004</v>
      </c>
      <c r="M209" s="6">
        <v>-62388.73</v>
      </c>
    </row>
    <row r="210" spans="1:13">
      <c r="A210" s="113" t="s">
        <v>36</v>
      </c>
      <c r="B210" s="8" t="s">
        <v>116</v>
      </c>
      <c r="C210" s="8" t="s">
        <v>329</v>
      </c>
      <c r="D210" s="8" t="s">
        <v>122</v>
      </c>
      <c r="E210" s="7">
        <v>15.498398999999999</v>
      </c>
      <c r="F210" s="7">
        <v>30476.81</v>
      </c>
      <c r="G210" s="6">
        <v>472341.78</v>
      </c>
      <c r="H210" s="7">
        <v>0</v>
      </c>
      <c r="I210" s="6">
        <v>0</v>
      </c>
      <c r="J210" s="7">
        <v>0</v>
      </c>
      <c r="K210" s="6">
        <v>0</v>
      </c>
      <c r="L210" s="7">
        <v>0</v>
      </c>
      <c r="M210" s="6">
        <v>0</v>
      </c>
    </row>
    <row r="211" spans="1:13">
      <c r="A211" s="113" t="s">
        <v>36</v>
      </c>
      <c r="B211" s="8" t="s">
        <v>116</v>
      </c>
      <c r="C211" s="8" t="s">
        <v>330</v>
      </c>
      <c r="D211" s="8" t="s">
        <v>118</v>
      </c>
      <c r="E211" s="7">
        <v>13.834129000000001</v>
      </c>
      <c r="F211" s="7">
        <v>130453.71</v>
      </c>
      <c r="G211" s="6">
        <v>1804713.48</v>
      </c>
      <c r="H211" s="7">
        <v>0</v>
      </c>
      <c r="I211" s="6">
        <v>0</v>
      </c>
      <c r="J211" s="7">
        <v>4846.96</v>
      </c>
      <c r="K211" s="6">
        <v>67053.47</v>
      </c>
      <c r="L211" s="7">
        <v>-4846.96</v>
      </c>
      <c r="M211" s="6">
        <v>-67053.47</v>
      </c>
    </row>
    <row r="212" spans="1:13">
      <c r="A212" s="113" t="s">
        <v>36</v>
      </c>
      <c r="B212" s="8" t="s">
        <v>116</v>
      </c>
      <c r="C212" s="8" t="s">
        <v>331</v>
      </c>
      <c r="D212" s="8" t="s">
        <v>118</v>
      </c>
      <c r="E212" s="7">
        <v>0</v>
      </c>
      <c r="F212" s="7">
        <v>0</v>
      </c>
      <c r="G212" s="6">
        <v>0</v>
      </c>
      <c r="H212" s="7">
        <v>0</v>
      </c>
      <c r="I212" s="6">
        <v>0</v>
      </c>
      <c r="J212" s="7">
        <v>0</v>
      </c>
      <c r="K212" s="6">
        <v>0</v>
      </c>
      <c r="L212" s="7">
        <v>0</v>
      </c>
      <c r="M212" s="6">
        <v>0</v>
      </c>
    </row>
    <row r="213" spans="1:13">
      <c r="A213" s="113" t="s">
        <v>36</v>
      </c>
      <c r="B213" s="8" t="s">
        <v>116</v>
      </c>
      <c r="C213" s="8" t="s">
        <v>332</v>
      </c>
      <c r="D213" s="8" t="s">
        <v>118</v>
      </c>
      <c r="E213" s="7">
        <v>13.834125</v>
      </c>
      <c r="F213" s="7">
        <v>8727.73</v>
      </c>
      <c r="G213" s="6">
        <v>120740.51</v>
      </c>
      <c r="H213" s="7">
        <v>0</v>
      </c>
      <c r="I213" s="6">
        <v>0</v>
      </c>
      <c r="J213" s="7">
        <v>0</v>
      </c>
      <c r="K213" s="6">
        <v>0</v>
      </c>
      <c r="L213" s="7">
        <v>0</v>
      </c>
      <c r="M213" s="6">
        <v>0</v>
      </c>
    </row>
    <row r="214" spans="1:13">
      <c r="A214" s="113" t="s">
        <v>36</v>
      </c>
      <c r="B214" s="8" t="s">
        <v>116</v>
      </c>
      <c r="C214" s="8" t="s">
        <v>333</v>
      </c>
      <c r="D214" s="8" t="s">
        <v>122</v>
      </c>
      <c r="E214" s="7">
        <v>15.498403</v>
      </c>
      <c r="F214" s="7">
        <v>13120.06</v>
      </c>
      <c r="G214" s="6">
        <v>203339.99</v>
      </c>
      <c r="H214" s="7">
        <v>0</v>
      </c>
      <c r="I214" s="6">
        <v>0</v>
      </c>
      <c r="J214" s="7">
        <v>0</v>
      </c>
      <c r="K214" s="6">
        <v>0</v>
      </c>
      <c r="L214" s="7">
        <v>0</v>
      </c>
      <c r="M214" s="6">
        <v>0</v>
      </c>
    </row>
    <row r="215" spans="1:13">
      <c r="A215" s="113" t="s">
        <v>36</v>
      </c>
      <c r="B215" s="8" t="s">
        <v>116</v>
      </c>
      <c r="C215" s="8" t="s">
        <v>334</v>
      </c>
      <c r="D215" s="8" t="s">
        <v>122</v>
      </c>
      <c r="E215" s="7">
        <v>0</v>
      </c>
      <c r="F215" s="7">
        <v>0</v>
      </c>
      <c r="G215" s="6">
        <v>0</v>
      </c>
      <c r="H215" s="7">
        <v>0</v>
      </c>
      <c r="I215" s="6">
        <v>0</v>
      </c>
      <c r="J215" s="7">
        <v>0</v>
      </c>
      <c r="K215" s="6">
        <v>0</v>
      </c>
      <c r="L215" s="7">
        <v>0</v>
      </c>
      <c r="M215" s="6">
        <v>0</v>
      </c>
    </row>
    <row r="216" spans="1:13">
      <c r="A216" s="113" t="s">
        <v>36</v>
      </c>
      <c r="B216" s="8" t="s">
        <v>116</v>
      </c>
      <c r="C216" s="8" t="s">
        <v>335</v>
      </c>
      <c r="D216" s="8" t="s">
        <v>122</v>
      </c>
      <c r="E216" s="7">
        <v>15.498398999999999</v>
      </c>
      <c r="F216" s="7">
        <v>800478.66</v>
      </c>
      <c r="G216" s="6">
        <v>12406138.4</v>
      </c>
      <c r="H216" s="7">
        <v>4253.67</v>
      </c>
      <c r="I216" s="6">
        <v>65925.08</v>
      </c>
      <c r="J216" s="7">
        <v>0</v>
      </c>
      <c r="K216" s="6">
        <v>0</v>
      </c>
      <c r="L216" s="7">
        <v>4253.67</v>
      </c>
      <c r="M216" s="6">
        <v>65925.08</v>
      </c>
    </row>
    <row r="217" spans="1:13">
      <c r="A217" s="113" t="s">
        <v>36</v>
      </c>
      <c r="B217" s="8" t="s">
        <v>116</v>
      </c>
      <c r="C217" s="8" t="s">
        <v>336</v>
      </c>
      <c r="D217" s="8" t="s">
        <v>122</v>
      </c>
      <c r="E217" s="7">
        <v>15.4984</v>
      </c>
      <c r="F217" s="7">
        <v>1570155.59</v>
      </c>
      <c r="G217" s="6">
        <v>24334899.399999999</v>
      </c>
      <c r="H217" s="7">
        <v>48405.57</v>
      </c>
      <c r="I217" s="6">
        <v>750208.89</v>
      </c>
      <c r="J217" s="7">
        <v>2000</v>
      </c>
      <c r="K217" s="6">
        <v>30996.799999999999</v>
      </c>
      <c r="L217" s="7">
        <v>46405.57</v>
      </c>
      <c r="M217" s="6">
        <v>719212.09</v>
      </c>
    </row>
    <row r="218" spans="1:13">
      <c r="A218" s="113" t="s">
        <v>36</v>
      </c>
      <c r="B218" s="8" t="s">
        <v>116</v>
      </c>
      <c r="C218" s="8" t="s">
        <v>337</v>
      </c>
      <c r="D218" s="8" t="s">
        <v>118</v>
      </c>
      <c r="E218" s="7">
        <v>13.834128</v>
      </c>
      <c r="F218" s="7">
        <v>9595516.5700000003</v>
      </c>
      <c r="G218" s="6">
        <v>132745612.23</v>
      </c>
      <c r="H218" s="7">
        <v>329656.56</v>
      </c>
      <c r="I218" s="6">
        <v>4560511.3</v>
      </c>
      <c r="J218" s="7">
        <v>85176.46</v>
      </c>
      <c r="K218" s="6">
        <v>1178342.1200000001</v>
      </c>
      <c r="L218" s="7">
        <v>244480.1</v>
      </c>
      <c r="M218" s="6">
        <v>3382169.18</v>
      </c>
    </row>
    <row r="219" spans="1:13">
      <c r="A219" s="113" t="s">
        <v>36</v>
      </c>
      <c r="B219" s="8" t="s">
        <v>116</v>
      </c>
      <c r="C219" s="8" t="s">
        <v>338</v>
      </c>
      <c r="D219" s="8" t="s">
        <v>118</v>
      </c>
      <c r="E219" s="7">
        <v>13.834128</v>
      </c>
      <c r="F219" s="7">
        <v>3923867.08</v>
      </c>
      <c r="G219" s="6">
        <v>54283282.600000001</v>
      </c>
      <c r="H219" s="7">
        <v>35299.08</v>
      </c>
      <c r="I219" s="6">
        <v>488332.02</v>
      </c>
      <c r="J219" s="7">
        <v>52171.57</v>
      </c>
      <c r="K219" s="6">
        <v>721748.22</v>
      </c>
      <c r="L219" s="7">
        <v>-16872.490000000002</v>
      </c>
      <c r="M219" s="6">
        <v>-233416.2</v>
      </c>
    </row>
    <row r="220" spans="1:13">
      <c r="A220" s="113" t="s">
        <v>36</v>
      </c>
      <c r="B220" s="8" t="s">
        <v>116</v>
      </c>
      <c r="C220" s="8" t="s">
        <v>339</v>
      </c>
      <c r="D220" s="8" t="s">
        <v>118</v>
      </c>
      <c r="E220" s="7">
        <v>13.834128</v>
      </c>
      <c r="F220" s="7">
        <v>268220.25</v>
      </c>
      <c r="G220" s="6">
        <v>3710593.53</v>
      </c>
      <c r="H220" s="7">
        <v>0</v>
      </c>
      <c r="I220" s="6">
        <v>0</v>
      </c>
      <c r="J220" s="7">
        <v>0</v>
      </c>
      <c r="K220" s="6">
        <v>0</v>
      </c>
      <c r="L220" s="7">
        <v>0</v>
      </c>
      <c r="M220" s="6">
        <v>0</v>
      </c>
    </row>
    <row r="221" spans="1:13">
      <c r="A221" s="113" t="s">
        <v>36</v>
      </c>
      <c r="B221" s="8" t="s">
        <v>116</v>
      </c>
      <c r="C221" s="8" t="s">
        <v>340</v>
      </c>
      <c r="D221" s="8" t="s">
        <v>122</v>
      </c>
      <c r="E221" s="7">
        <v>15.4984</v>
      </c>
      <c r="F221" s="7">
        <v>340763.08</v>
      </c>
      <c r="G221" s="6">
        <v>5281282.53</v>
      </c>
      <c r="H221" s="7">
        <v>0</v>
      </c>
      <c r="I221" s="6">
        <v>0</v>
      </c>
      <c r="J221" s="7">
        <v>0</v>
      </c>
      <c r="K221" s="6">
        <v>0</v>
      </c>
      <c r="L221" s="7">
        <v>0</v>
      </c>
      <c r="M221" s="6">
        <v>0</v>
      </c>
    </row>
    <row r="222" spans="1:13">
      <c r="A222" s="113" t="s">
        <v>36</v>
      </c>
      <c r="B222" s="8" t="s">
        <v>116</v>
      </c>
      <c r="C222" s="8" t="s">
        <v>341</v>
      </c>
      <c r="D222" s="8" t="s">
        <v>118</v>
      </c>
      <c r="E222" s="7">
        <v>13.834128</v>
      </c>
      <c r="F222" s="7">
        <v>6375253.0099999998</v>
      </c>
      <c r="G222" s="6">
        <v>88196071.329999998</v>
      </c>
      <c r="H222" s="7">
        <v>84124.95</v>
      </c>
      <c r="I222" s="6">
        <v>1163795.3999999999</v>
      </c>
      <c r="J222" s="7">
        <v>16775.07</v>
      </c>
      <c r="K222" s="6">
        <v>232068.48000000001</v>
      </c>
      <c r="L222" s="7">
        <v>67349.88</v>
      </c>
      <c r="M222" s="6">
        <v>931726.92</v>
      </c>
    </row>
    <row r="223" spans="1:13">
      <c r="A223" s="113" t="s">
        <v>36</v>
      </c>
      <c r="B223" s="8" t="s">
        <v>116</v>
      </c>
      <c r="C223" s="8" t="s">
        <v>342</v>
      </c>
      <c r="D223" s="8" t="s">
        <v>118</v>
      </c>
      <c r="E223" s="7">
        <v>13.834128</v>
      </c>
      <c r="F223" s="7">
        <v>10006668.52</v>
      </c>
      <c r="G223" s="6">
        <v>138433541.05000001</v>
      </c>
      <c r="H223" s="7">
        <v>51390.15</v>
      </c>
      <c r="I223" s="6">
        <v>710937.95</v>
      </c>
      <c r="J223" s="7">
        <v>54568.42</v>
      </c>
      <c r="K223" s="6">
        <v>754906.55</v>
      </c>
      <c r="L223" s="7">
        <v>-3178.27</v>
      </c>
      <c r="M223" s="6">
        <v>-43968.6</v>
      </c>
    </row>
    <row r="224" spans="1:13">
      <c r="A224" s="113" t="s">
        <v>36</v>
      </c>
      <c r="B224" s="8" t="s">
        <v>116</v>
      </c>
      <c r="C224" s="8" t="s">
        <v>343</v>
      </c>
      <c r="D224" s="8" t="s">
        <v>118</v>
      </c>
      <c r="E224" s="7">
        <v>13.834128</v>
      </c>
      <c r="F224" s="7">
        <v>720424.69</v>
      </c>
      <c r="G224" s="6">
        <v>9966448.0099999998</v>
      </c>
      <c r="H224" s="7">
        <v>43413.72</v>
      </c>
      <c r="I224" s="6">
        <v>600590.99</v>
      </c>
      <c r="J224" s="7">
        <v>0</v>
      </c>
      <c r="K224" s="6">
        <v>0</v>
      </c>
      <c r="L224" s="7">
        <v>43413.72</v>
      </c>
      <c r="M224" s="6">
        <v>600590.99</v>
      </c>
    </row>
    <row r="225" spans="1:13">
      <c r="A225" s="113" t="s">
        <v>36</v>
      </c>
      <c r="B225" s="8" t="s">
        <v>116</v>
      </c>
      <c r="C225" s="8" t="s">
        <v>344</v>
      </c>
      <c r="D225" s="8" t="s">
        <v>118</v>
      </c>
      <c r="E225" s="7">
        <v>13.834128</v>
      </c>
      <c r="F225" s="7">
        <v>61561.88</v>
      </c>
      <c r="G225" s="6">
        <v>851654.93</v>
      </c>
      <c r="H225" s="7">
        <v>0</v>
      </c>
      <c r="I225" s="6">
        <v>0</v>
      </c>
      <c r="J225" s="7">
        <v>0</v>
      </c>
      <c r="K225" s="6">
        <v>0</v>
      </c>
      <c r="L225" s="7">
        <v>0</v>
      </c>
      <c r="M225" s="6">
        <v>0</v>
      </c>
    </row>
    <row r="226" spans="1:13">
      <c r="A226" s="113" t="s">
        <v>36</v>
      </c>
      <c r="B226" s="8" t="s">
        <v>116</v>
      </c>
      <c r="C226" s="8" t="s">
        <v>345</v>
      </c>
      <c r="D226" s="8" t="s">
        <v>118</v>
      </c>
      <c r="E226" s="7">
        <v>13.834128</v>
      </c>
      <c r="F226" s="7">
        <v>643440.35</v>
      </c>
      <c r="G226" s="6">
        <v>8901436.6500000004</v>
      </c>
      <c r="H226" s="7">
        <v>0</v>
      </c>
      <c r="I226" s="6">
        <v>0</v>
      </c>
      <c r="J226" s="7">
        <v>0</v>
      </c>
      <c r="K226" s="6">
        <v>0</v>
      </c>
      <c r="L226" s="7">
        <v>0</v>
      </c>
      <c r="M226" s="6">
        <v>0</v>
      </c>
    </row>
    <row r="227" spans="1:13">
      <c r="A227" s="113" t="s">
        <v>36</v>
      </c>
      <c r="B227" s="8" t="s">
        <v>116</v>
      </c>
      <c r="C227" s="8" t="s">
        <v>346</v>
      </c>
      <c r="D227" s="8" t="s">
        <v>118</v>
      </c>
      <c r="E227" s="7">
        <v>13.834128</v>
      </c>
      <c r="F227" s="7">
        <v>631767.54</v>
      </c>
      <c r="G227" s="6">
        <v>8739953.6099999994</v>
      </c>
      <c r="H227" s="7">
        <v>0</v>
      </c>
      <c r="I227" s="6">
        <v>0</v>
      </c>
      <c r="J227" s="7">
        <v>0</v>
      </c>
      <c r="K227" s="6">
        <v>0</v>
      </c>
      <c r="L227" s="7">
        <v>0</v>
      </c>
      <c r="M227" s="6">
        <v>0</v>
      </c>
    </row>
    <row r="228" spans="1:13">
      <c r="A228" s="113" t="s">
        <v>36</v>
      </c>
      <c r="B228" s="8" t="s">
        <v>116</v>
      </c>
      <c r="C228" s="8" t="s">
        <v>347</v>
      </c>
      <c r="D228" s="8" t="s">
        <v>118</v>
      </c>
      <c r="E228" s="7">
        <v>13.834128</v>
      </c>
      <c r="F228" s="7">
        <v>522929.67</v>
      </c>
      <c r="G228" s="6">
        <v>7234276.3899999997</v>
      </c>
      <c r="H228" s="7">
        <v>0</v>
      </c>
      <c r="I228" s="6">
        <v>0</v>
      </c>
      <c r="J228" s="7">
        <v>7770.7</v>
      </c>
      <c r="K228" s="6">
        <v>107500.86</v>
      </c>
      <c r="L228" s="7">
        <v>-7770.7</v>
      </c>
      <c r="M228" s="6">
        <v>-107500.86</v>
      </c>
    </row>
    <row r="229" spans="1:13">
      <c r="A229" s="113" t="s">
        <v>36</v>
      </c>
      <c r="B229" s="8" t="s">
        <v>116</v>
      </c>
      <c r="C229" s="8" t="s">
        <v>348</v>
      </c>
      <c r="D229" s="8" t="s">
        <v>118</v>
      </c>
      <c r="E229" s="7">
        <v>13.834129000000001</v>
      </c>
      <c r="F229" s="7">
        <v>37260.550000000003</v>
      </c>
      <c r="G229" s="6">
        <v>515467.26</v>
      </c>
      <c r="H229" s="7">
        <v>0</v>
      </c>
      <c r="I229" s="6">
        <v>0</v>
      </c>
      <c r="J229" s="7">
        <v>0</v>
      </c>
      <c r="K229" s="6">
        <v>0</v>
      </c>
      <c r="L229" s="7">
        <v>0</v>
      </c>
      <c r="M229" s="6">
        <v>0</v>
      </c>
    </row>
    <row r="230" spans="1:13">
      <c r="A230" s="113" t="s">
        <v>36</v>
      </c>
      <c r="B230" s="8" t="s">
        <v>116</v>
      </c>
      <c r="C230" s="8" t="s">
        <v>349</v>
      </c>
      <c r="D230" s="8" t="s">
        <v>118</v>
      </c>
      <c r="E230" s="7">
        <v>13.834128</v>
      </c>
      <c r="F230" s="7">
        <v>1810584.26</v>
      </c>
      <c r="G230" s="6">
        <v>25047855.899999999</v>
      </c>
      <c r="H230" s="7">
        <v>0</v>
      </c>
      <c r="I230" s="6">
        <v>0</v>
      </c>
      <c r="J230" s="7">
        <v>530492</v>
      </c>
      <c r="K230" s="6">
        <v>7338894.6500000004</v>
      </c>
      <c r="L230" s="7">
        <v>-530492</v>
      </c>
      <c r="M230" s="6">
        <v>-7338894.6500000004</v>
      </c>
    </row>
    <row r="231" spans="1:13">
      <c r="A231" s="113" t="s">
        <v>36</v>
      </c>
      <c r="B231" s="8" t="s">
        <v>116</v>
      </c>
      <c r="C231" s="8" t="s">
        <v>350</v>
      </c>
      <c r="D231" s="8" t="s">
        <v>118</v>
      </c>
      <c r="E231" s="7">
        <v>13.83413</v>
      </c>
      <c r="F231" s="7">
        <v>47222.14</v>
      </c>
      <c r="G231" s="6">
        <v>653277.23</v>
      </c>
      <c r="H231" s="7">
        <v>0</v>
      </c>
      <c r="I231" s="6">
        <v>0</v>
      </c>
      <c r="J231" s="7">
        <v>0</v>
      </c>
      <c r="K231" s="6">
        <v>0</v>
      </c>
      <c r="L231" s="7">
        <v>0</v>
      </c>
      <c r="M231" s="6">
        <v>0</v>
      </c>
    </row>
    <row r="232" spans="1:13">
      <c r="A232" s="113" t="s">
        <v>36</v>
      </c>
      <c r="B232" s="8" t="s">
        <v>116</v>
      </c>
      <c r="C232" s="8" t="s">
        <v>351</v>
      </c>
      <c r="D232" s="8" t="s">
        <v>122</v>
      </c>
      <c r="E232" s="7">
        <v>15.4984</v>
      </c>
      <c r="F232" s="7">
        <v>121473.85</v>
      </c>
      <c r="G232" s="6">
        <v>1882650.35</v>
      </c>
      <c r="H232" s="7">
        <v>0</v>
      </c>
      <c r="I232" s="6">
        <v>0</v>
      </c>
      <c r="J232" s="7">
        <v>0</v>
      </c>
      <c r="K232" s="6">
        <v>0</v>
      </c>
      <c r="L232" s="7">
        <v>0</v>
      </c>
      <c r="M232" s="6">
        <v>0</v>
      </c>
    </row>
    <row r="233" spans="1:13">
      <c r="A233" s="113" t="s">
        <v>36</v>
      </c>
      <c r="B233" s="8" t="s">
        <v>116</v>
      </c>
      <c r="C233" s="8" t="s">
        <v>352</v>
      </c>
      <c r="D233" s="8" t="s">
        <v>118</v>
      </c>
      <c r="E233" s="7">
        <v>13.834137999999999</v>
      </c>
      <c r="F233" s="7">
        <v>5751.37</v>
      </c>
      <c r="G233" s="6">
        <v>79565.25</v>
      </c>
      <c r="H233" s="7">
        <v>0</v>
      </c>
      <c r="I233" s="6">
        <v>0</v>
      </c>
      <c r="J233" s="7">
        <v>0</v>
      </c>
      <c r="K233" s="6">
        <v>0</v>
      </c>
      <c r="L233" s="7">
        <v>0</v>
      </c>
      <c r="M233" s="6">
        <v>0</v>
      </c>
    </row>
    <row r="234" spans="1:13">
      <c r="A234" s="113" t="s">
        <v>36</v>
      </c>
      <c r="B234" s="8" t="s">
        <v>116</v>
      </c>
      <c r="C234" s="8" t="s">
        <v>353</v>
      </c>
      <c r="D234" s="8" t="s">
        <v>122</v>
      </c>
      <c r="E234" s="7">
        <v>15.498398999999999</v>
      </c>
      <c r="F234" s="7">
        <v>58336.14</v>
      </c>
      <c r="G234" s="6">
        <v>904116.81</v>
      </c>
      <c r="H234" s="7">
        <v>457.9</v>
      </c>
      <c r="I234" s="6">
        <v>7096.72</v>
      </c>
      <c r="J234" s="7">
        <v>0</v>
      </c>
      <c r="K234" s="6">
        <v>0</v>
      </c>
      <c r="L234" s="7">
        <v>457.9</v>
      </c>
      <c r="M234" s="6">
        <v>7096.72</v>
      </c>
    </row>
    <row r="235" spans="1:13">
      <c r="A235" s="113" t="s">
        <v>36</v>
      </c>
      <c r="B235" s="8" t="s">
        <v>116</v>
      </c>
      <c r="C235" s="8" t="s">
        <v>354</v>
      </c>
      <c r="D235" s="8" t="s">
        <v>118</v>
      </c>
      <c r="E235" s="7">
        <v>13.834129000000001</v>
      </c>
      <c r="F235" s="7">
        <v>9852.44</v>
      </c>
      <c r="G235" s="6">
        <v>136299.93</v>
      </c>
      <c r="H235" s="7">
        <v>0</v>
      </c>
      <c r="I235" s="6">
        <v>0</v>
      </c>
      <c r="J235" s="7">
        <v>0</v>
      </c>
      <c r="K235" s="6">
        <v>0</v>
      </c>
      <c r="L235" s="7">
        <v>0</v>
      </c>
      <c r="M235" s="6">
        <v>0</v>
      </c>
    </row>
    <row r="236" spans="1:13">
      <c r="A236" s="113" t="s">
        <v>36</v>
      </c>
      <c r="B236" s="8" t="s">
        <v>116</v>
      </c>
      <c r="C236" s="8" t="s">
        <v>355</v>
      </c>
      <c r="D236" s="8" t="s">
        <v>118</v>
      </c>
      <c r="E236" s="7">
        <v>0</v>
      </c>
      <c r="F236" s="7">
        <v>0</v>
      </c>
      <c r="G236" s="6">
        <v>0</v>
      </c>
      <c r="H236" s="7">
        <v>0</v>
      </c>
      <c r="I236" s="6">
        <v>0</v>
      </c>
      <c r="J236" s="7">
        <v>0</v>
      </c>
      <c r="K236" s="6">
        <v>0</v>
      </c>
      <c r="L236" s="7">
        <v>0</v>
      </c>
      <c r="M236" s="6">
        <v>0</v>
      </c>
    </row>
    <row r="237" spans="1:13">
      <c r="A237" s="113" t="s">
        <v>36</v>
      </c>
      <c r="B237" s="8" t="s">
        <v>116</v>
      </c>
      <c r="C237" s="8" t="s">
        <v>356</v>
      </c>
      <c r="D237" s="8" t="s">
        <v>118</v>
      </c>
      <c r="E237" s="7">
        <v>13.834129000000001</v>
      </c>
      <c r="F237" s="7">
        <v>45921.46</v>
      </c>
      <c r="G237" s="6">
        <v>635283.42000000004</v>
      </c>
      <c r="H237" s="7">
        <v>0</v>
      </c>
      <c r="I237" s="6">
        <v>0</v>
      </c>
      <c r="J237" s="7">
        <v>5000</v>
      </c>
      <c r="K237" s="6">
        <v>69170.64</v>
      </c>
      <c r="L237" s="7">
        <v>-5000</v>
      </c>
      <c r="M237" s="6">
        <v>-69170.64</v>
      </c>
    </row>
    <row r="238" spans="1:13">
      <c r="A238" s="113" t="s">
        <v>36</v>
      </c>
      <c r="B238" s="8" t="s">
        <v>116</v>
      </c>
      <c r="C238" s="8" t="s">
        <v>357</v>
      </c>
      <c r="D238" s="8" t="s">
        <v>118</v>
      </c>
      <c r="E238" s="7">
        <v>13.834129000000001</v>
      </c>
      <c r="F238" s="7">
        <v>67813.94</v>
      </c>
      <c r="G238" s="6">
        <v>938146.81</v>
      </c>
      <c r="H238" s="7">
        <v>0</v>
      </c>
      <c r="I238" s="6">
        <v>0</v>
      </c>
      <c r="J238" s="7">
        <v>0</v>
      </c>
      <c r="K238" s="6">
        <v>0</v>
      </c>
      <c r="L238" s="7">
        <v>0</v>
      </c>
      <c r="M238" s="6">
        <v>0</v>
      </c>
    </row>
    <row r="239" spans="1:13">
      <c r="A239" s="113" t="s">
        <v>36</v>
      </c>
      <c r="B239" s="8" t="s">
        <v>116</v>
      </c>
      <c r="C239" s="8" t="s">
        <v>358</v>
      </c>
      <c r="D239" s="8" t="s">
        <v>136</v>
      </c>
      <c r="E239" s="7">
        <v>20.986404</v>
      </c>
      <c r="F239" s="7">
        <v>1479.12</v>
      </c>
      <c r="G239" s="6">
        <v>31041.41</v>
      </c>
      <c r="H239" s="7">
        <v>16.82</v>
      </c>
      <c r="I239" s="6">
        <v>352.99</v>
      </c>
      <c r="J239" s="7">
        <v>0</v>
      </c>
      <c r="K239" s="6">
        <v>0</v>
      </c>
      <c r="L239" s="7">
        <v>16.82</v>
      </c>
      <c r="M239" s="6">
        <v>352.99</v>
      </c>
    </row>
    <row r="240" spans="1:13">
      <c r="A240" s="113" t="s">
        <v>36</v>
      </c>
      <c r="B240" s="8" t="s">
        <v>116</v>
      </c>
      <c r="C240" s="8" t="s">
        <v>359</v>
      </c>
      <c r="D240" s="8" t="s">
        <v>118</v>
      </c>
      <c r="E240" s="7">
        <v>13.834128</v>
      </c>
      <c r="F240" s="7">
        <v>23158.83</v>
      </c>
      <c r="G240" s="6">
        <v>320382.21999999997</v>
      </c>
      <c r="H240" s="7">
        <v>275.7</v>
      </c>
      <c r="I240" s="6">
        <v>3814.07</v>
      </c>
      <c r="J240" s="7">
        <v>0</v>
      </c>
      <c r="K240" s="6">
        <v>0</v>
      </c>
      <c r="L240" s="7">
        <v>275.7</v>
      </c>
      <c r="M240" s="6">
        <v>3814.07</v>
      </c>
    </row>
    <row r="241" spans="1:13">
      <c r="A241" s="113" t="s">
        <v>36</v>
      </c>
      <c r="B241" s="8" t="s">
        <v>116</v>
      </c>
      <c r="C241" s="8" t="s">
        <v>360</v>
      </c>
      <c r="D241" s="8" t="s">
        <v>118</v>
      </c>
      <c r="E241" s="7">
        <v>13.834128</v>
      </c>
      <c r="F241" s="7">
        <v>92740.92</v>
      </c>
      <c r="G241" s="6">
        <v>1282989.8500000001</v>
      </c>
      <c r="H241" s="7">
        <v>0</v>
      </c>
      <c r="I241" s="6">
        <v>0</v>
      </c>
      <c r="J241" s="7">
        <v>0</v>
      </c>
      <c r="K241" s="6">
        <v>0</v>
      </c>
      <c r="L241" s="7">
        <v>0</v>
      </c>
      <c r="M241" s="6">
        <v>0</v>
      </c>
    </row>
    <row r="242" spans="1:13">
      <c r="A242" s="113" t="s">
        <v>36</v>
      </c>
      <c r="B242" s="8" t="s">
        <v>116</v>
      </c>
      <c r="C242" s="8" t="s">
        <v>361</v>
      </c>
      <c r="D242" s="8" t="s">
        <v>118</v>
      </c>
      <c r="E242" s="7">
        <v>0</v>
      </c>
      <c r="F242" s="7">
        <v>0</v>
      </c>
      <c r="G242" s="6">
        <v>0</v>
      </c>
      <c r="H242" s="7">
        <v>0</v>
      </c>
      <c r="I242" s="6">
        <v>0</v>
      </c>
      <c r="J242" s="7">
        <v>0</v>
      </c>
      <c r="K242" s="6">
        <v>0</v>
      </c>
      <c r="L242" s="7">
        <v>0</v>
      </c>
      <c r="M242" s="6">
        <v>0</v>
      </c>
    </row>
    <row r="243" spans="1:13" s="10" customFormat="1">
      <c r="A243" s="110" t="str">
        <f>"Sub Total: " &amp;A242</f>
        <v>Sub Total: Franklin Templeton Investment Funds (Luxembourg) (FTIF)</v>
      </c>
      <c r="B243" s="110"/>
      <c r="C243" s="110"/>
      <c r="D243" s="110"/>
      <c r="E243" s="111"/>
      <c r="F243" s="111"/>
      <c r="G243" s="112">
        <f>SUM(G92:G242)</f>
        <v>1880756125.9900002</v>
      </c>
      <c r="H243" s="111"/>
      <c r="I243" s="112">
        <f>SUM(I92:I242)</f>
        <v>418597864.07999986</v>
      </c>
      <c r="J243" s="111"/>
      <c r="K243" s="112">
        <f>SUM(K92:K242)</f>
        <v>186341668.67000005</v>
      </c>
      <c r="L243" s="111"/>
      <c r="M243" s="112">
        <f>SUM(M92:M242)</f>
        <v>232256195.41000012</v>
      </c>
    </row>
    <row r="244" spans="1:13" s="10" customFormat="1">
      <c r="A244" s="110"/>
      <c r="B244" s="110"/>
      <c r="C244" s="110"/>
      <c r="D244" s="110"/>
      <c r="E244" s="111"/>
      <c r="F244" s="111"/>
      <c r="G244" s="112"/>
      <c r="H244" s="111"/>
      <c r="I244" s="112"/>
      <c r="J244" s="111"/>
      <c r="K244" s="112"/>
      <c r="L244" s="111"/>
      <c r="M244" s="112"/>
    </row>
    <row r="245" spans="1:13" s="10" customFormat="1">
      <c r="A245" s="110" t="str">
        <f>A246</f>
        <v>Franklin Templeton Shariah Funds (FTSF)</v>
      </c>
      <c r="B245" s="110"/>
      <c r="C245" s="110"/>
      <c r="D245" s="110"/>
      <c r="E245" s="111"/>
      <c r="F245" s="111"/>
      <c r="G245" s="112"/>
      <c r="H245" s="111"/>
      <c r="I245" s="112"/>
      <c r="J245" s="111"/>
      <c r="K245" s="112"/>
      <c r="L245" s="111"/>
      <c r="M245" s="112"/>
    </row>
    <row r="246" spans="1:13">
      <c r="A246" s="113" t="s">
        <v>37</v>
      </c>
      <c r="B246" s="8" t="s">
        <v>116</v>
      </c>
      <c r="C246" s="8" t="s">
        <v>363</v>
      </c>
      <c r="D246" s="8" t="s">
        <v>118</v>
      </c>
      <c r="E246" s="7">
        <v>13.834128</v>
      </c>
      <c r="F246" s="7">
        <v>1338928</v>
      </c>
      <c r="G246" s="6">
        <v>18522902.370000001</v>
      </c>
      <c r="H246" s="7">
        <v>16096.58</v>
      </c>
      <c r="I246" s="6">
        <v>222682.16</v>
      </c>
      <c r="J246" s="7">
        <v>0</v>
      </c>
      <c r="K246" s="6">
        <v>0</v>
      </c>
      <c r="L246" s="7">
        <v>16096.58</v>
      </c>
      <c r="M246" s="6">
        <v>222682.16</v>
      </c>
    </row>
    <row r="247" spans="1:13">
      <c r="A247" s="113" t="s">
        <v>37</v>
      </c>
      <c r="B247" s="8" t="s">
        <v>116</v>
      </c>
      <c r="C247" s="8" t="s">
        <v>364</v>
      </c>
      <c r="D247" s="8" t="s">
        <v>118</v>
      </c>
      <c r="E247" s="7">
        <v>0</v>
      </c>
      <c r="F247" s="7">
        <v>0</v>
      </c>
      <c r="G247" s="6">
        <v>0</v>
      </c>
      <c r="H247" s="7">
        <v>0</v>
      </c>
      <c r="I247" s="6">
        <v>0</v>
      </c>
      <c r="J247" s="7">
        <v>0</v>
      </c>
      <c r="K247" s="6">
        <v>0</v>
      </c>
      <c r="L247" s="7">
        <v>0</v>
      </c>
      <c r="M247" s="6">
        <v>0</v>
      </c>
    </row>
    <row r="248" spans="1:13">
      <c r="A248" s="113" t="s">
        <v>37</v>
      </c>
      <c r="B248" s="8" t="s">
        <v>116</v>
      </c>
      <c r="C248" s="8" t="s">
        <v>365</v>
      </c>
      <c r="D248" s="8" t="s">
        <v>118</v>
      </c>
      <c r="E248" s="7">
        <v>0</v>
      </c>
      <c r="F248" s="7">
        <v>0</v>
      </c>
      <c r="G248" s="6">
        <v>0</v>
      </c>
      <c r="H248" s="7">
        <v>0</v>
      </c>
      <c r="I248" s="6">
        <v>0</v>
      </c>
      <c r="J248" s="7">
        <v>0</v>
      </c>
      <c r="K248" s="6">
        <v>0</v>
      </c>
      <c r="L248" s="7">
        <v>0</v>
      </c>
      <c r="M248" s="6">
        <v>0</v>
      </c>
    </row>
    <row r="249" spans="1:13">
      <c r="A249" s="113" t="s">
        <v>37</v>
      </c>
      <c r="B249" s="8" t="s">
        <v>116</v>
      </c>
      <c r="C249" s="8" t="s">
        <v>366</v>
      </c>
      <c r="D249" s="8" t="s">
        <v>118</v>
      </c>
      <c r="E249" s="7">
        <v>0</v>
      </c>
      <c r="F249" s="7">
        <v>0</v>
      </c>
      <c r="G249" s="6">
        <v>0</v>
      </c>
      <c r="H249" s="7">
        <v>0</v>
      </c>
      <c r="I249" s="6">
        <v>0</v>
      </c>
      <c r="J249" s="7">
        <v>0</v>
      </c>
      <c r="K249" s="6">
        <v>0</v>
      </c>
      <c r="L249" s="7">
        <v>0</v>
      </c>
      <c r="M249" s="6">
        <v>0</v>
      </c>
    </row>
    <row r="250" spans="1:13">
      <c r="A250" s="113" t="s">
        <v>37</v>
      </c>
      <c r="B250" s="8" t="s">
        <v>116</v>
      </c>
      <c r="C250" s="8" t="s">
        <v>367</v>
      </c>
      <c r="D250" s="8" t="s">
        <v>118</v>
      </c>
      <c r="E250" s="7">
        <v>0</v>
      </c>
      <c r="F250" s="7">
        <v>0</v>
      </c>
      <c r="G250" s="6">
        <v>0</v>
      </c>
      <c r="H250" s="7">
        <v>0</v>
      </c>
      <c r="I250" s="6">
        <v>0</v>
      </c>
      <c r="J250" s="7">
        <v>0</v>
      </c>
      <c r="K250" s="6">
        <v>0</v>
      </c>
      <c r="L250" s="7">
        <v>0</v>
      </c>
      <c r="M250" s="6">
        <v>0</v>
      </c>
    </row>
    <row r="251" spans="1:13">
      <c r="A251" s="113" t="s">
        <v>37</v>
      </c>
      <c r="B251" s="8" t="s">
        <v>116</v>
      </c>
      <c r="C251" s="8" t="s">
        <v>368</v>
      </c>
      <c r="D251" s="8" t="s">
        <v>118</v>
      </c>
      <c r="E251" s="7">
        <v>0</v>
      </c>
      <c r="F251" s="7">
        <v>0</v>
      </c>
      <c r="G251" s="6">
        <v>0</v>
      </c>
      <c r="H251" s="7">
        <v>0</v>
      </c>
      <c r="I251" s="6">
        <v>0</v>
      </c>
      <c r="J251" s="7">
        <v>0</v>
      </c>
      <c r="K251" s="6">
        <v>0</v>
      </c>
      <c r="L251" s="7">
        <v>0</v>
      </c>
      <c r="M251" s="6">
        <v>0</v>
      </c>
    </row>
    <row r="252" spans="1:13" s="10" customFormat="1">
      <c r="A252" s="110" t="str">
        <f>"Sub Total: " &amp;A251</f>
        <v>Sub Total: Franklin Templeton Shariah Funds (FTSF)</v>
      </c>
      <c r="B252" s="110"/>
      <c r="C252" s="110"/>
      <c r="D252" s="110"/>
      <c r="E252" s="111"/>
      <c r="F252" s="111"/>
      <c r="G252" s="112">
        <f>SUM(G246:G251)</f>
        <v>18522902.370000001</v>
      </c>
      <c r="H252" s="111"/>
      <c r="I252" s="112">
        <f>SUM(I246:I251)</f>
        <v>222682.16</v>
      </c>
      <c r="J252" s="111"/>
      <c r="K252" s="112">
        <f>SUM(K246:K251)</f>
        <v>0</v>
      </c>
      <c r="L252" s="111"/>
      <c r="M252" s="112">
        <f>SUM(M246:M251)</f>
        <v>222682.16</v>
      </c>
    </row>
    <row r="253" spans="1:13" s="10" customFormat="1">
      <c r="A253" s="110"/>
      <c r="B253" s="110"/>
      <c r="C253" s="110"/>
      <c r="D253" s="110"/>
      <c r="E253" s="111"/>
      <c r="F253" s="111"/>
      <c r="G253" s="112"/>
      <c r="H253" s="111"/>
      <c r="I253" s="112"/>
      <c r="J253" s="111"/>
      <c r="K253" s="112"/>
      <c r="L253" s="111"/>
      <c r="M253" s="112"/>
    </row>
    <row r="254" spans="1:13" s="10" customFormat="1">
      <c r="A254" s="110" t="str">
        <f>A255</f>
        <v>Ginsglobal Index Funds (Mauritius) Ltd</v>
      </c>
      <c r="B254" s="110"/>
      <c r="C254" s="110"/>
      <c r="D254" s="110"/>
      <c r="E254" s="111"/>
      <c r="F254" s="111"/>
      <c r="G254" s="112"/>
      <c r="H254" s="111"/>
      <c r="I254" s="112"/>
      <c r="J254" s="111"/>
      <c r="K254" s="112"/>
      <c r="L254" s="111"/>
      <c r="M254" s="112"/>
    </row>
    <row r="255" spans="1:13">
      <c r="A255" s="113" t="s">
        <v>38</v>
      </c>
      <c r="B255" s="8" t="s">
        <v>116</v>
      </c>
      <c r="C255" s="8" t="s">
        <v>369</v>
      </c>
      <c r="D255" s="8" t="s">
        <v>122</v>
      </c>
      <c r="E255" s="7">
        <v>15</v>
      </c>
      <c r="F255" s="7">
        <v>1018200.08</v>
      </c>
      <c r="G255" s="6">
        <v>15273001.199999999</v>
      </c>
      <c r="H255" s="7">
        <v>8000</v>
      </c>
      <c r="I255" s="6">
        <v>120000</v>
      </c>
      <c r="J255" s="7">
        <v>0</v>
      </c>
      <c r="K255" s="6">
        <v>0</v>
      </c>
      <c r="L255" s="7">
        <v>8000</v>
      </c>
      <c r="M255" s="6">
        <v>120000</v>
      </c>
    </row>
    <row r="256" spans="1:13">
      <c r="A256" s="113" t="s">
        <v>38</v>
      </c>
      <c r="B256" s="8" t="s">
        <v>116</v>
      </c>
      <c r="C256" s="8" t="s">
        <v>373</v>
      </c>
      <c r="D256" s="8" t="s">
        <v>118</v>
      </c>
      <c r="E256" s="7">
        <v>13.4</v>
      </c>
      <c r="F256" s="7">
        <v>286568563</v>
      </c>
      <c r="G256" s="6">
        <v>3840018744.1999998</v>
      </c>
      <c r="H256" s="7">
        <v>157500</v>
      </c>
      <c r="I256" s="6">
        <v>2110500</v>
      </c>
      <c r="J256" s="7">
        <v>9850</v>
      </c>
      <c r="K256" s="6">
        <v>131990</v>
      </c>
      <c r="L256" s="7">
        <v>147650</v>
      </c>
      <c r="M256" s="6">
        <v>1978510</v>
      </c>
    </row>
    <row r="257" spans="1:13">
      <c r="A257" s="113" t="s">
        <v>38</v>
      </c>
      <c r="B257" s="8" t="s">
        <v>116</v>
      </c>
      <c r="C257" s="8" t="s">
        <v>375</v>
      </c>
      <c r="D257" s="8" t="s">
        <v>376</v>
      </c>
      <c r="E257" s="7">
        <v>10.210000000000001</v>
      </c>
      <c r="F257" s="7">
        <v>4117150</v>
      </c>
      <c r="G257" s="6">
        <v>42036101.5</v>
      </c>
      <c r="H257" s="7">
        <v>4400</v>
      </c>
      <c r="I257" s="6">
        <v>44924</v>
      </c>
      <c r="J257" s="7">
        <v>1800</v>
      </c>
      <c r="K257" s="6">
        <v>18378</v>
      </c>
      <c r="L257" s="7">
        <v>2600</v>
      </c>
      <c r="M257" s="6">
        <v>26546</v>
      </c>
    </row>
    <row r="258" spans="1:13">
      <c r="A258" s="113" t="s">
        <v>38</v>
      </c>
      <c r="B258" s="8" t="s">
        <v>116</v>
      </c>
      <c r="C258" s="8" t="s">
        <v>377</v>
      </c>
      <c r="D258" s="8" t="s">
        <v>118</v>
      </c>
      <c r="E258" s="7">
        <v>13.403164</v>
      </c>
      <c r="F258" s="7">
        <v>5081184.5199999996</v>
      </c>
      <c r="G258" s="6">
        <v>68103952.560000002</v>
      </c>
      <c r="H258" s="7">
        <v>12400</v>
      </c>
      <c r="I258" s="6">
        <v>166160</v>
      </c>
      <c r="J258" s="7">
        <v>1200</v>
      </c>
      <c r="K258" s="6">
        <v>16080</v>
      </c>
      <c r="L258" s="7">
        <v>11200</v>
      </c>
      <c r="M258" s="6">
        <v>150080</v>
      </c>
    </row>
    <row r="259" spans="1:13" s="10" customFormat="1">
      <c r="A259" s="110" t="str">
        <f>"Sub Total: " &amp;A258</f>
        <v>Sub Total: Ginsglobal Index Funds (Mauritius) Ltd</v>
      </c>
      <c r="B259" s="110"/>
      <c r="C259" s="110"/>
      <c r="D259" s="110"/>
      <c r="E259" s="111"/>
      <c r="F259" s="111"/>
      <c r="G259" s="112">
        <f>SUM(G255:G258)</f>
        <v>3965431799.4599996</v>
      </c>
      <c r="H259" s="111"/>
      <c r="I259" s="112">
        <f>SUM(I255:I258)</f>
        <v>2441584</v>
      </c>
      <c r="J259" s="111"/>
      <c r="K259" s="112">
        <f>SUM(K255:K258)</f>
        <v>166448</v>
      </c>
      <c r="L259" s="111"/>
      <c r="M259" s="112">
        <f>SUM(M255:M258)</f>
        <v>2275136</v>
      </c>
    </row>
    <row r="260" spans="1:13" s="10" customFormat="1">
      <c r="A260" s="110"/>
      <c r="B260" s="110"/>
      <c r="C260" s="110"/>
      <c r="D260" s="110"/>
      <c r="E260" s="111"/>
      <c r="F260" s="111"/>
      <c r="G260" s="112"/>
      <c r="H260" s="111"/>
      <c r="I260" s="112"/>
      <c r="J260" s="111"/>
      <c r="K260" s="112"/>
      <c r="L260" s="111"/>
      <c r="M260" s="112"/>
    </row>
    <row r="261" spans="1:13" s="10" customFormat="1">
      <c r="A261" s="110" t="str">
        <f>A262</f>
        <v>Investec Global Strategy Funds Limited (Luxembourg) Scheme</v>
      </c>
      <c r="B261" s="110"/>
      <c r="C261" s="110"/>
      <c r="D261" s="110"/>
      <c r="E261" s="111"/>
      <c r="F261" s="111"/>
      <c r="G261" s="112"/>
      <c r="H261" s="111"/>
      <c r="I261" s="112"/>
      <c r="J261" s="111"/>
      <c r="K261" s="112"/>
      <c r="L261" s="111"/>
      <c r="M261" s="112"/>
    </row>
    <row r="262" spans="1:13">
      <c r="A262" s="113" t="s">
        <v>39</v>
      </c>
      <c r="B262" s="8" t="s">
        <v>116</v>
      </c>
      <c r="C262" s="8" t="s">
        <v>378</v>
      </c>
      <c r="D262" s="8" t="s">
        <v>118</v>
      </c>
      <c r="E262" s="7">
        <v>13.826993999999999</v>
      </c>
      <c r="F262" s="7">
        <v>850528</v>
      </c>
      <c r="G262" s="6">
        <v>11760246</v>
      </c>
      <c r="H262" s="7">
        <v>0</v>
      </c>
      <c r="I262" s="6">
        <v>0</v>
      </c>
      <c r="J262" s="7">
        <v>36989</v>
      </c>
      <c r="K262" s="6">
        <v>492154</v>
      </c>
      <c r="L262" s="7">
        <v>-36989</v>
      </c>
      <c r="M262" s="6">
        <v>-492154</v>
      </c>
    </row>
    <row r="263" spans="1:13">
      <c r="A263" s="113" t="s">
        <v>39</v>
      </c>
      <c r="B263" s="8" t="s">
        <v>116</v>
      </c>
      <c r="C263" s="8" t="s">
        <v>379</v>
      </c>
      <c r="D263" s="8" t="s">
        <v>118</v>
      </c>
      <c r="E263" s="7">
        <v>13.826993999999999</v>
      </c>
      <c r="F263" s="7">
        <v>18410784</v>
      </c>
      <c r="G263" s="6">
        <v>254565802</v>
      </c>
      <c r="H263" s="7">
        <v>50344</v>
      </c>
      <c r="I263" s="6">
        <v>634044</v>
      </c>
      <c r="J263" s="7">
        <v>290365</v>
      </c>
      <c r="K263" s="6">
        <v>3657710</v>
      </c>
      <c r="L263" s="7">
        <v>-240021</v>
      </c>
      <c r="M263" s="6">
        <v>-3023666</v>
      </c>
    </row>
    <row r="264" spans="1:13">
      <c r="A264" s="113" t="s">
        <v>39</v>
      </c>
      <c r="B264" s="8" t="s">
        <v>116</v>
      </c>
      <c r="C264" s="8" t="s">
        <v>380</v>
      </c>
      <c r="D264" s="8" t="s">
        <v>118</v>
      </c>
      <c r="E264" s="7">
        <v>13.826993999999999</v>
      </c>
      <c r="F264" s="7">
        <v>14709908</v>
      </c>
      <c r="G264" s="6">
        <v>203393812</v>
      </c>
      <c r="H264" s="7">
        <v>1133637</v>
      </c>
      <c r="I264" s="6">
        <v>14663925</v>
      </c>
      <c r="J264" s="7">
        <v>1222731</v>
      </c>
      <c r="K264" s="6">
        <v>15486554</v>
      </c>
      <c r="L264" s="7">
        <v>-89094</v>
      </c>
      <c r="M264" s="6">
        <v>-822629</v>
      </c>
    </row>
    <row r="265" spans="1:13">
      <c r="A265" s="113" t="s">
        <v>39</v>
      </c>
      <c r="B265" s="8" t="s">
        <v>116</v>
      </c>
      <c r="C265" s="8" t="s">
        <v>381</v>
      </c>
      <c r="D265" s="8" t="s">
        <v>118</v>
      </c>
      <c r="E265" s="7">
        <v>13.826993</v>
      </c>
      <c r="F265" s="7">
        <v>9406089</v>
      </c>
      <c r="G265" s="6">
        <v>130057932</v>
      </c>
      <c r="H265" s="7">
        <v>3949290</v>
      </c>
      <c r="I265" s="6">
        <v>50312043</v>
      </c>
      <c r="J265" s="7">
        <v>3983754</v>
      </c>
      <c r="K265" s="6">
        <v>50819620</v>
      </c>
      <c r="L265" s="7">
        <v>-34464</v>
      </c>
      <c r="M265" s="6">
        <v>-507577</v>
      </c>
    </row>
    <row r="266" spans="1:13">
      <c r="A266" s="113" t="s">
        <v>39</v>
      </c>
      <c r="B266" s="8" t="s">
        <v>116</v>
      </c>
      <c r="C266" s="8" t="s">
        <v>383</v>
      </c>
      <c r="D266" s="8" t="s">
        <v>118</v>
      </c>
      <c r="E266" s="7">
        <v>13.826993</v>
      </c>
      <c r="F266" s="7">
        <v>107129639</v>
      </c>
      <c r="G266" s="6">
        <v>1481280859</v>
      </c>
      <c r="H266" s="7">
        <v>4929991</v>
      </c>
      <c r="I266" s="6">
        <v>63228733</v>
      </c>
      <c r="J266" s="7">
        <v>8517998</v>
      </c>
      <c r="K266" s="6">
        <v>108299366</v>
      </c>
      <c r="L266" s="7">
        <v>-3588007</v>
      </c>
      <c r="M266" s="6">
        <v>-45070633</v>
      </c>
    </row>
    <row r="267" spans="1:13">
      <c r="A267" s="113" t="s">
        <v>39</v>
      </c>
      <c r="B267" s="8" t="s">
        <v>116</v>
      </c>
      <c r="C267" s="8" t="s">
        <v>384</v>
      </c>
      <c r="D267" s="8" t="s">
        <v>118</v>
      </c>
      <c r="E267" s="7">
        <v>13.826993</v>
      </c>
      <c r="F267" s="7">
        <v>610810645</v>
      </c>
      <c r="G267" s="6">
        <v>8445675045</v>
      </c>
      <c r="H267" s="7">
        <v>16822416</v>
      </c>
      <c r="I267" s="6">
        <v>224845781</v>
      </c>
      <c r="J267" s="7">
        <v>13893737</v>
      </c>
      <c r="K267" s="6">
        <v>185564887</v>
      </c>
      <c r="L267" s="7">
        <v>2928679</v>
      </c>
      <c r="M267" s="6">
        <v>39280894</v>
      </c>
    </row>
    <row r="268" spans="1:13">
      <c r="A268" s="113" t="s">
        <v>39</v>
      </c>
      <c r="B268" s="8" t="s">
        <v>116</v>
      </c>
      <c r="C268" s="8" t="s">
        <v>385</v>
      </c>
      <c r="D268" s="8" t="s">
        <v>118</v>
      </c>
      <c r="E268" s="7">
        <v>13.826993</v>
      </c>
      <c r="F268" s="7">
        <v>409834319</v>
      </c>
      <c r="G268" s="6">
        <v>5666776617</v>
      </c>
      <c r="H268" s="7">
        <v>30826980</v>
      </c>
      <c r="I268" s="6">
        <v>398113147</v>
      </c>
      <c r="J268" s="7">
        <v>2550708</v>
      </c>
      <c r="K268" s="6">
        <v>33262149</v>
      </c>
      <c r="L268" s="7">
        <v>28276272</v>
      </c>
      <c r="M268" s="6">
        <v>364850998</v>
      </c>
    </row>
    <row r="269" spans="1:13">
      <c r="A269" s="113" t="s">
        <v>39</v>
      </c>
      <c r="B269" s="8" t="s">
        <v>116</v>
      </c>
      <c r="C269" s="8" t="s">
        <v>386</v>
      </c>
      <c r="D269" s="8" t="s">
        <v>118</v>
      </c>
      <c r="E269" s="7">
        <v>13.826993999999999</v>
      </c>
      <c r="F269" s="7">
        <v>2314937</v>
      </c>
      <c r="G269" s="6">
        <v>32008622</v>
      </c>
      <c r="H269" s="7">
        <v>88</v>
      </c>
      <c r="I269" s="6">
        <v>1105</v>
      </c>
      <c r="J269" s="7">
        <v>42018</v>
      </c>
      <c r="K269" s="6">
        <v>543413</v>
      </c>
      <c r="L269" s="7">
        <v>-41930</v>
      </c>
      <c r="M269" s="6">
        <v>-542308</v>
      </c>
    </row>
    <row r="270" spans="1:13" s="10" customFormat="1">
      <c r="A270" s="110" t="str">
        <f>"Sub Total: " &amp;A269</f>
        <v>Sub Total: Investec Global Strategy Funds Limited (Luxembourg) Scheme</v>
      </c>
      <c r="B270" s="110"/>
      <c r="C270" s="110"/>
      <c r="D270" s="110"/>
      <c r="E270" s="111"/>
      <c r="F270" s="111"/>
      <c r="G270" s="112">
        <f>SUM(G262:G269)</f>
        <v>16225518935</v>
      </c>
      <c r="H270" s="111"/>
      <c r="I270" s="112">
        <f>SUM(I262:I269)</f>
        <v>751798778</v>
      </c>
      <c r="J270" s="111"/>
      <c r="K270" s="112">
        <f>SUM(K262:K269)</f>
        <v>398125853</v>
      </c>
      <c r="L270" s="111"/>
      <c r="M270" s="112">
        <f>SUM(M262:M269)</f>
        <v>353672925</v>
      </c>
    </row>
    <row r="271" spans="1:13" s="10" customFormat="1">
      <c r="A271" s="110"/>
      <c r="B271" s="110"/>
      <c r="C271" s="110"/>
      <c r="D271" s="110"/>
      <c r="E271" s="111"/>
      <c r="F271" s="111"/>
      <c r="G271" s="112"/>
      <c r="H271" s="111"/>
      <c r="I271" s="112"/>
      <c r="J271" s="111"/>
      <c r="K271" s="112"/>
      <c r="L271" s="111"/>
      <c r="M271" s="112"/>
    </row>
    <row r="272" spans="1:13" s="10" customFormat="1">
      <c r="A272" s="110" t="str">
        <f>A273</f>
        <v>Investec World Axis PCC Limited</v>
      </c>
      <c r="B272" s="110"/>
      <c r="C272" s="110"/>
      <c r="D272" s="110"/>
      <c r="E272" s="111"/>
      <c r="F272" s="111"/>
      <c r="G272" s="112"/>
      <c r="H272" s="111"/>
      <c r="I272" s="112"/>
      <c r="J272" s="111"/>
      <c r="K272" s="112"/>
      <c r="L272" s="111"/>
      <c r="M272" s="112"/>
    </row>
    <row r="273" spans="1:13">
      <c r="A273" s="113" t="s">
        <v>40</v>
      </c>
      <c r="B273" s="8" t="s">
        <v>116</v>
      </c>
      <c r="C273" s="8" t="s">
        <v>393</v>
      </c>
      <c r="D273" s="8" t="s">
        <v>118</v>
      </c>
      <c r="E273" s="7">
        <v>14.0282</v>
      </c>
      <c r="F273" s="7">
        <v>520569811.61000001</v>
      </c>
      <c r="G273" s="6">
        <v>7302657431.25</v>
      </c>
      <c r="H273" s="7">
        <v>27573557.879999999</v>
      </c>
      <c r="I273" s="6">
        <v>386807384.66000003</v>
      </c>
      <c r="J273" s="7">
        <v>11358202.67</v>
      </c>
      <c r="K273" s="6">
        <v>159335138.69999999</v>
      </c>
      <c r="L273" s="7">
        <v>16215355.210000001</v>
      </c>
      <c r="M273" s="6">
        <v>227472245.96000001</v>
      </c>
    </row>
    <row r="274" spans="1:13">
      <c r="A274" s="113" t="s">
        <v>40</v>
      </c>
      <c r="B274" s="8" t="s">
        <v>116</v>
      </c>
      <c r="C274" s="8" t="s">
        <v>394</v>
      </c>
      <c r="D274" s="8" t="s">
        <v>118</v>
      </c>
      <c r="E274" s="7">
        <v>14.028199000000001</v>
      </c>
      <c r="F274" s="7">
        <v>149720206.41999999</v>
      </c>
      <c r="G274" s="6">
        <v>2100304999.6600001</v>
      </c>
      <c r="H274" s="7">
        <v>15213642.970000001</v>
      </c>
      <c r="I274" s="6">
        <v>213420026.31</v>
      </c>
      <c r="J274" s="7">
        <v>1372367.66</v>
      </c>
      <c r="K274" s="6">
        <v>19251848.010000002</v>
      </c>
      <c r="L274" s="7">
        <v>13841275.310000001</v>
      </c>
      <c r="M274" s="6">
        <v>194168178.30000001</v>
      </c>
    </row>
    <row r="275" spans="1:13" s="10" customFormat="1">
      <c r="A275" s="110" t="str">
        <f>"Sub Total: " &amp;A274</f>
        <v>Sub Total: Investec World Axis PCC Limited</v>
      </c>
      <c r="B275" s="110"/>
      <c r="C275" s="110"/>
      <c r="D275" s="110"/>
      <c r="E275" s="111"/>
      <c r="F275" s="111"/>
      <c r="G275" s="112">
        <f>SUM(G273:G274)</f>
        <v>9402962430.9099998</v>
      </c>
      <c r="H275" s="111"/>
      <c r="I275" s="112">
        <f>SUM(I273:I274)</f>
        <v>600227410.97000003</v>
      </c>
      <c r="J275" s="111"/>
      <c r="K275" s="112">
        <f>SUM(K273:K274)</f>
        <v>178586986.70999998</v>
      </c>
      <c r="L275" s="111"/>
      <c r="M275" s="112">
        <f>SUM(M273:M274)</f>
        <v>421640424.25999999</v>
      </c>
    </row>
    <row r="276" spans="1:13" s="10" customFormat="1">
      <c r="A276" s="110"/>
      <c r="B276" s="110"/>
      <c r="C276" s="110"/>
      <c r="D276" s="110"/>
      <c r="E276" s="111"/>
      <c r="F276" s="111"/>
      <c r="G276" s="112"/>
      <c r="H276" s="111"/>
      <c r="I276" s="112"/>
      <c r="J276" s="111"/>
      <c r="K276" s="112"/>
      <c r="L276" s="111"/>
      <c r="M276" s="112"/>
    </row>
    <row r="277" spans="1:13" s="10" customFormat="1">
      <c r="A277" s="110" t="str">
        <f>A278</f>
        <v>Investment Solutions Strategic Global Fund (Jersey)</v>
      </c>
      <c r="B277" s="110"/>
      <c r="C277" s="110"/>
      <c r="D277" s="110"/>
      <c r="E277" s="111"/>
      <c r="F277" s="111"/>
      <c r="G277" s="112"/>
      <c r="H277" s="111"/>
      <c r="I277" s="112"/>
      <c r="J277" s="111"/>
      <c r="K277" s="112"/>
      <c r="L277" s="111"/>
      <c r="M277" s="112"/>
    </row>
    <row r="278" spans="1:13">
      <c r="A278" s="113" t="s">
        <v>41</v>
      </c>
      <c r="B278" s="8" t="s">
        <v>116</v>
      </c>
      <c r="C278" s="8" t="s">
        <v>395</v>
      </c>
      <c r="D278" s="8" t="s">
        <v>118</v>
      </c>
      <c r="E278" s="7">
        <v>0</v>
      </c>
      <c r="F278" s="7">
        <v>0</v>
      </c>
      <c r="G278" s="6">
        <v>0</v>
      </c>
      <c r="H278" s="7">
        <v>0</v>
      </c>
      <c r="I278" s="6">
        <v>0</v>
      </c>
      <c r="J278" s="7">
        <v>0</v>
      </c>
      <c r="K278" s="6">
        <v>0</v>
      </c>
      <c r="L278" s="7">
        <v>0</v>
      </c>
      <c r="M278" s="6">
        <v>0</v>
      </c>
    </row>
    <row r="279" spans="1:13">
      <c r="A279" s="113" t="s">
        <v>41</v>
      </c>
      <c r="B279" s="8" t="s">
        <v>116</v>
      </c>
      <c r="C279" s="8" t="s">
        <v>416</v>
      </c>
      <c r="D279" s="8" t="s">
        <v>118</v>
      </c>
      <c r="E279" s="7">
        <v>13.827432999999999</v>
      </c>
      <c r="F279" s="7">
        <v>422506.53</v>
      </c>
      <c r="G279" s="6">
        <v>5842181.0099999998</v>
      </c>
      <c r="H279" s="7">
        <v>230020.34</v>
      </c>
      <c r="I279" s="6">
        <v>3180590.98</v>
      </c>
      <c r="J279" s="7">
        <v>222058.64</v>
      </c>
      <c r="K279" s="6">
        <v>3070501.09</v>
      </c>
      <c r="L279" s="7">
        <v>7961.7</v>
      </c>
      <c r="M279" s="6">
        <v>110089.89</v>
      </c>
    </row>
    <row r="280" spans="1:13">
      <c r="A280" s="113" t="s">
        <v>41</v>
      </c>
      <c r="B280" s="8" t="s">
        <v>116</v>
      </c>
      <c r="C280" s="8" t="s">
        <v>417</v>
      </c>
      <c r="D280" s="8" t="s">
        <v>118</v>
      </c>
      <c r="E280" s="7">
        <v>0</v>
      </c>
      <c r="F280" s="7">
        <v>0</v>
      </c>
      <c r="G280" s="6">
        <v>0</v>
      </c>
      <c r="H280" s="7">
        <v>0</v>
      </c>
      <c r="I280" s="6">
        <v>0</v>
      </c>
      <c r="J280" s="7">
        <v>0</v>
      </c>
      <c r="K280" s="6">
        <v>0</v>
      </c>
      <c r="L280" s="7">
        <v>0</v>
      </c>
      <c r="M280" s="6">
        <v>0</v>
      </c>
    </row>
    <row r="281" spans="1:13">
      <c r="A281" s="113" t="s">
        <v>41</v>
      </c>
      <c r="B281" s="8" t="s">
        <v>116</v>
      </c>
      <c r="C281" s="8" t="s">
        <v>418</v>
      </c>
      <c r="D281" s="8" t="s">
        <v>118</v>
      </c>
      <c r="E281" s="7">
        <v>13.827432999999999</v>
      </c>
      <c r="F281" s="7">
        <v>18456360.010000002</v>
      </c>
      <c r="G281" s="6">
        <v>255204093.09</v>
      </c>
      <c r="H281" s="7">
        <v>429772.02</v>
      </c>
      <c r="I281" s="6">
        <v>5942644.0800000001</v>
      </c>
      <c r="J281" s="7">
        <v>365855.75</v>
      </c>
      <c r="K281" s="6">
        <v>5058846.07</v>
      </c>
      <c r="L281" s="7">
        <v>63916.27</v>
      </c>
      <c r="M281" s="6">
        <v>883798.01</v>
      </c>
    </row>
    <row r="282" spans="1:13" s="10" customFormat="1">
      <c r="A282" s="110" t="str">
        <f>"Sub Total: " &amp;A281</f>
        <v>Sub Total: Investment Solutions Strategic Global Fund (Jersey)</v>
      </c>
      <c r="B282" s="110"/>
      <c r="C282" s="110"/>
      <c r="D282" s="110"/>
      <c r="E282" s="111"/>
      <c r="F282" s="111"/>
      <c r="G282" s="112">
        <f>SUM(G278:G281)</f>
        <v>261046274.09999999</v>
      </c>
      <c r="H282" s="111"/>
      <c r="I282" s="112">
        <f>SUM(I278:I281)</f>
        <v>9123235.0600000005</v>
      </c>
      <c r="J282" s="111"/>
      <c r="K282" s="112">
        <f>SUM(K278:K281)</f>
        <v>8129347.1600000001</v>
      </c>
      <c r="L282" s="111"/>
      <c r="M282" s="112">
        <f>SUM(M278:M281)</f>
        <v>993887.9</v>
      </c>
    </row>
    <row r="283" spans="1:13" s="10" customFormat="1">
      <c r="A283" s="110"/>
      <c r="B283" s="110"/>
      <c r="C283" s="110"/>
      <c r="D283" s="110"/>
      <c r="E283" s="111"/>
      <c r="F283" s="111"/>
      <c r="G283" s="112"/>
      <c r="H283" s="111"/>
      <c r="I283" s="112"/>
      <c r="J283" s="111"/>
      <c r="K283" s="112"/>
      <c r="L283" s="111"/>
      <c r="M283" s="112"/>
    </row>
    <row r="284" spans="1:13" s="10" customFormat="1">
      <c r="A284" s="110" t="str">
        <f>A285</f>
        <v>Lloyds  Investment Funds Ltd</v>
      </c>
      <c r="B284" s="110"/>
      <c r="C284" s="110"/>
      <c r="D284" s="110"/>
      <c r="E284" s="111"/>
      <c r="F284" s="111"/>
      <c r="G284" s="112"/>
      <c r="H284" s="111"/>
      <c r="I284" s="112"/>
      <c r="J284" s="111"/>
      <c r="K284" s="112"/>
      <c r="L284" s="111"/>
      <c r="M284" s="112"/>
    </row>
    <row r="285" spans="1:13">
      <c r="A285" s="113" t="s">
        <v>43</v>
      </c>
      <c r="B285" s="8" t="s">
        <v>116</v>
      </c>
      <c r="C285" s="8" t="s">
        <v>425</v>
      </c>
      <c r="D285" s="8" t="s">
        <v>136</v>
      </c>
      <c r="E285" s="7">
        <v>21.032</v>
      </c>
      <c r="F285" s="7">
        <v>57827.14</v>
      </c>
      <c r="G285" s="6">
        <v>1216220.4099999999</v>
      </c>
      <c r="H285" s="7">
        <v>0</v>
      </c>
      <c r="I285" s="6">
        <v>0</v>
      </c>
      <c r="J285" s="7">
        <v>0</v>
      </c>
      <c r="K285" s="6">
        <v>0</v>
      </c>
      <c r="L285" s="7">
        <v>0</v>
      </c>
      <c r="M285" s="6">
        <v>0</v>
      </c>
    </row>
    <row r="286" spans="1:13">
      <c r="A286" s="113" t="s">
        <v>43</v>
      </c>
      <c r="B286" s="8" t="s">
        <v>116</v>
      </c>
      <c r="C286" s="8" t="s">
        <v>183</v>
      </c>
      <c r="D286" s="8" t="s">
        <v>136</v>
      </c>
      <c r="E286" s="7">
        <v>21.032</v>
      </c>
      <c r="F286" s="7">
        <v>15289.61</v>
      </c>
      <c r="G286" s="6">
        <v>321571.08</v>
      </c>
      <c r="H286" s="7">
        <v>0</v>
      </c>
      <c r="I286" s="6">
        <v>0</v>
      </c>
      <c r="J286" s="7">
        <v>0</v>
      </c>
      <c r="K286" s="6">
        <v>0</v>
      </c>
      <c r="L286" s="7">
        <v>0</v>
      </c>
      <c r="M286" s="6">
        <v>0</v>
      </c>
    </row>
    <row r="287" spans="1:13">
      <c r="A287" s="113" t="s">
        <v>43</v>
      </c>
      <c r="B287" s="8" t="s">
        <v>116</v>
      </c>
      <c r="C287" s="8" t="s">
        <v>427</v>
      </c>
      <c r="D287" s="8" t="s">
        <v>136</v>
      </c>
      <c r="E287" s="7">
        <v>0</v>
      </c>
      <c r="F287" s="7">
        <v>0</v>
      </c>
      <c r="G287" s="6">
        <v>0</v>
      </c>
      <c r="H287" s="7">
        <v>0</v>
      </c>
      <c r="I287" s="6">
        <v>0</v>
      </c>
      <c r="J287" s="7">
        <v>0</v>
      </c>
      <c r="K287" s="6">
        <v>0</v>
      </c>
      <c r="L287" s="7">
        <v>0</v>
      </c>
      <c r="M287" s="6">
        <v>0</v>
      </c>
    </row>
    <row r="288" spans="1:13">
      <c r="A288" s="113" t="s">
        <v>43</v>
      </c>
      <c r="B288" s="8" t="s">
        <v>116</v>
      </c>
      <c r="C288" s="8" t="s">
        <v>429</v>
      </c>
      <c r="D288" s="8" t="s">
        <v>136</v>
      </c>
      <c r="E288" s="7">
        <v>21.032</v>
      </c>
      <c r="F288" s="7">
        <v>13423.38</v>
      </c>
      <c r="G288" s="6">
        <v>282320.53000000003</v>
      </c>
      <c r="H288" s="7">
        <v>0</v>
      </c>
      <c r="I288" s="6">
        <v>0</v>
      </c>
      <c r="J288" s="7">
        <v>0</v>
      </c>
      <c r="K288" s="6">
        <v>0</v>
      </c>
      <c r="L288" s="7">
        <v>0</v>
      </c>
      <c r="M288" s="6">
        <v>0</v>
      </c>
    </row>
    <row r="289" spans="1:13" s="10" customFormat="1">
      <c r="A289" s="110" t="str">
        <f>"Sub Total: " &amp;A288</f>
        <v>Sub Total: Lloyds  Investment Funds Ltd</v>
      </c>
      <c r="B289" s="110"/>
      <c r="C289" s="110"/>
      <c r="D289" s="110"/>
      <c r="E289" s="111"/>
      <c r="F289" s="111"/>
      <c r="G289" s="112">
        <f>SUM(G284:G288)</f>
        <v>1820112.02</v>
      </c>
      <c r="H289" s="111"/>
      <c r="I289" s="112">
        <f>SUM(I284:I288)</f>
        <v>0</v>
      </c>
      <c r="J289" s="111"/>
      <c r="K289" s="112">
        <f>SUM(K284:K288)</f>
        <v>0</v>
      </c>
      <c r="L289" s="111"/>
      <c r="M289" s="112">
        <f>SUM(M284:M288)</f>
        <v>0</v>
      </c>
    </row>
    <row r="290" spans="1:13" s="10" customFormat="1">
      <c r="A290" s="110"/>
      <c r="B290" s="110"/>
      <c r="C290" s="110"/>
      <c r="D290" s="110"/>
      <c r="E290" s="111"/>
      <c r="F290" s="111"/>
      <c r="G290" s="112"/>
      <c r="H290" s="111"/>
      <c r="I290" s="112"/>
      <c r="J290" s="111"/>
      <c r="K290" s="112"/>
      <c r="L290" s="111"/>
      <c r="M290" s="112"/>
    </row>
    <row r="291" spans="1:13" s="10" customFormat="1">
      <c r="A291" s="110" t="str">
        <f>A292</f>
        <v>Lloyds Multi Strategy Fund Ltd</v>
      </c>
      <c r="B291" s="110"/>
      <c r="C291" s="110"/>
      <c r="D291" s="110"/>
      <c r="E291" s="111"/>
      <c r="F291" s="111"/>
      <c r="G291" s="112"/>
      <c r="H291" s="111"/>
      <c r="I291" s="112"/>
      <c r="J291" s="111"/>
      <c r="K291" s="112"/>
      <c r="L291" s="111"/>
      <c r="M291" s="112"/>
    </row>
    <row r="292" spans="1:13">
      <c r="A292" s="113" t="s">
        <v>45</v>
      </c>
      <c r="B292" s="8" t="s">
        <v>116</v>
      </c>
      <c r="C292" s="8" t="s">
        <v>431</v>
      </c>
      <c r="D292" s="8" t="s">
        <v>136</v>
      </c>
      <c r="E292" s="7">
        <v>21.031998999999999</v>
      </c>
      <c r="F292" s="7">
        <v>28114.2</v>
      </c>
      <c r="G292" s="6">
        <v>591297.85</v>
      </c>
      <c r="H292" s="7">
        <v>0</v>
      </c>
      <c r="I292" s="6">
        <v>0</v>
      </c>
      <c r="J292" s="7">
        <v>10000</v>
      </c>
      <c r="K292" s="6">
        <v>210320</v>
      </c>
      <c r="L292" s="7">
        <v>-10000</v>
      </c>
      <c r="M292" s="6">
        <v>-210320</v>
      </c>
    </row>
    <row r="293" spans="1:13">
      <c r="A293" s="113" t="s">
        <v>432</v>
      </c>
      <c r="B293" s="8" t="s">
        <v>116</v>
      </c>
      <c r="C293" s="8" t="s">
        <v>433</v>
      </c>
      <c r="D293" s="8" t="s">
        <v>136</v>
      </c>
      <c r="E293" s="7">
        <v>34.916699999999999</v>
      </c>
      <c r="F293" s="7">
        <v>463635.83</v>
      </c>
      <c r="G293" s="6">
        <v>9285214.4100000001</v>
      </c>
      <c r="H293" s="7">
        <v>88331.21</v>
      </c>
      <c r="I293" s="6">
        <v>1857782.01</v>
      </c>
      <c r="J293" s="7">
        <v>0</v>
      </c>
      <c r="K293" s="6">
        <v>0</v>
      </c>
      <c r="L293" s="7">
        <v>88331.21</v>
      </c>
      <c r="M293" s="6">
        <v>1857782.01</v>
      </c>
    </row>
    <row r="294" spans="1:13">
      <c r="A294" s="113" t="s">
        <v>45</v>
      </c>
      <c r="B294" s="8" t="s">
        <v>116</v>
      </c>
      <c r="C294" s="8" t="s">
        <v>434</v>
      </c>
      <c r="D294" s="8" t="s">
        <v>118</v>
      </c>
      <c r="E294" s="7">
        <v>0</v>
      </c>
      <c r="F294" s="7">
        <v>0</v>
      </c>
      <c r="G294" s="6">
        <v>0</v>
      </c>
      <c r="H294" s="7">
        <v>0</v>
      </c>
      <c r="I294" s="6">
        <v>0</v>
      </c>
      <c r="J294" s="7">
        <v>0</v>
      </c>
      <c r="K294" s="6">
        <v>0</v>
      </c>
      <c r="L294" s="7">
        <v>0</v>
      </c>
      <c r="M294" s="6">
        <v>0</v>
      </c>
    </row>
    <row r="295" spans="1:13">
      <c r="A295" s="113" t="s">
        <v>432</v>
      </c>
      <c r="B295" s="8" t="s">
        <v>116</v>
      </c>
      <c r="C295" s="8" t="s">
        <v>435</v>
      </c>
      <c r="D295" s="8" t="s">
        <v>136</v>
      </c>
      <c r="E295" s="7">
        <v>34.916699999999999</v>
      </c>
      <c r="F295" s="7">
        <v>703764.27</v>
      </c>
      <c r="G295" s="6">
        <v>14394240.859999999</v>
      </c>
      <c r="H295" s="7">
        <v>0</v>
      </c>
      <c r="I295" s="6">
        <v>0</v>
      </c>
      <c r="J295" s="7">
        <v>54539.44</v>
      </c>
      <c r="K295" s="6">
        <v>1130760.8700000001</v>
      </c>
      <c r="L295" s="7">
        <v>-54539.44</v>
      </c>
      <c r="M295" s="6">
        <v>-1130760.8700000001</v>
      </c>
    </row>
    <row r="296" spans="1:13" s="10" customFormat="1">
      <c r="A296" s="110" t="str">
        <f>"Sub Total: " &amp;A295</f>
        <v>Sub Total: Lloyds Multi Strategy Fund LtdLloyds Multi Strategy Fund Ltd</v>
      </c>
      <c r="B296" s="110"/>
      <c r="C296" s="110"/>
      <c r="D296" s="110"/>
      <c r="E296" s="111"/>
      <c r="F296" s="111"/>
      <c r="G296" s="112">
        <f>SUM(G292:G295)</f>
        <v>24270753.119999997</v>
      </c>
      <c r="H296" s="111"/>
      <c r="I296" s="112">
        <f>SUM(I292:I295)</f>
        <v>1857782.01</v>
      </c>
      <c r="J296" s="111"/>
      <c r="K296" s="112">
        <f>SUM(K292:K295)</f>
        <v>1341080.8700000001</v>
      </c>
      <c r="L296" s="111"/>
      <c r="M296" s="112">
        <f>SUM(M292:M295)</f>
        <v>516701.1399999999</v>
      </c>
    </row>
    <row r="297" spans="1:13" s="10" customFormat="1">
      <c r="A297" s="110"/>
      <c r="B297" s="110"/>
      <c r="C297" s="110"/>
      <c r="D297" s="110"/>
      <c r="E297" s="111"/>
      <c r="F297" s="111"/>
      <c r="G297" s="112"/>
      <c r="H297" s="111"/>
      <c r="I297" s="112"/>
      <c r="J297" s="111"/>
      <c r="K297" s="112"/>
      <c r="L297" s="111"/>
      <c r="M297" s="112"/>
    </row>
    <row r="298" spans="1:13" s="10" customFormat="1">
      <c r="A298" s="110" t="str">
        <f>A299</f>
        <v>M&amp;G Investment Funds (1)</v>
      </c>
      <c r="B298" s="110"/>
      <c r="C298" s="110"/>
      <c r="D298" s="110"/>
      <c r="E298" s="111"/>
      <c r="F298" s="111"/>
      <c r="G298" s="112"/>
      <c r="H298" s="111"/>
      <c r="I298" s="112"/>
      <c r="J298" s="111"/>
      <c r="K298" s="112"/>
      <c r="L298" s="111"/>
      <c r="M298" s="112"/>
    </row>
    <row r="299" spans="1:13">
      <c r="A299" s="113" t="s">
        <v>46</v>
      </c>
      <c r="B299" s="8" t="s">
        <v>116</v>
      </c>
      <c r="C299" s="8" t="s">
        <v>436</v>
      </c>
      <c r="D299" s="8" t="s">
        <v>136</v>
      </c>
      <c r="E299" s="7">
        <v>20.927299999999999</v>
      </c>
      <c r="F299" s="7">
        <v>809969.5</v>
      </c>
      <c r="G299" s="6">
        <v>16950474.739999998</v>
      </c>
      <c r="H299" s="7">
        <v>5135.2700000000004</v>
      </c>
      <c r="I299" s="6">
        <v>107467.34</v>
      </c>
      <c r="J299" s="7">
        <v>12017.93</v>
      </c>
      <c r="K299" s="6">
        <v>251502.83</v>
      </c>
      <c r="L299" s="7">
        <v>-6882.66</v>
      </c>
      <c r="M299" s="6">
        <v>-144035.49</v>
      </c>
    </row>
    <row r="300" spans="1:13">
      <c r="A300" s="113" t="s">
        <v>46</v>
      </c>
      <c r="B300" s="8" t="s">
        <v>116</v>
      </c>
      <c r="C300" s="8" t="s">
        <v>437</v>
      </c>
      <c r="D300" s="8" t="s">
        <v>136</v>
      </c>
      <c r="E300" s="7">
        <v>20.927299999999999</v>
      </c>
      <c r="F300" s="7">
        <v>284788.15000000002</v>
      </c>
      <c r="G300" s="6">
        <v>5959847.1200000001</v>
      </c>
      <c r="H300" s="7">
        <v>8335.2800000000007</v>
      </c>
      <c r="I300" s="6">
        <v>174434.91</v>
      </c>
      <c r="J300" s="7">
        <v>4037.67</v>
      </c>
      <c r="K300" s="6">
        <v>84497.53</v>
      </c>
      <c r="L300" s="7">
        <v>4297.6099999999997</v>
      </c>
      <c r="M300" s="6">
        <v>89937.37</v>
      </c>
    </row>
    <row r="301" spans="1:13">
      <c r="A301" s="113" t="s">
        <v>47</v>
      </c>
      <c r="B301" s="8" t="s">
        <v>116</v>
      </c>
      <c r="C301" s="8" t="s">
        <v>439</v>
      </c>
      <c r="D301" s="8" t="s">
        <v>136</v>
      </c>
      <c r="E301" s="7">
        <v>20.927299999999999</v>
      </c>
      <c r="F301" s="7">
        <v>1004986.57</v>
      </c>
      <c r="G301" s="6">
        <v>21031655.510000002</v>
      </c>
      <c r="H301" s="7">
        <v>86976.8</v>
      </c>
      <c r="I301" s="6">
        <v>1820189.59</v>
      </c>
      <c r="J301" s="7">
        <v>159842.82999999999</v>
      </c>
      <c r="K301" s="6">
        <v>3345078.86</v>
      </c>
      <c r="L301" s="7">
        <v>-72866.03</v>
      </c>
      <c r="M301" s="6">
        <v>-1524889.27</v>
      </c>
    </row>
    <row r="302" spans="1:13" s="10" customFormat="1">
      <c r="A302" s="110" t="str">
        <f>"Sub Total: " &amp;A301</f>
        <v>Sub Total: M&amp;G Investment Funds (3)</v>
      </c>
      <c r="B302" s="110"/>
      <c r="C302" s="110"/>
      <c r="D302" s="110"/>
      <c r="E302" s="111"/>
      <c r="F302" s="111"/>
      <c r="G302" s="112">
        <f>SUM(G299:G301)</f>
        <v>43941977.370000005</v>
      </c>
      <c r="H302" s="111"/>
      <c r="I302" s="112">
        <f>SUM(I299:I301)</f>
        <v>2102091.84</v>
      </c>
      <c r="J302" s="111"/>
      <c r="K302" s="112">
        <f>SUM(K299:K301)</f>
        <v>3681079.2199999997</v>
      </c>
      <c r="L302" s="111"/>
      <c r="M302" s="112">
        <f>SUM(M299:M301)</f>
        <v>-1578987.3900000001</v>
      </c>
    </row>
    <row r="303" spans="1:13" s="10" customFormat="1">
      <c r="A303" s="110"/>
      <c r="B303" s="110"/>
      <c r="C303" s="110"/>
      <c r="D303" s="110"/>
      <c r="E303" s="111"/>
      <c r="F303" s="111"/>
      <c r="G303" s="112"/>
      <c r="H303" s="111"/>
      <c r="I303" s="112"/>
      <c r="J303" s="111"/>
      <c r="K303" s="112"/>
      <c r="L303" s="111"/>
      <c r="M303" s="112"/>
    </row>
    <row r="304" spans="1:13" s="10" customFormat="1">
      <c r="A304" s="110" t="str">
        <f>A305</f>
        <v xml:space="preserve">Marriott International Funds Plc </v>
      </c>
      <c r="B304" s="110"/>
      <c r="C304" s="110"/>
      <c r="D304" s="110"/>
      <c r="E304" s="111"/>
      <c r="F304" s="111"/>
      <c r="G304" s="112"/>
      <c r="H304" s="111"/>
      <c r="I304" s="112"/>
      <c r="J304" s="111"/>
      <c r="K304" s="112"/>
      <c r="L304" s="111"/>
      <c r="M304" s="112"/>
    </row>
    <row r="305" spans="1:13">
      <c r="A305" s="113" t="s">
        <v>48</v>
      </c>
      <c r="B305" s="8" t="s">
        <v>116</v>
      </c>
      <c r="C305" s="8" t="s">
        <v>440</v>
      </c>
      <c r="D305" s="8" t="s">
        <v>136</v>
      </c>
      <c r="E305" s="7">
        <v>20.927399999999999</v>
      </c>
      <c r="F305" s="7">
        <v>110488.04</v>
      </c>
      <c r="G305" s="6">
        <v>2312227.41</v>
      </c>
      <c r="H305" s="7">
        <v>18757.68</v>
      </c>
      <c r="I305" s="6">
        <v>392549.47</v>
      </c>
      <c r="J305" s="7">
        <v>20.12</v>
      </c>
      <c r="K305" s="6">
        <v>421.06</v>
      </c>
      <c r="L305" s="7">
        <v>18737.560000000001</v>
      </c>
      <c r="M305" s="6">
        <v>392128.41</v>
      </c>
    </row>
    <row r="306" spans="1:13">
      <c r="A306" s="113" t="s">
        <v>48</v>
      </c>
      <c r="B306" s="8" t="s">
        <v>116</v>
      </c>
      <c r="C306" s="8" t="s">
        <v>441</v>
      </c>
      <c r="D306" s="8" t="s">
        <v>136</v>
      </c>
      <c r="E306" s="7">
        <v>20.927399000000001</v>
      </c>
      <c r="F306" s="7">
        <v>8319163.3200000003</v>
      </c>
      <c r="G306" s="6">
        <v>174098458.46000001</v>
      </c>
      <c r="H306" s="7">
        <v>480362.37</v>
      </c>
      <c r="I306" s="6">
        <v>10052735.460000001</v>
      </c>
      <c r="J306" s="7">
        <v>433401.38</v>
      </c>
      <c r="K306" s="6">
        <v>9069964.0399999991</v>
      </c>
      <c r="L306" s="7">
        <v>46960.99</v>
      </c>
      <c r="M306" s="6">
        <v>982771.42</v>
      </c>
    </row>
    <row r="307" spans="1:13">
      <c r="A307" s="113" t="s">
        <v>48</v>
      </c>
      <c r="B307" s="8" t="s">
        <v>116</v>
      </c>
      <c r="C307" s="8" t="s">
        <v>442</v>
      </c>
      <c r="D307" s="8" t="s">
        <v>136</v>
      </c>
      <c r="E307" s="7">
        <v>20.927399999999999</v>
      </c>
      <c r="F307" s="7">
        <v>40287602.710000001</v>
      </c>
      <c r="G307" s="6">
        <v>843114776.96000004</v>
      </c>
      <c r="H307" s="7">
        <v>1038945</v>
      </c>
      <c r="I307" s="6">
        <v>21742417.59</v>
      </c>
      <c r="J307" s="7">
        <v>123572.81</v>
      </c>
      <c r="K307" s="6">
        <v>2586057.62</v>
      </c>
      <c r="L307" s="7">
        <v>915372.19</v>
      </c>
      <c r="M307" s="6">
        <v>19156359.969999999</v>
      </c>
    </row>
    <row r="308" spans="1:13">
      <c r="A308" s="113" t="s">
        <v>48</v>
      </c>
      <c r="B308" s="8" t="s">
        <v>116</v>
      </c>
      <c r="C308" s="8" t="s">
        <v>443</v>
      </c>
      <c r="D308" s="8" t="s">
        <v>118</v>
      </c>
      <c r="E308" s="7">
        <v>13.823499999999999</v>
      </c>
      <c r="F308" s="7">
        <v>204803.8</v>
      </c>
      <c r="G308" s="6">
        <v>2831105.33</v>
      </c>
      <c r="H308" s="7">
        <v>0</v>
      </c>
      <c r="I308" s="6">
        <v>0</v>
      </c>
      <c r="J308" s="7">
        <v>437.82</v>
      </c>
      <c r="K308" s="6">
        <v>6052.2</v>
      </c>
      <c r="L308" s="7">
        <v>-437.82</v>
      </c>
      <c r="M308" s="6">
        <v>-6052.2</v>
      </c>
    </row>
    <row r="309" spans="1:13">
      <c r="A309" s="113" t="s">
        <v>48</v>
      </c>
      <c r="B309" s="8" t="s">
        <v>116</v>
      </c>
      <c r="C309" s="8" t="s">
        <v>444</v>
      </c>
      <c r="D309" s="8" t="s">
        <v>118</v>
      </c>
      <c r="E309" s="7">
        <v>13.823499999999999</v>
      </c>
      <c r="F309" s="7">
        <v>5807584.04</v>
      </c>
      <c r="G309" s="6">
        <v>80281137.980000004</v>
      </c>
      <c r="H309" s="7">
        <v>194004.24</v>
      </c>
      <c r="I309" s="6">
        <v>2681817.61</v>
      </c>
      <c r="J309" s="7">
        <v>394572.27</v>
      </c>
      <c r="K309" s="6">
        <v>5454369.7699999996</v>
      </c>
      <c r="L309" s="7">
        <v>-200568.03</v>
      </c>
      <c r="M309" s="6">
        <v>-2772552.16</v>
      </c>
    </row>
    <row r="310" spans="1:13">
      <c r="A310" s="113" t="s">
        <v>48</v>
      </c>
      <c r="B310" s="8" t="s">
        <v>116</v>
      </c>
      <c r="C310" s="8" t="s">
        <v>445</v>
      </c>
      <c r="D310" s="8" t="s">
        <v>118</v>
      </c>
      <c r="E310" s="7">
        <v>13.823499</v>
      </c>
      <c r="F310" s="7">
        <v>65816130.68</v>
      </c>
      <c r="G310" s="6">
        <v>909809282.45000005</v>
      </c>
      <c r="H310" s="7">
        <v>1461096.13</v>
      </c>
      <c r="I310" s="6">
        <v>20197462.350000001</v>
      </c>
      <c r="J310" s="7">
        <v>2057685.68</v>
      </c>
      <c r="K310" s="6">
        <v>28444418</v>
      </c>
      <c r="L310" s="7">
        <v>-596589.55000000005</v>
      </c>
      <c r="M310" s="6">
        <v>-8246955.6399999997</v>
      </c>
    </row>
    <row r="311" spans="1:13">
      <c r="A311" s="113" t="s">
        <v>48</v>
      </c>
      <c r="B311" s="8" t="s">
        <v>116</v>
      </c>
      <c r="C311" s="8" t="s">
        <v>446</v>
      </c>
      <c r="D311" s="8" t="s">
        <v>118</v>
      </c>
      <c r="E311" s="7">
        <v>13.823499</v>
      </c>
      <c r="F311" s="7">
        <v>284163.49</v>
      </c>
      <c r="G311" s="6">
        <v>3928134</v>
      </c>
      <c r="H311" s="7">
        <v>20475.990000000002</v>
      </c>
      <c r="I311" s="6">
        <v>283049.84999999998</v>
      </c>
      <c r="J311" s="7">
        <v>631.87</v>
      </c>
      <c r="K311" s="6">
        <v>8734.65</v>
      </c>
      <c r="L311" s="7">
        <v>19844.12</v>
      </c>
      <c r="M311" s="6">
        <v>274315.19</v>
      </c>
    </row>
    <row r="312" spans="1:13">
      <c r="A312" s="113" t="s">
        <v>48</v>
      </c>
      <c r="B312" s="8" t="s">
        <v>116</v>
      </c>
      <c r="C312" s="8" t="s">
        <v>447</v>
      </c>
      <c r="D312" s="8" t="s">
        <v>118</v>
      </c>
      <c r="E312" s="7">
        <v>13.823499</v>
      </c>
      <c r="F312" s="7">
        <v>15932757.07</v>
      </c>
      <c r="G312" s="6">
        <v>220246467.34999999</v>
      </c>
      <c r="H312" s="7">
        <v>1725190.74</v>
      </c>
      <c r="I312" s="6">
        <v>23848174.190000001</v>
      </c>
      <c r="J312" s="7">
        <v>1348677.31</v>
      </c>
      <c r="K312" s="6">
        <v>18643440.789999999</v>
      </c>
      <c r="L312" s="7">
        <v>376513.43</v>
      </c>
      <c r="M312" s="6">
        <v>5204733.4000000004</v>
      </c>
    </row>
    <row r="313" spans="1:13">
      <c r="A313" s="113" t="s">
        <v>48</v>
      </c>
      <c r="B313" s="8" t="s">
        <v>116</v>
      </c>
      <c r="C313" s="8" t="s">
        <v>448</v>
      </c>
      <c r="D313" s="8" t="s">
        <v>118</v>
      </c>
      <c r="E313" s="7">
        <v>13.823499</v>
      </c>
      <c r="F313" s="7">
        <v>25687773.370000001</v>
      </c>
      <c r="G313" s="6">
        <v>355094935.18000001</v>
      </c>
      <c r="H313" s="7">
        <v>1170251.1100000001</v>
      </c>
      <c r="I313" s="6">
        <v>16176966.220000001</v>
      </c>
      <c r="J313" s="7">
        <v>461500.47</v>
      </c>
      <c r="K313" s="6">
        <v>6379551.7400000002</v>
      </c>
      <c r="L313" s="7">
        <v>708750.64</v>
      </c>
      <c r="M313" s="6">
        <v>9797414.4800000004</v>
      </c>
    </row>
    <row r="314" spans="1:13" s="10" customFormat="1">
      <c r="A314" s="110" t="str">
        <f>"Sub Total: " &amp;A313</f>
        <v xml:space="preserve">Sub Total: Marriott International Funds Plc </v>
      </c>
      <c r="B314" s="110"/>
      <c r="C314" s="110"/>
      <c r="D314" s="110"/>
      <c r="E314" s="111"/>
      <c r="F314" s="111"/>
      <c r="G314" s="112">
        <f>SUM(G305:G313)</f>
        <v>2591716525.1199999</v>
      </c>
      <c r="H314" s="111"/>
      <c r="I314" s="112">
        <f>SUM(I305:I313)</f>
        <v>95375172.74000001</v>
      </c>
      <c r="J314" s="111"/>
      <c r="K314" s="112">
        <f>SUM(K305:K313)</f>
        <v>70593009.86999999</v>
      </c>
      <c r="L314" s="111"/>
      <c r="M314" s="112">
        <f>SUM(M305:M313)</f>
        <v>24782162.869999997</v>
      </c>
    </row>
    <row r="315" spans="1:13" s="10" customFormat="1">
      <c r="A315" s="110"/>
      <c r="B315" s="110"/>
      <c r="C315" s="110"/>
      <c r="D315" s="110"/>
      <c r="E315" s="111"/>
      <c r="F315" s="111"/>
      <c r="G315" s="112"/>
      <c r="H315" s="111"/>
      <c r="I315" s="112"/>
      <c r="J315" s="111"/>
      <c r="K315" s="112"/>
      <c r="L315" s="111"/>
      <c r="M315" s="112"/>
    </row>
    <row r="316" spans="1:13" s="10" customFormat="1">
      <c r="A316" s="110" t="str">
        <f>A317</f>
        <v>Momentum Mutual Fund ICC Limited</v>
      </c>
      <c r="B316" s="110"/>
      <c r="C316" s="110"/>
      <c r="D316" s="110"/>
      <c r="E316" s="111"/>
      <c r="F316" s="111"/>
      <c r="G316" s="112"/>
      <c r="H316" s="111"/>
      <c r="I316" s="112"/>
      <c r="J316" s="111"/>
      <c r="K316" s="112"/>
      <c r="L316" s="111"/>
      <c r="M316" s="112"/>
    </row>
    <row r="317" spans="1:13">
      <c r="A317" s="113" t="s">
        <v>50</v>
      </c>
      <c r="B317" s="8" t="s">
        <v>116</v>
      </c>
      <c r="C317" s="8" t="s">
        <v>456</v>
      </c>
      <c r="D317" s="8" t="s">
        <v>118</v>
      </c>
      <c r="E317" s="7">
        <v>13.826999000000001</v>
      </c>
      <c r="F317" s="7">
        <v>162626693.93000001</v>
      </c>
      <c r="G317" s="6">
        <v>2248639296.9699998</v>
      </c>
      <c r="H317" s="7">
        <v>495580.76</v>
      </c>
      <c r="I317" s="6">
        <v>6852395.1699999999</v>
      </c>
      <c r="J317" s="7">
        <v>510254.85</v>
      </c>
      <c r="K317" s="6">
        <v>7055293.8099999996</v>
      </c>
      <c r="L317" s="7">
        <v>-14674.09</v>
      </c>
      <c r="M317" s="6">
        <v>-202898.64</v>
      </c>
    </row>
    <row r="318" spans="1:13" s="10" customFormat="1">
      <c r="A318" s="110" t="str">
        <f>"Sub Total: " &amp;A317</f>
        <v>Sub Total: Momentum Mutual Fund ICC Limited</v>
      </c>
      <c r="B318" s="110"/>
      <c r="C318" s="110"/>
      <c r="D318" s="110"/>
      <c r="E318" s="111"/>
      <c r="F318" s="111"/>
      <c r="G318" s="112">
        <f>SUM(G317:G317)</f>
        <v>2248639296.9699998</v>
      </c>
      <c r="H318" s="111"/>
      <c r="I318" s="112">
        <f>SUM(I317:I317)</f>
        <v>6852395.1699999999</v>
      </c>
      <c r="J318" s="111"/>
      <c r="K318" s="112">
        <f>SUM(K317:K317)</f>
        <v>7055293.8099999996</v>
      </c>
      <c r="L318" s="111"/>
      <c r="M318" s="112">
        <f>SUM(M317:M317)</f>
        <v>-202898.64</v>
      </c>
    </row>
    <row r="319" spans="1:13" s="10" customFormat="1">
      <c r="A319" s="110"/>
      <c r="B319" s="110"/>
      <c r="C319" s="110"/>
      <c r="D319" s="110"/>
      <c r="E319" s="111"/>
      <c r="F319" s="111"/>
      <c r="G319" s="112"/>
      <c r="H319" s="111"/>
      <c r="I319" s="112"/>
      <c r="J319" s="111"/>
      <c r="K319" s="112"/>
      <c r="L319" s="111"/>
      <c r="M319" s="112"/>
    </row>
    <row r="320" spans="1:13" s="10" customFormat="1">
      <c r="A320" s="110" t="str">
        <f>A321</f>
        <v>Nedgroup Investments Funds Plc</v>
      </c>
      <c r="B320" s="110"/>
      <c r="C320" s="110"/>
      <c r="D320" s="110"/>
      <c r="E320" s="111"/>
      <c r="F320" s="111"/>
      <c r="G320" s="112"/>
      <c r="H320" s="111"/>
      <c r="I320" s="112"/>
      <c r="J320" s="111"/>
      <c r="K320" s="112"/>
      <c r="L320" s="111"/>
      <c r="M320" s="112"/>
    </row>
    <row r="321" spans="1:13">
      <c r="A321" s="113" t="s">
        <v>51</v>
      </c>
      <c r="B321" s="8" t="s">
        <v>116</v>
      </c>
      <c r="C321" s="8" t="s">
        <v>463</v>
      </c>
      <c r="D321" s="8" t="s">
        <v>118</v>
      </c>
      <c r="E321" s="7">
        <v>13.875500000000001</v>
      </c>
      <c r="F321" s="7">
        <v>675564237.32000005</v>
      </c>
      <c r="G321" s="6">
        <v>9373791574.9400005</v>
      </c>
      <c r="H321" s="7">
        <v>37371428.549999997</v>
      </c>
      <c r="I321" s="6">
        <v>518547256.83999997</v>
      </c>
      <c r="J321" s="7">
        <v>15409636.560000001</v>
      </c>
      <c r="K321" s="6">
        <v>213816412.09</v>
      </c>
      <c r="L321" s="7">
        <v>21961791.989999998</v>
      </c>
      <c r="M321" s="6">
        <v>304730844.75</v>
      </c>
    </row>
    <row r="322" spans="1:13">
      <c r="A322" s="113" t="s">
        <v>51</v>
      </c>
      <c r="B322" s="8" t="s">
        <v>116</v>
      </c>
      <c r="C322" s="8" t="s">
        <v>464</v>
      </c>
      <c r="D322" s="8" t="s">
        <v>118</v>
      </c>
      <c r="E322" s="7">
        <v>13.875500000000001</v>
      </c>
      <c r="F322" s="7">
        <v>7536398.5</v>
      </c>
      <c r="G322" s="6">
        <v>104571297.39</v>
      </c>
      <c r="H322" s="7">
        <v>138597.79</v>
      </c>
      <c r="I322" s="6">
        <v>1923113.63</v>
      </c>
      <c r="J322" s="7">
        <v>168577.3</v>
      </c>
      <c r="K322" s="6">
        <v>2339094.33</v>
      </c>
      <c r="L322" s="7">
        <v>-29979.51</v>
      </c>
      <c r="M322" s="6">
        <v>-415980.69</v>
      </c>
    </row>
    <row r="323" spans="1:13">
      <c r="A323" s="113" t="s">
        <v>51</v>
      </c>
      <c r="B323" s="8" t="s">
        <v>116</v>
      </c>
      <c r="C323" s="8" t="s">
        <v>465</v>
      </c>
      <c r="D323" s="8" t="s">
        <v>118</v>
      </c>
      <c r="E323" s="7">
        <v>13.875499</v>
      </c>
      <c r="F323" s="7">
        <v>168064887.22</v>
      </c>
      <c r="G323" s="6">
        <v>2331984342.6199999</v>
      </c>
      <c r="H323" s="7">
        <v>20021404.800000001</v>
      </c>
      <c r="I323" s="6">
        <v>277807002.30000001</v>
      </c>
      <c r="J323" s="7">
        <v>8901752.4000000004</v>
      </c>
      <c r="K323" s="6">
        <v>123516265.43000001</v>
      </c>
      <c r="L323" s="7">
        <v>11119652.4</v>
      </c>
      <c r="M323" s="6">
        <v>154290736.88</v>
      </c>
    </row>
    <row r="324" spans="1:13">
      <c r="A324" s="113" t="s">
        <v>51</v>
      </c>
      <c r="B324" s="8" t="s">
        <v>116</v>
      </c>
      <c r="C324" s="8" t="s">
        <v>466</v>
      </c>
      <c r="D324" s="8" t="s">
        <v>136</v>
      </c>
      <c r="E324" s="7">
        <v>21.032478999999999</v>
      </c>
      <c r="F324" s="7">
        <v>9727981.25</v>
      </c>
      <c r="G324" s="6">
        <v>204603571.08000001</v>
      </c>
      <c r="H324" s="7">
        <v>366515.79</v>
      </c>
      <c r="I324" s="6">
        <v>7708736.0199999996</v>
      </c>
      <c r="J324" s="7">
        <v>0</v>
      </c>
      <c r="K324" s="6">
        <v>0</v>
      </c>
      <c r="L324" s="7">
        <v>366515.79</v>
      </c>
      <c r="M324" s="6">
        <v>7708736.0199999996</v>
      </c>
    </row>
    <row r="325" spans="1:13">
      <c r="A325" s="113" t="s">
        <v>51</v>
      </c>
      <c r="B325" s="8" t="s">
        <v>116</v>
      </c>
      <c r="C325" s="8" t="s">
        <v>467</v>
      </c>
      <c r="D325" s="8" t="s">
        <v>118</v>
      </c>
      <c r="E325" s="7">
        <v>13.875499</v>
      </c>
      <c r="F325" s="7">
        <v>627062469.94000006</v>
      </c>
      <c r="G325" s="6">
        <v>8700805301.6499996</v>
      </c>
      <c r="H325" s="7">
        <v>15506249</v>
      </c>
      <c r="I325" s="6">
        <v>215156958</v>
      </c>
      <c r="J325" s="7">
        <v>2882343.25</v>
      </c>
      <c r="K325" s="6">
        <v>39993953.770000003</v>
      </c>
      <c r="L325" s="7">
        <v>12623905.75</v>
      </c>
      <c r="M325" s="6">
        <v>175163004.22999999</v>
      </c>
    </row>
    <row r="326" spans="1:13">
      <c r="A326" s="113" t="s">
        <v>51</v>
      </c>
      <c r="B326" s="8" t="s">
        <v>116</v>
      </c>
      <c r="C326" s="8" t="s">
        <v>468</v>
      </c>
      <c r="D326" s="8" t="s">
        <v>118</v>
      </c>
      <c r="E326" s="7">
        <v>0</v>
      </c>
      <c r="F326" s="7">
        <v>0</v>
      </c>
      <c r="G326" s="6">
        <v>0</v>
      </c>
      <c r="H326" s="7">
        <v>0</v>
      </c>
      <c r="I326" s="6">
        <v>0</v>
      </c>
      <c r="J326" s="7">
        <v>0</v>
      </c>
      <c r="K326" s="6">
        <v>0</v>
      </c>
      <c r="L326" s="7">
        <v>0</v>
      </c>
      <c r="M326" s="6">
        <v>0</v>
      </c>
    </row>
    <row r="327" spans="1:13" s="10" customFormat="1">
      <c r="A327" s="110" t="str">
        <f>"Sub Total: " &amp;A326</f>
        <v>Sub Total: Nedgroup Investments Funds Plc</v>
      </c>
      <c r="B327" s="110"/>
      <c r="C327" s="110"/>
      <c r="D327" s="110"/>
      <c r="E327" s="111"/>
      <c r="F327" s="111"/>
      <c r="G327" s="112">
        <f>SUM(G321:G326)</f>
        <v>20715756087.68</v>
      </c>
      <c r="H327" s="111"/>
      <c r="I327" s="112">
        <f>SUM(I321:I326)</f>
        <v>1021143066.79</v>
      </c>
      <c r="J327" s="111"/>
      <c r="K327" s="112">
        <f>SUM(K321:K326)</f>
        <v>379665725.62</v>
      </c>
      <c r="L327" s="111"/>
      <c r="M327" s="112">
        <f>SUM(M321:M326)</f>
        <v>641477341.18999994</v>
      </c>
    </row>
    <row r="328" spans="1:13" s="10" customFormat="1">
      <c r="A328" s="110"/>
      <c r="B328" s="110"/>
      <c r="C328" s="110"/>
      <c r="D328" s="110"/>
      <c r="E328" s="111"/>
      <c r="F328" s="111"/>
      <c r="G328" s="112"/>
      <c r="H328" s="111"/>
      <c r="I328" s="112"/>
      <c r="J328" s="111"/>
      <c r="K328" s="112"/>
      <c r="L328" s="111"/>
      <c r="M328" s="112"/>
    </row>
    <row r="329" spans="1:13" s="10" customFormat="1">
      <c r="A329" s="110" t="str">
        <f>A330</f>
        <v>Oasis Crescent Global Investment Fund (Ireland) Plc</v>
      </c>
      <c r="B329" s="110"/>
      <c r="C329" s="110"/>
      <c r="D329" s="110"/>
      <c r="E329" s="111"/>
      <c r="F329" s="111"/>
      <c r="G329" s="112"/>
      <c r="H329" s="111"/>
      <c r="I329" s="112"/>
      <c r="J329" s="111"/>
      <c r="K329" s="112"/>
      <c r="L329" s="111"/>
      <c r="M329" s="112"/>
    </row>
    <row r="330" spans="1:13">
      <c r="A330" s="113" t="s">
        <v>53</v>
      </c>
      <c r="B330" s="8" t="s">
        <v>116</v>
      </c>
      <c r="C330" s="8" t="s">
        <v>494</v>
      </c>
      <c r="D330" s="8" t="s">
        <v>118</v>
      </c>
      <c r="E330" s="7">
        <v>13.863300000000001</v>
      </c>
      <c r="F330" s="7">
        <v>134497454.53999999</v>
      </c>
      <c r="G330" s="6">
        <v>1864578561.5599999</v>
      </c>
      <c r="H330" s="7">
        <v>5394.86</v>
      </c>
      <c r="I330" s="6">
        <v>74790.559999999998</v>
      </c>
      <c r="J330" s="7">
        <v>1685680.92</v>
      </c>
      <c r="K330" s="6">
        <v>23369100.25</v>
      </c>
      <c r="L330" s="7">
        <v>-1680286.06</v>
      </c>
      <c r="M330" s="6">
        <v>-23294309.690000001</v>
      </c>
    </row>
    <row r="331" spans="1:13">
      <c r="A331" s="113" t="s">
        <v>53</v>
      </c>
      <c r="B331" s="8" t="s">
        <v>116</v>
      </c>
      <c r="C331" s="8" t="s">
        <v>499</v>
      </c>
      <c r="D331" s="8" t="s">
        <v>118</v>
      </c>
      <c r="E331" s="7">
        <v>13.863299</v>
      </c>
      <c r="F331" s="7">
        <v>76888527.25</v>
      </c>
      <c r="G331" s="6">
        <v>1065928719.8200001</v>
      </c>
      <c r="H331" s="7">
        <v>346977.79</v>
      </c>
      <c r="I331" s="6">
        <v>4810257.26</v>
      </c>
      <c r="J331" s="7">
        <v>475.54</v>
      </c>
      <c r="K331" s="6">
        <v>6592.53</v>
      </c>
      <c r="L331" s="7">
        <v>346502.25</v>
      </c>
      <c r="M331" s="6">
        <v>4803664.7300000004</v>
      </c>
    </row>
    <row r="332" spans="1:13" s="10" customFormat="1">
      <c r="A332" s="110" t="e">
        <f>"Sub Total: " &amp;#REF!</f>
        <v>#REF!</v>
      </c>
      <c r="B332" s="110"/>
      <c r="C332" s="110"/>
      <c r="D332" s="110"/>
      <c r="E332" s="111"/>
      <c r="F332" s="111"/>
      <c r="G332" s="112">
        <f>SUM(G330:G331)</f>
        <v>2930507281.3800001</v>
      </c>
      <c r="H332" s="111"/>
      <c r="I332" s="112">
        <f>SUM(I330:I331)</f>
        <v>4885047.8199999994</v>
      </c>
      <c r="J332" s="111"/>
      <c r="K332" s="112">
        <f>SUM(K330:K331)</f>
        <v>23375692.780000001</v>
      </c>
      <c r="L332" s="111"/>
      <c r="M332" s="112">
        <f>SUM(M330:M331)</f>
        <v>-18490644.960000001</v>
      </c>
    </row>
    <row r="333" spans="1:13" s="10" customFormat="1">
      <c r="A333" s="110"/>
      <c r="B333" s="110"/>
      <c r="C333" s="110"/>
      <c r="D333" s="110"/>
      <c r="E333" s="111"/>
      <c r="F333" s="111"/>
      <c r="G333" s="112"/>
      <c r="H333" s="111"/>
      <c r="I333" s="112"/>
      <c r="J333" s="111"/>
      <c r="K333" s="112"/>
      <c r="L333" s="111"/>
      <c r="M333" s="112"/>
    </row>
    <row r="334" spans="1:13" s="10" customFormat="1">
      <c r="A334" s="110" t="str">
        <f>A335</f>
        <v>Oasis Global Investment Fund (Ireland) Plc</v>
      </c>
      <c r="B334" s="110"/>
      <c r="C334" s="110"/>
      <c r="D334" s="110"/>
      <c r="E334" s="111"/>
      <c r="F334" s="111"/>
      <c r="G334" s="112"/>
      <c r="H334" s="111"/>
      <c r="I334" s="112"/>
      <c r="J334" s="111"/>
      <c r="K334" s="112"/>
      <c r="L334" s="111"/>
      <c r="M334" s="112"/>
    </row>
    <row r="335" spans="1:13">
      <c r="A335" s="113" t="s">
        <v>54</v>
      </c>
      <c r="B335" s="8" t="s">
        <v>116</v>
      </c>
      <c r="C335" s="8" t="s">
        <v>502</v>
      </c>
      <c r="D335" s="8" t="s">
        <v>118</v>
      </c>
      <c r="E335" s="7">
        <v>13.863300000000001</v>
      </c>
      <c r="F335" s="7">
        <v>59243661.289999999</v>
      </c>
      <c r="G335" s="6">
        <v>821312649.61000001</v>
      </c>
      <c r="H335" s="7">
        <v>0</v>
      </c>
      <c r="I335" s="6">
        <v>0</v>
      </c>
      <c r="J335" s="7">
        <v>1400009.23</v>
      </c>
      <c r="K335" s="6">
        <v>19408747.960000001</v>
      </c>
      <c r="L335" s="7">
        <v>-1400009.23</v>
      </c>
      <c r="M335" s="6">
        <v>-19408747.960000001</v>
      </c>
    </row>
    <row r="336" spans="1:13">
      <c r="A336" s="113" t="s">
        <v>54</v>
      </c>
      <c r="B336" s="8" t="s">
        <v>116</v>
      </c>
      <c r="C336" s="8" t="s">
        <v>503</v>
      </c>
      <c r="D336" s="8" t="s">
        <v>118</v>
      </c>
      <c r="E336" s="7">
        <v>0</v>
      </c>
      <c r="F336" s="7">
        <v>0</v>
      </c>
      <c r="G336" s="6">
        <v>0</v>
      </c>
      <c r="H336" s="7">
        <v>0</v>
      </c>
      <c r="I336" s="6">
        <v>0</v>
      </c>
      <c r="J336" s="7">
        <v>0</v>
      </c>
      <c r="K336" s="6">
        <v>0</v>
      </c>
      <c r="L336" s="7">
        <v>0</v>
      </c>
      <c r="M336" s="6">
        <v>0</v>
      </c>
    </row>
    <row r="337" spans="1:13" s="10" customFormat="1">
      <c r="A337" s="110" t="str">
        <f>"Sub Total: " &amp;A336</f>
        <v>Sub Total: Oasis Global Investment Fund (Ireland) Plc</v>
      </c>
      <c r="B337" s="110"/>
      <c r="C337" s="110"/>
      <c r="D337" s="110"/>
      <c r="E337" s="111"/>
      <c r="F337" s="111"/>
      <c r="G337" s="112">
        <f>SUM(G335:G336)</f>
        <v>821312649.61000001</v>
      </c>
      <c r="H337" s="111"/>
      <c r="I337" s="112">
        <f>SUM(I335:I336)</f>
        <v>0</v>
      </c>
      <c r="J337" s="111"/>
      <c r="K337" s="112">
        <f>SUM(K335:K336)</f>
        <v>19408747.960000001</v>
      </c>
      <c r="L337" s="111"/>
      <c r="M337" s="112">
        <f>SUM(M335:M336)</f>
        <v>-19408747.960000001</v>
      </c>
    </row>
    <row r="338" spans="1:13" s="10" customFormat="1">
      <c r="A338" s="110"/>
      <c r="B338" s="110"/>
      <c r="C338" s="110"/>
      <c r="D338" s="110"/>
      <c r="E338" s="111"/>
      <c r="F338" s="111"/>
      <c r="G338" s="112"/>
      <c r="H338" s="111"/>
      <c r="I338" s="112"/>
      <c r="J338" s="111"/>
      <c r="K338" s="112"/>
      <c r="L338" s="111"/>
      <c r="M338" s="112"/>
    </row>
    <row r="339" spans="1:13" s="10" customFormat="1">
      <c r="A339" s="110" t="str">
        <f>A340</f>
        <v>Orbis Global Equity Fund Limited</v>
      </c>
      <c r="B339" s="110"/>
      <c r="C339" s="110"/>
      <c r="D339" s="110"/>
      <c r="E339" s="111"/>
      <c r="F339" s="111"/>
      <c r="G339" s="112"/>
      <c r="H339" s="111"/>
      <c r="I339" s="112"/>
      <c r="J339" s="111"/>
      <c r="K339" s="112"/>
      <c r="L339" s="111"/>
      <c r="M339" s="112"/>
    </row>
    <row r="340" spans="1:13">
      <c r="A340" s="113" t="s">
        <v>55</v>
      </c>
      <c r="B340" s="8" t="s">
        <v>116</v>
      </c>
      <c r="C340" s="8" t="s">
        <v>504</v>
      </c>
      <c r="D340" s="8" t="s">
        <v>118</v>
      </c>
      <c r="E340" s="7">
        <v>14.020199</v>
      </c>
      <c r="F340" s="7">
        <v>3756394278.5900002</v>
      </c>
      <c r="G340" s="6">
        <v>52665399064.660004</v>
      </c>
      <c r="H340" s="7">
        <v>495863736.63999999</v>
      </c>
      <c r="I340" s="6">
        <v>6952108760.4099998</v>
      </c>
      <c r="J340" s="7">
        <v>759283401.23000002</v>
      </c>
      <c r="K340" s="6">
        <v>10645305142.040001</v>
      </c>
      <c r="L340" s="7">
        <v>-263419664.59999999</v>
      </c>
      <c r="M340" s="6">
        <v>-3693196381.6300001</v>
      </c>
    </row>
    <row r="341" spans="1:13" s="10" customFormat="1">
      <c r="A341" s="110" t="str">
        <f>"Sub Total: " &amp;A340</f>
        <v>Sub Total: Orbis Global Equity Fund Limited</v>
      </c>
      <c r="B341" s="110"/>
      <c r="C341" s="110"/>
      <c r="D341" s="110"/>
      <c r="E341" s="111"/>
      <c r="F341" s="111"/>
      <c r="G341" s="112">
        <f>SUM(G340)</f>
        <v>52665399064.660004</v>
      </c>
      <c r="H341" s="111"/>
      <c r="I341" s="112">
        <f>SUM(I340)</f>
        <v>6952108760.4099998</v>
      </c>
      <c r="J341" s="111"/>
      <c r="K341" s="112">
        <f>SUM(K340)</f>
        <v>10645305142.040001</v>
      </c>
      <c r="L341" s="111"/>
      <c r="M341" s="112">
        <f>SUM(M340)</f>
        <v>-3693196381.6300001</v>
      </c>
    </row>
    <row r="342" spans="1:13" s="10" customFormat="1">
      <c r="A342" s="110"/>
      <c r="B342" s="110"/>
      <c r="C342" s="110"/>
      <c r="D342" s="110"/>
      <c r="E342" s="111"/>
      <c r="F342" s="111"/>
      <c r="G342" s="112"/>
      <c r="H342" s="111"/>
      <c r="I342" s="112"/>
      <c r="J342" s="111"/>
      <c r="K342" s="112"/>
      <c r="L342" s="111"/>
      <c r="M342" s="112"/>
    </row>
    <row r="343" spans="1:13" s="10" customFormat="1">
      <c r="A343" s="110" t="str">
        <f>A344</f>
        <v>Orbis Optimal SA Fund Ltd</v>
      </c>
      <c r="B343" s="110"/>
      <c r="C343" s="110"/>
      <c r="D343" s="110"/>
      <c r="E343" s="111"/>
      <c r="F343" s="111"/>
      <c r="G343" s="112"/>
      <c r="H343" s="111"/>
      <c r="I343" s="112"/>
      <c r="J343" s="111"/>
      <c r="K343" s="112"/>
      <c r="L343" s="111"/>
      <c r="M343" s="112"/>
    </row>
    <row r="344" spans="1:13">
      <c r="A344" s="113" t="s">
        <v>56</v>
      </c>
      <c r="B344" s="8" t="s">
        <v>116</v>
      </c>
      <c r="C344" s="8" t="s">
        <v>505</v>
      </c>
      <c r="D344" s="8" t="s">
        <v>118</v>
      </c>
      <c r="E344" s="7">
        <v>14.020199</v>
      </c>
      <c r="F344" s="7">
        <v>1348136056.5899999</v>
      </c>
      <c r="G344" s="6">
        <v>18901137140.529999</v>
      </c>
      <c r="H344" s="7">
        <v>6761421.3200000003</v>
      </c>
      <c r="I344" s="6">
        <v>94796479.260000005</v>
      </c>
      <c r="J344" s="7">
        <v>107752124.59</v>
      </c>
      <c r="K344" s="6">
        <v>1510706337.21</v>
      </c>
      <c r="L344" s="7">
        <v>-100990703.27</v>
      </c>
      <c r="M344" s="6">
        <v>-1415909857.96</v>
      </c>
    </row>
    <row r="345" spans="1:13">
      <c r="A345" s="113" t="s">
        <v>56</v>
      </c>
      <c r="B345" s="8" t="s">
        <v>116</v>
      </c>
      <c r="C345" s="8" t="s">
        <v>506</v>
      </c>
      <c r="D345" s="8" t="s">
        <v>122</v>
      </c>
      <c r="E345" s="7">
        <v>15.764699</v>
      </c>
      <c r="F345" s="7">
        <v>558480941.33000004</v>
      </c>
      <c r="G345" s="6">
        <v>8804284495.7600002</v>
      </c>
      <c r="H345" s="7">
        <v>910051.48</v>
      </c>
      <c r="I345" s="6">
        <v>14346688.539999999</v>
      </c>
      <c r="J345" s="7">
        <v>40357403.520000003</v>
      </c>
      <c r="K345" s="6">
        <v>636222359.22000003</v>
      </c>
      <c r="L345" s="7">
        <v>-39447352.039999999</v>
      </c>
      <c r="M345" s="6">
        <v>-621875670.69000006</v>
      </c>
    </row>
    <row r="346" spans="1:13" s="10" customFormat="1">
      <c r="A346" s="110" t="str">
        <f>"Sub Total: " &amp;A345</f>
        <v>Sub Total: Orbis Optimal SA Fund Ltd</v>
      </c>
      <c r="B346" s="110"/>
      <c r="C346" s="110"/>
      <c r="D346" s="110"/>
      <c r="E346" s="111"/>
      <c r="F346" s="111"/>
      <c r="G346" s="112">
        <f>SUM(G344:G345)</f>
        <v>27705421636.290001</v>
      </c>
      <c r="H346" s="111"/>
      <c r="I346" s="112">
        <f>SUM(I344:I345)</f>
        <v>109143167.80000001</v>
      </c>
      <c r="J346" s="111"/>
      <c r="K346" s="112">
        <f>SUM(K344:K345)</f>
        <v>2146928696.4300001</v>
      </c>
      <c r="L346" s="111"/>
      <c r="M346" s="112">
        <f>SUM(M344:M345)</f>
        <v>-2037785528.6500001</v>
      </c>
    </row>
    <row r="347" spans="1:13" s="10" customFormat="1">
      <c r="A347" s="110"/>
      <c r="B347" s="110"/>
      <c r="C347" s="110"/>
      <c r="D347" s="110"/>
      <c r="E347" s="111"/>
      <c r="F347" s="111"/>
      <c r="G347" s="112"/>
      <c r="H347" s="111"/>
      <c r="I347" s="112"/>
      <c r="J347" s="111"/>
      <c r="K347" s="112"/>
      <c r="L347" s="111"/>
      <c r="M347" s="112"/>
    </row>
    <row r="348" spans="1:13" s="10" customFormat="1">
      <c r="A348" s="110" t="str">
        <f>A349</f>
        <v>ORBIS SICAV</v>
      </c>
      <c r="B348" s="110"/>
      <c r="C348" s="110"/>
      <c r="D348" s="110"/>
      <c r="E348" s="111"/>
      <c r="F348" s="111"/>
      <c r="G348" s="112"/>
      <c r="H348" s="111"/>
      <c r="I348" s="112"/>
      <c r="J348" s="111"/>
      <c r="K348" s="112"/>
      <c r="L348" s="111"/>
      <c r="M348" s="112"/>
    </row>
    <row r="349" spans="1:13">
      <c r="A349" s="113" t="s">
        <v>57</v>
      </c>
      <c r="B349" s="8" t="s">
        <v>116</v>
      </c>
      <c r="C349" s="8" t="s">
        <v>507</v>
      </c>
      <c r="D349" s="8" t="s">
        <v>118</v>
      </c>
      <c r="E349" s="7">
        <v>14.020199</v>
      </c>
      <c r="F349" s="7">
        <v>258570066.63</v>
      </c>
      <c r="G349" s="6">
        <v>3625204048.1599998</v>
      </c>
      <c r="H349" s="7">
        <v>38925965.43</v>
      </c>
      <c r="I349" s="6">
        <v>545749820.47000003</v>
      </c>
      <c r="J349" s="7">
        <v>61090188.539999999</v>
      </c>
      <c r="K349" s="6">
        <v>856496661.37</v>
      </c>
      <c r="L349" s="7">
        <v>-22164223.109999999</v>
      </c>
      <c r="M349" s="6">
        <v>-310746840.89999998</v>
      </c>
    </row>
    <row r="350" spans="1:13">
      <c r="A350" s="113" t="s">
        <v>57</v>
      </c>
      <c r="B350" s="8" t="s">
        <v>116</v>
      </c>
      <c r="C350" s="8" t="s">
        <v>508</v>
      </c>
      <c r="D350" s="8" t="s">
        <v>118</v>
      </c>
      <c r="E350" s="7">
        <v>14.020199</v>
      </c>
      <c r="F350" s="7">
        <v>1299176248.55</v>
      </c>
      <c r="G350" s="6">
        <v>18214710839.869999</v>
      </c>
      <c r="H350" s="7">
        <v>167680875.08000001</v>
      </c>
      <c r="I350" s="6">
        <v>2350919404.79</v>
      </c>
      <c r="J350" s="7">
        <v>11679793.65</v>
      </c>
      <c r="K350" s="6">
        <v>163753042.87</v>
      </c>
      <c r="L350" s="7">
        <v>156001081.43000001</v>
      </c>
      <c r="M350" s="6">
        <v>2187166361.9200001</v>
      </c>
    </row>
    <row r="351" spans="1:13">
      <c r="A351" s="113" t="s">
        <v>57</v>
      </c>
      <c r="B351" s="8" t="s">
        <v>116</v>
      </c>
      <c r="C351" s="8" t="s">
        <v>509</v>
      </c>
      <c r="D351" s="8" t="s">
        <v>122</v>
      </c>
      <c r="E351" s="7">
        <v>15.764699</v>
      </c>
      <c r="F351" s="7">
        <v>5059625.59</v>
      </c>
      <c r="G351" s="6">
        <v>79763479.519999996</v>
      </c>
      <c r="H351" s="7">
        <v>293087.11</v>
      </c>
      <c r="I351" s="6">
        <v>4620430.3499999996</v>
      </c>
      <c r="J351" s="7">
        <v>59419.43</v>
      </c>
      <c r="K351" s="6">
        <v>936729.53</v>
      </c>
      <c r="L351" s="7">
        <v>233667.68</v>
      </c>
      <c r="M351" s="6">
        <v>3683700.82</v>
      </c>
    </row>
    <row r="352" spans="1:13">
      <c r="A352" s="113" t="s">
        <v>57</v>
      </c>
      <c r="B352" s="8" t="s">
        <v>116</v>
      </c>
      <c r="C352" s="8" t="s">
        <v>510</v>
      </c>
      <c r="D352" s="8" t="s">
        <v>124</v>
      </c>
      <c r="E352" s="7">
        <v>0.1171</v>
      </c>
      <c r="F352" s="7">
        <v>8865511011.0300007</v>
      </c>
      <c r="G352" s="6">
        <v>1038151339.4</v>
      </c>
      <c r="H352" s="7">
        <v>1524325131.5799999</v>
      </c>
      <c r="I352" s="6">
        <v>178498472.91</v>
      </c>
      <c r="J352" s="7">
        <v>5512784293.9300003</v>
      </c>
      <c r="K352" s="6">
        <v>645547040.82000005</v>
      </c>
      <c r="L352" s="7">
        <v>-3988459162.3600001</v>
      </c>
      <c r="M352" s="6">
        <v>-467048567.91000003</v>
      </c>
    </row>
    <row r="353" spans="1:13" s="10" customFormat="1">
      <c r="A353" s="110" t="str">
        <f>"Sub Total: " &amp;A352</f>
        <v>Sub Total: ORBIS SICAV</v>
      </c>
      <c r="B353" s="110"/>
      <c r="C353" s="110"/>
      <c r="D353" s="110"/>
      <c r="E353" s="111"/>
      <c r="F353" s="111"/>
      <c r="G353" s="112">
        <f>SUM(G349:G352)</f>
        <v>22957829706.950001</v>
      </c>
      <c r="H353" s="111"/>
      <c r="I353" s="112">
        <f>SUM(I349:I352)</f>
        <v>3079788128.52</v>
      </c>
      <c r="J353" s="111"/>
      <c r="K353" s="112">
        <f>SUM(K349:K352)</f>
        <v>1666733474.5900002</v>
      </c>
      <c r="L353" s="111"/>
      <c r="M353" s="112">
        <f>SUM(M349:M352)</f>
        <v>1413054653.9299998</v>
      </c>
    </row>
    <row r="354" spans="1:13" s="10" customFormat="1">
      <c r="A354" s="110"/>
      <c r="B354" s="110"/>
      <c r="C354" s="110"/>
      <c r="D354" s="110"/>
      <c r="E354" s="111"/>
      <c r="F354" s="111"/>
      <c r="G354" s="112"/>
      <c r="H354" s="111"/>
      <c r="I354" s="112"/>
      <c r="J354" s="111"/>
      <c r="K354" s="112"/>
      <c r="L354" s="111"/>
      <c r="M354" s="112"/>
    </row>
    <row r="355" spans="1:13" s="10" customFormat="1">
      <c r="A355" s="110" t="str">
        <f>A356</f>
        <v>Peregrine Global Funds PCC Limited</v>
      </c>
      <c r="B355" s="110"/>
      <c r="C355" s="110"/>
      <c r="D355" s="110"/>
      <c r="E355" s="111"/>
      <c r="F355" s="111"/>
      <c r="G355" s="112"/>
      <c r="H355" s="111"/>
      <c r="I355" s="112"/>
      <c r="J355" s="111"/>
      <c r="K355" s="112"/>
      <c r="L355" s="111"/>
      <c r="M355" s="112"/>
    </row>
    <row r="356" spans="1:13">
      <c r="A356" s="113" t="s">
        <v>58</v>
      </c>
      <c r="B356" s="8" t="s">
        <v>116</v>
      </c>
      <c r="C356" s="8" t="s">
        <v>511</v>
      </c>
      <c r="D356" s="8" t="s">
        <v>118</v>
      </c>
      <c r="E356" s="7">
        <v>13.826999000000001</v>
      </c>
      <c r="F356" s="7">
        <v>7067467.8399999999</v>
      </c>
      <c r="G356" s="6">
        <v>97721877.819999993</v>
      </c>
      <c r="H356" s="7">
        <v>-511826.21</v>
      </c>
      <c r="I356" s="6">
        <v>-6804579.7300000004</v>
      </c>
      <c r="J356" s="7">
        <v>184734.68</v>
      </c>
      <c r="K356" s="6">
        <v>2377123.4900000002</v>
      </c>
      <c r="L356" s="7">
        <v>-327091.53000000003</v>
      </c>
      <c r="M356" s="6">
        <v>-4427456.24</v>
      </c>
    </row>
    <row r="357" spans="1:13">
      <c r="A357" s="113" t="s">
        <v>58</v>
      </c>
      <c r="B357" s="8" t="s">
        <v>116</v>
      </c>
      <c r="C357" s="8" t="s">
        <v>512</v>
      </c>
      <c r="D357" s="8" t="s">
        <v>118</v>
      </c>
      <c r="E357" s="7">
        <v>13.826999000000001</v>
      </c>
      <c r="F357" s="7">
        <v>41602070.799999997</v>
      </c>
      <c r="G357" s="6">
        <v>575231832.95000005</v>
      </c>
      <c r="H357" s="7">
        <v>-1503378.95</v>
      </c>
      <c r="I357" s="6">
        <v>-19825340.780000001</v>
      </c>
      <c r="J357" s="7">
        <v>3987500.82</v>
      </c>
      <c r="K357" s="6">
        <v>52943239.369999997</v>
      </c>
      <c r="L357" s="7">
        <v>2484121.87</v>
      </c>
      <c r="M357" s="6">
        <v>33117898.59</v>
      </c>
    </row>
    <row r="358" spans="1:13" s="10" customFormat="1">
      <c r="A358" s="110" t="str">
        <f>"Sub Total: " &amp;A357</f>
        <v>Sub Total: Peregrine Global Funds PCC Limited</v>
      </c>
      <c r="B358" s="110"/>
      <c r="C358" s="110"/>
      <c r="D358" s="110"/>
      <c r="E358" s="111"/>
      <c r="F358" s="111"/>
      <c r="G358" s="112">
        <f>SUM(G356:G357)</f>
        <v>672953710.76999998</v>
      </c>
      <c r="H358" s="111"/>
      <c r="I358" s="112">
        <f>SUM(I356:I357)</f>
        <v>-26629920.510000002</v>
      </c>
      <c r="J358" s="111"/>
      <c r="K358" s="112">
        <f>SUM(K356:K357)</f>
        <v>55320362.859999999</v>
      </c>
      <c r="L358" s="111"/>
      <c r="M358" s="112">
        <f>SUM(M356:M357)</f>
        <v>28690442.350000001</v>
      </c>
    </row>
    <row r="359" spans="1:13" s="10" customFormat="1">
      <c r="A359" s="110"/>
      <c r="B359" s="110"/>
      <c r="C359" s="110"/>
      <c r="D359" s="110"/>
      <c r="E359" s="111"/>
      <c r="F359" s="111"/>
      <c r="G359" s="112"/>
      <c r="H359" s="111"/>
      <c r="I359" s="112"/>
      <c r="J359" s="111"/>
      <c r="K359" s="112"/>
      <c r="L359" s="111"/>
      <c r="M359" s="112"/>
    </row>
    <row r="360" spans="1:13" s="10" customFormat="1">
      <c r="A360" s="110" t="str">
        <f>A361</f>
        <v>PineBridge Global Funds</v>
      </c>
      <c r="B360" s="110"/>
      <c r="C360" s="110"/>
      <c r="D360" s="110"/>
      <c r="E360" s="111"/>
      <c r="F360" s="111"/>
      <c r="G360" s="112"/>
      <c r="H360" s="111"/>
      <c r="I360" s="112"/>
      <c r="J360" s="111"/>
      <c r="K360" s="112"/>
      <c r="L360" s="111"/>
      <c r="M360" s="112"/>
    </row>
    <row r="361" spans="1:13">
      <c r="A361" s="113" t="s">
        <v>59</v>
      </c>
      <c r="B361" s="8" t="s">
        <v>116</v>
      </c>
      <c r="C361" s="8" t="s">
        <v>513</v>
      </c>
      <c r="D361" s="8" t="s">
        <v>118</v>
      </c>
      <c r="E361" s="7">
        <v>0</v>
      </c>
      <c r="F361" s="7">
        <v>0</v>
      </c>
      <c r="G361" s="6">
        <v>0</v>
      </c>
      <c r="H361" s="7">
        <v>0</v>
      </c>
      <c r="I361" s="6">
        <v>0</v>
      </c>
      <c r="J361" s="7">
        <v>0</v>
      </c>
      <c r="K361" s="6">
        <v>0</v>
      </c>
      <c r="L361" s="7">
        <v>0</v>
      </c>
      <c r="M361" s="6">
        <v>0</v>
      </c>
    </row>
    <row r="362" spans="1:13">
      <c r="A362" s="113" t="s">
        <v>59</v>
      </c>
      <c r="B362" s="8" t="s">
        <v>116</v>
      </c>
      <c r="C362" s="8" t="s">
        <v>514</v>
      </c>
      <c r="D362" s="8" t="s">
        <v>118</v>
      </c>
      <c r="E362" s="7">
        <v>0</v>
      </c>
      <c r="F362" s="7">
        <v>0</v>
      </c>
      <c r="G362" s="6">
        <v>0</v>
      </c>
      <c r="H362" s="7">
        <v>0</v>
      </c>
      <c r="I362" s="6">
        <v>0</v>
      </c>
      <c r="J362" s="7">
        <v>0</v>
      </c>
      <c r="K362" s="6">
        <v>0</v>
      </c>
      <c r="L362" s="7">
        <v>0</v>
      </c>
      <c r="M362" s="6">
        <v>0</v>
      </c>
    </row>
    <row r="363" spans="1:13">
      <c r="A363" s="113" t="s">
        <v>59</v>
      </c>
      <c r="B363" s="8" t="s">
        <v>116</v>
      </c>
      <c r="C363" s="8" t="s">
        <v>516</v>
      </c>
      <c r="D363" s="8" t="s">
        <v>118</v>
      </c>
      <c r="E363" s="7">
        <v>0</v>
      </c>
      <c r="F363" s="7">
        <v>0</v>
      </c>
      <c r="G363" s="6">
        <v>0</v>
      </c>
      <c r="H363" s="7">
        <v>0</v>
      </c>
      <c r="I363" s="6">
        <v>0</v>
      </c>
      <c r="J363" s="7">
        <v>0</v>
      </c>
      <c r="K363" s="6">
        <v>0</v>
      </c>
      <c r="L363" s="7">
        <v>0</v>
      </c>
      <c r="M363" s="6">
        <v>0</v>
      </c>
    </row>
    <row r="364" spans="1:13">
      <c r="A364" s="113" t="s">
        <v>59</v>
      </c>
      <c r="B364" s="8" t="s">
        <v>116</v>
      </c>
      <c r="C364" s="8" t="s">
        <v>517</v>
      </c>
      <c r="D364" s="8" t="s">
        <v>118</v>
      </c>
      <c r="E364" s="7">
        <v>0</v>
      </c>
      <c r="F364" s="7">
        <v>0</v>
      </c>
      <c r="G364" s="6">
        <v>0</v>
      </c>
      <c r="H364" s="7">
        <v>0</v>
      </c>
      <c r="I364" s="6">
        <v>0</v>
      </c>
      <c r="J364" s="7">
        <v>0</v>
      </c>
      <c r="K364" s="6">
        <v>0</v>
      </c>
      <c r="L364" s="7">
        <v>0</v>
      </c>
      <c r="M364" s="6">
        <v>0</v>
      </c>
    </row>
    <row r="365" spans="1:13" s="10" customFormat="1">
      <c r="A365" s="110" t="str">
        <f>"Sub Total: " &amp;A364</f>
        <v>Sub Total: PineBridge Global Funds</v>
      </c>
      <c r="B365" s="110"/>
      <c r="C365" s="110"/>
      <c r="D365" s="110"/>
      <c r="E365" s="111"/>
      <c r="F365" s="111"/>
      <c r="G365" s="112">
        <f>SUM(G361:G364)</f>
        <v>0</v>
      </c>
      <c r="H365" s="111"/>
      <c r="I365" s="112">
        <f>SUM(I361:I364)</f>
        <v>0</v>
      </c>
      <c r="J365" s="111"/>
      <c r="K365" s="112">
        <f>SUM(K361:K364)</f>
        <v>0</v>
      </c>
      <c r="L365" s="111"/>
      <c r="M365" s="112">
        <f>SUM(M361:M364)</f>
        <v>0</v>
      </c>
    </row>
    <row r="366" spans="1:13" s="10" customFormat="1">
      <c r="A366" s="110"/>
      <c r="B366" s="110"/>
      <c r="C366" s="110"/>
      <c r="D366" s="110"/>
      <c r="E366" s="111"/>
      <c r="F366" s="111"/>
      <c r="G366" s="112"/>
      <c r="H366" s="111"/>
      <c r="I366" s="112"/>
      <c r="J366" s="111"/>
      <c r="K366" s="112"/>
      <c r="L366" s="111"/>
      <c r="M366" s="112"/>
    </row>
    <row r="367" spans="1:13" s="10" customFormat="1">
      <c r="A367" s="110" t="str">
        <f>A368</f>
        <v>Prescient Global Funds Plc (Ireland)</v>
      </c>
      <c r="B367" s="110"/>
      <c r="C367" s="110"/>
      <c r="D367" s="110"/>
      <c r="E367" s="111"/>
      <c r="F367" s="111"/>
      <c r="G367" s="112"/>
      <c r="H367" s="111"/>
      <c r="I367" s="112"/>
      <c r="J367" s="111"/>
      <c r="K367" s="112"/>
      <c r="L367" s="111"/>
      <c r="M367" s="112"/>
    </row>
    <row r="368" spans="1:13">
      <c r="A368" s="113" t="s">
        <v>60</v>
      </c>
      <c r="B368" s="8" t="s">
        <v>116</v>
      </c>
      <c r="C368" s="8" t="s">
        <v>518</v>
      </c>
      <c r="D368" s="8" t="s">
        <v>118</v>
      </c>
      <c r="E368" s="7">
        <v>13.823</v>
      </c>
      <c r="F368" s="7">
        <v>7495417.9100000001</v>
      </c>
      <c r="G368" s="6">
        <v>103609161.77</v>
      </c>
      <c r="H368" s="7">
        <v>1089385.8600000001</v>
      </c>
      <c r="I368" s="6">
        <v>15058580.74</v>
      </c>
      <c r="J368" s="7">
        <v>711649.41</v>
      </c>
      <c r="K368" s="6">
        <v>9837129.7899999991</v>
      </c>
      <c r="L368" s="7">
        <v>377736.45</v>
      </c>
      <c r="M368" s="6">
        <v>5221450.95</v>
      </c>
    </row>
    <row r="369" spans="1:13">
      <c r="A369" s="113" t="s">
        <v>60</v>
      </c>
      <c r="B369" s="8" t="s">
        <v>116</v>
      </c>
      <c r="C369" s="8" t="s">
        <v>519</v>
      </c>
      <c r="D369" s="8" t="s">
        <v>118</v>
      </c>
      <c r="E369" s="7">
        <v>13.823</v>
      </c>
      <c r="F369" s="7">
        <v>31463717.030000001</v>
      </c>
      <c r="G369" s="6">
        <v>434922960.50999999</v>
      </c>
      <c r="H369" s="7">
        <v>774410.63</v>
      </c>
      <c r="I369" s="6">
        <v>10704678.140000001</v>
      </c>
      <c r="J369" s="7">
        <v>969574.92</v>
      </c>
      <c r="K369" s="6">
        <v>13402434.119999999</v>
      </c>
      <c r="L369" s="7">
        <v>-195164.29</v>
      </c>
      <c r="M369" s="6">
        <v>-2697755.98</v>
      </c>
    </row>
    <row r="370" spans="1:13">
      <c r="A370" s="113" t="s">
        <v>60</v>
      </c>
      <c r="B370" s="8" t="s">
        <v>116</v>
      </c>
      <c r="C370" s="8" t="s">
        <v>521</v>
      </c>
      <c r="D370" s="8" t="s">
        <v>118</v>
      </c>
      <c r="E370" s="7">
        <v>13.822998999999999</v>
      </c>
      <c r="F370" s="7">
        <v>4607613.25</v>
      </c>
      <c r="G370" s="6">
        <v>63691037.950000003</v>
      </c>
      <c r="H370" s="7">
        <v>4578721.09</v>
      </c>
      <c r="I370" s="6">
        <v>63291661.630000003</v>
      </c>
      <c r="J370" s="7">
        <v>0</v>
      </c>
      <c r="K370" s="6">
        <v>0</v>
      </c>
      <c r="L370" s="7">
        <v>4578721.09</v>
      </c>
      <c r="M370" s="6">
        <v>63291661.630000003</v>
      </c>
    </row>
    <row r="371" spans="1:13" s="10" customFormat="1">
      <c r="A371" s="110" t="str">
        <f>"Sub Total: " &amp;A370</f>
        <v>Sub Total: Prescient Global Funds Plc (Ireland)</v>
      </c>
      <c r="B371" s="110"/>
      <c r="C371" s="110"/>
      <c r="D371" s="110"/>
      <c r="E371" s="111"/>
      <c r="F371" s="111"/>
      <c r="G371" s="112">
        <f>SUM(G368:G370)</f>
        <v>602223160.23000002</v>
      </c>
      <c r="H371" s="111"/>
      <c r="I371" s="112">
        <f>SUM(I368:I370)</f>
        <v>89054920.510000005</v>
      </c>
      <c r="J371" s="111"/>
      <c r="K371" s="112">
        <f>SUM(K368:K370)</f>
        <v>23239563.909999996</v>
      </c>
      <c r="L371" s="111"/>
      <c r="M371" s="112">
        <f>SUM(M368:M370)</f>
        <v>65815356.600000001</v>
      </c>
    </row>
    <row r="372" spans="1:13" s="10" customFormat="1">
      <c r="A372" s="110"/>
      <c r="B372" s="110"/>
      <c r="C372" s="110"/>
      <c r="D372" s="110"/>
      <c r="E372" s="111"/>
      <c r="F372" s="111"/>
      <c r="G372" s="112"/>
      <c r="H372" s="111"/>
      <c r="I372" s="112"/>
      <c r="J372" s="111"/>
      <c r="K372" s="112"/>
      <c r="L372" s="111"/>
      <c r="M372" s="112"/>
    </row>
    <row r="373" spans="1:13" s="10" customFormat="1">
      <c r="A373" s="110" t="str">
        <f>A374</f>
        <v>PSG Global Funds SICAV p.l.c</v>
      </c>
      <c r="B373" s="110"/>
      <c r="C373" s="110"/>
      <c r="D373" s="110"/>
      <c r="E373" s="111"/>
      <c r="F373" s="111"/>
      <c r="G373" s="112"/>
      <c r="H373" s="111"/>
      <c r="I373" s="112"/>
      <c r="J373" s="111"/>
      <c r="K373" s="112"/>
      <c r="L373" s="111"/>
      <c r="M373" s="112"/>
    </row>
    <row r="374" spans="1:13">
      <c r="A374" s="113" t="s">
        <v>61</v>
      </c>
      <c r="B374" s="8" t="s">
        <v>116</v>
      </c>
      <c r="C374" s="8" t="s">
        <v>527</v>
      </c>
      <c r="D374" s="8" t="s">
        <v>118</v>
      </c>
      <c r="E374" s="7">
        <v>13.87</v>
      </c>
      <c r="F374" s="7">
        <v>11050474.41</v>
      </c>
      <c r="G374" s="6">
        <v>153270080.06999999</v>
      </c>
      <c r="H374" s="7">
        <v>1161438.1499999999</v>
      </c>
      <c r="I374" s="6">
        <v>16109147.140000001</v>
      </c>
      <c r="J374" s="7">
        <v>-683546.19</v>
      </c>
      <c r="K374" s="6">
        <v>-9480785.6500000004</v>
      </c>
      <c r="L374" s="7">
        <v>1844984.34</v>
      </c>
      <c r="M374" s="6">
        <v>25589932.800000001</v>
      </c>
    </row>
    <row r="375" spans="1:13" s="10" customFormat="1">
      <c r="A375" s="110" t="str">
        <f>"Sub Total: " &amp;A374</f>
        <v>Sub Total: PSG Global Funds SICAV p.l.c</v>
      </c>
      <c r="B375" s="110"/>
      <c r="C375" s="110"/>
      <c r="D375" s="110"/>
      <c r="E375" s="111"/>
      <c r="F375" s="111"/>
      <c r="G375" s="112">
        <f>SUM(G374)</f>
        <v>153270080.06999999</v>
      </c>
      <c r="H375" s="111"/>
      <c r="I375" s="112">
        <f>SUM(I374)</f>
        <v>16109147.140000001</v>
      </c>
      <c r="J375" s="111"/>
      <c r="K375" s="112">
        <f>SUM(K374)</f>
        <v>-9480785.6500000004</v>
      </c>
      <c r="L375" s="111"/>
      <c r="M375" s="112">
        <f>SUM(M374)</f>
        <v>25589932.800000001</v>
      </c>
    </row>
    <row r="376" spans="1:13" s="10" customFormat="1" ht="15.75" customHeight="1">
      <c r="A376" s="110"/>
      <c r="B376" s="110"/>
      <c r="C376" s="110"/>
      <c r="D376" s="110"/>
      <c r="E376" s="111"/>
      <c r="F376" s="111"/>
      <c r="G376" s="112"/>
      <c r="H376" s="111"/>
      <c r="I376" s="112"/>
      <c r="J376" s="111"/>
      <c r="K376" s="112"/>
      <c r="L376" s="111"/>
      <c r="M376" s="112"/>
    </row>
    <row r="377" spans="1:13" s="10" customFormat="1">
      <c r="A377" s="110" t="str">
        <f>A378</f>
        <v xml:space="preserve">PSG Mutual Fund </v>
      </c>
      <c r="B377" s="110"/>
      <c r="C377" s="110"/>
      <c r="D377" s="110"/>
      <c r="E377" s="111"/>
      <c r="F377" s="111"/>
      <c r="G377" s="112"/>
      <c r="H377" s="111"/>
      <c r="I377" s="112"/>
      <c r="J377" s="111"/>
      <c r="K377" s="112"/>
      <c r="L377" s="111"/>
      <c r="M377" s="112"/>
    </row>
    <row r="378" spans="1:13">
      <c r="A378" s="113" t="s">
        <v>65</v>
      </c>
      <c r="B378" s="8" t="s">
        <v>116</v>
      </c>
      <c r="C378" s="8" t="s">
        <v>534</v>
      </c>
      <c r="D378" s="8" t="s">
        <v>122</v>
      </c>
      <c r="E378" s="7">
        <v>0</v>
      </c>
      <c r="F378" s="7">
        <v>0</v>
      </c>
      <c r="G378" s="6">
        <v>0</v>
      </c>
      <c r="H378" s="7">
        <v>0</v>
      </c>
      <c r="I378" s="6">
        <v>0</v>
      </c>
      <c r="J378" s="7">
        <v>0</v>
      </c>
      <c r="K378" s="6">
        <v>0</v>
      </c>
      <c r="L378" s="7">
        <v>0</v>
      </c>
      <c r="M378" s="6">
        <v>0</v>
      </c>
    </row>
    <row r="379" spans="1:13" s="10" customFormat="1">
      <c r="A379" s="110" t="str">
        <f>"Sub Total: " &amp;A378</f>
        <v xml:space="preserve">Sub Total: PSG Mutual Fund </v>
      </c>
      <c r="B379" s="110"/>
      <c r="C379" s="110"/>
      <c r="D379" s="110"/>
      <c r="E379" s="111"/>
      <c r="F379" s="111"/>
      <c r="G379" s="112">
        <f>SUM(G378:G378)</f>
        <v>0</v>
      </c>
      <c r="H379" s="111"/>
      <c r="I379" s="112">
        <f>SUM(I378:I378)</f>
        <v>0</v>
      </c>
      <c r="J379" s="111"/>
      <c r="K379" s="112">
        <f>SUM(K378:K378)</f>
        <v>0</v>
      </c>
      <c r="L379" s="111"/>
      <c r="M379" s="112">
        <f>SUM(M378:M378)</f>
        <v>0</v>
      </c>
    </row>
    <row r="380" spans="1:13" s="10" customFormat="1">
      <c r="A380" s="110"/>
      <c r="B380" s="110"/>
      <c r="C380" s="110"/>
      <c r="D380" s="110"/>
      <c r="E380" s="111"/>
      <c r="F380" s="111"/>
      <c r="G380" s="112"/>
      <c r="H380" s="111"/>
      <c r="I380" s="112"/>
      <c r="J380" s="111"/>
      <c r="K380" s="112"/>
      <c r="L380" s="111"/>
      <c r="M380" s="112"/>
    </row>
    <row r="381" spans="1:13" s="10" customFormat="1">
      <c r="A381" s="110" t="str">
        <f>A382</f>
        <v>PTI Mutual Fund PCC Limited</v>
      </c>
      <c r="B381" s="110"/>
      <c r="C381" s="110"/>
      <c r="D381" s="110"/>
      <c r="E381" s="111"/>
      <c r="F381" s="111"/>
      <c r="G381" s="112"/>
      <c r="H381" s="111"/>
      <c r="I381" s="112"/>
      <c r="J381" s="111"/>
      <c r="K381" s="112"/>
      <c r="L381" s="111"/>
      <c r="M381" s="112"/>
    </row>
    <row r="382" spans="1:13">
      <c r="A382" s="113" t="s">
        <v>66</v>
      </c>
      <c r="B382" s="8" t="s">
        <v>116</v>
      </c>
      <c r="C382" s="8" t="s">
        <v>540</v>
      </c>
      <c r="D382" s="8" t="s">
        <v>118</v>
      </c>
      <c r="E382" s="7">
        <v>13.824699000000001</v>
      </c>
      <c r="F382" s="7">
        <v>20461193.699999999</v>
      </c>
      <c r="G382" s="6">
        <v>282869864.54000002</v>
      </c>
      <c r="H382" s="7">
        <v>213569.72</v>
      </c>
      <c r="I382" s="6">
        <v>2952537.31</v>
      </c>
      <c r="J382" s="7">
        <v>319578.56</v>
      </c>
      <c r="K382" s="6">
        <v>4418077.72</v>
      </c>
      <c r="L382" s="7">
        <v>-106008.84</v>
      </c>
      <c r="M382" s="6">
        <v>-1465540.41</v>
      </c>
    </row>
    <row r="383" spans="1:13" s="10" customFormat="1">
      <c r="A383" s="110" t="str">
        <f>"Sub Total: " &amp;A382</f>
        <v>Sub Total: PTI Mutual Fund PCC Limited</v>
      </c>
      <c r="B383" s="110"/>
      <c r="C383" s="110"/>
      <c r="D383" s="110"/>
      <c r="E383" s="111"/>
      <c r="F383" s="111"/>
      <c r="G383" s="112">
        <f>SUM(G382:G382)</f>
        <v>282869864.54000002</v>
      </c>
      <c r="H383" s="111"/>
      <c r="I383" s="112">
        <f>SUM(I382:I382)</f>
        <v>2952537.31</v>
      </c>
      <c r="J383" s="111"/>
      <c r="K383" s="112">
        <f>SUM(K382:K382)</f>
        <v>4418077.72</v>
      </c>
      <c r="L383" s="111"/>
      <c r="M383" s="112">
        <f>SUM(M382:M382)</f>
        <v>-1465540.41</v>
      </c>
    </row>
    <row r="384" spans="1:13" s="10" customFormat="1">
      <c r="A384" s="110"/>
      <c r="B384" s="110"/>
      <c r="C384" s="110"/>
      <c r="D384" s="110"/>
      <c r="E384" s="111"/>
      <c r="F384" s="111"/>
      <c r="G384" s="112"/>
      <c r="H384" s="111"/>
      <c r="I384" s="112"/>
      <c r="J384" s="111"/>
      <c r="K384" s="112"/>
      <c r="L384" s="111"/>
      <c r="M384" s="112"/>
    </row>
    <row r="385" spans="1:13" s="10" customFormat="1">
      <c r="A385" s="110" t="str">
        <f>A386</f>
        <v>RECM Global Equity Fund Limited</v>
      </c>
      <c r="B385" s="110"/>
      <c r="C385" s="110"/>
      <c r="D385" s="110"/>
      <c r="E385" s="111"/>
      <c r="F385" s="111"/>
      <c r="G385" s="112"/>
      <c r="H385" s="111"/>
      <c r="I385" s="112"/>
      <c r="J385" s="111"/>
      <c r="K385" s="112"/>
      <c r="L385" s="111"/>
      <c r="M385" s="112"/>
    </row>
    <row r="386" spans="1:13">
      <c r="A386" s="113" t="s">
        <v>67</v>
      </c>
      <c r="B386" s="8" t="s">
        <v>116</v>
      </c>
      <c r="C386" s="8" t="s">
        <v>541</v>
      </c>
      <c r="D386" s="8" t="s">
        <v>118</v>
      </c>
      <c r="E386" s="7">
        <v>13.821498999999999</v>
      </c>
      <c r="F386" s="7">
        <v>39172583.359999999</v>
      </c>
      <c r="G386" s="6">
        <v>541423860.90999997</v>
      </c>
      <c r="H386" s="7">
        <v>11072</v>
      </c>
      <c r="I386" s="6">
        <v>153031.65</v>
      </c>
      <c r="J386" s="7">
        <v>277492.27</v>
      </c>
      <c r="K386" s="6">
        <v>3835359.41</v>
      </c>
      <c r="L386" s="7">
        <v>-266420.27</v>
      </c>
      <c r="M386" s="6">
        <v>-3682327.76</v>
      </c>
    </row>
    <row r="387" spans="1:13">
      <c r="A387" s="113" t="s">
        <v>68</v>
      </c>
      <c r="B387" s="8" t="s">
        <v>116</v>
      </c>
      <c r="C387" s="8" t="s">
        <v>542</v>
      </c>
      <c r="D387" s="8" t="s">
        <v>118</v>
      </c>
      <c r="E387" s="7">
        <v>13.821498999999999</v>
      </c>
      <c r="F387" s="7">
        <v>190497974.5</v>
      </c>
      <c r="G387" s="6">
        <v>2632967754.5300002</v>
      </c>
      <c r="H387" s="7">
        <v>322139.76</v>
      </c>
      <c r="I387" s="6">
        <v>4452454.6900000004</v>
      </c>
      <c r="J387" s="7">
        <v>22326632.350000001</v>
      </c>
      <c r="K387" s="6">
        <v>308587549.02999997</v>
      </c>
      <c r="L387" s="7">
        <v>-22004492.59</v>
      </c>
      <c r="M387" s="6">
        <v>-304135094.32999998</v>
      </c>
    </row>
    <row r="388" spans="1:13" s="10" customFormat="1">
      <c r="A388" s="110" t="str">
        <f>"Sub Total: " &amp;A387</f>
        <v>Sub Total: RECM Global Fund Limited</v>
      </c>
      <c r="B388" s="110"/>
      <c r="C388" s="110"/>
      <c r="D388" s="110"/>
      <c r="E388" s="111"/>
      <c r="F388" s="111"/>
      <c r="G388" s="112">
        <f>SUM(G386:G387)</f>
        <v>3174391615.4400001</v>
      </c>
      <c r="H388" s="111"/>
      <c r="I388" s="112">
        <f>SUM(I386:I387)</f>
        <v>4605486.3400000008</v>
      </c>
      <c r="J388" s="111"/>
      <c r="K388" s="112">
        <f>SUM(K386:K387)</f>
        <v>312422908.44</v>
      </c>
      <c r="L388" s="111"/>
      <c r="M388" s="112">
        <f>SUM(M386:M387)</f>
        <v>-307817422.08999997</v>
      </c>
    </row>
    <row r="389" spans="1:13" s="10" customFormat="1">
      <c r="A389" s="110"/>
      <c r="B389" s="110"/>
      <c r="C389" s="110"/>
      <c r="D389" s="110"/>
      <c r="E389" s="111"/>
      <c r="F389" s="111"/>
      <c r="G389" s="112"/>
      <c r="H389" s="111"/>
      <c r="I389" s="112"/>
      <c r="J389" s="111"/>
      <c r="K389" s="112"/>
      <c r="L389" s="111"/>
      <c r="M389" s="112"/>
    </row>
    <row r="390" spans="1:13" s="10" customFormat="1">
      <c r="A390" s="110" t="str">
        <f>A391</f>
        <v>Sanlam Global Funds Plc (Ireland)</v>
      </c>
      <c r="B390" s="110"/>
      <c r="C390" s="110"/>
      <c r="D390" s="110"/>
      <c r="E390" s="111"/>
      <c r="F390" s="111"/>
      <c r="G390" s="112"/>
      <c r="H390" s="111"/>
      <c r="I390" s="112"/>
      <c r="J390" s="111"/>
      <c r="K390" s="112"/>
      <c r="L390" s="111"/>
      <c r="M390" s="112"/>
    </row>
    <row r="391" spans="1:13">
      <c r="A391" s="113" t="s">
        <v>69</v>
      </c>
      <c r="B391" s="8" t="s">
        <v>116</v>
      </c>
      <c r="C391" s="8" t="s">
        <v>543</v>
      </c>
      <c r="D391" s="8" t="s">
        <v>118</v>
      </c>
      <c r="E391" s="7">
        <v>13.818453</v>
      </c>
      <c r="F391" s="7">
        <v>47439054.960000001</v>
      </c>
      <c r="G391" s="6">
        <v>655534359.02999997</v>
      </c>
      <c r="H391" s="7">
        <v>0</v>
      </c>
      <c r="I391" s="6">
        <v>0</v>
      </c>
      <c r="J391" s="7">
        <v>0</v>
      </c>
      <c r="K391" s="6">
        <v>0</v>
      </c>
      <c r="L391" s="7">
        <v>0</v>
      </c>
      <c r="M391" s="6">
        <v>0</v>
      </c>
    </row>
    <row r="392" spans="1:13">
      <c r="A392" s="113" t="s">
        <v>69</v>
      </c>
      <c r="B392" s="8" t="s">
        <v>116</v>
      </c>
      <c r="C392" s="8" t="s">
        <v>545</v>
      </c>
      <c r="D392" s="8" t="s">
        <v>118</v>
      </c>
      <c r="E392" s="7">
        <v>13.818453</v>
      </c>
      <c r="F392" s="7">
        <v>13330567.630000001</v>
      </c>
      <c r="G392" s="6">
        <v>184207824.43000001</v>
      </c>
      <c r="H392" s="7">
        <v>6033040.7999999998</v>
      </c>
      <c r="I392" s="6">
        <v>83367291.719999999</v>
      </c>
      <c r="J392" s="7">
        <v>48364.02</v>
      </c>
      <c r="K392" s="6">
        <v>668315.94999999995</v>
      </c>
      <c r="L392" s="7">
        <v>5984676.7800000003</v>
      </c>
      <c r="M392" s="6">
        <v>82698975.769999996</v>
      </c>
    </row>
    <row r="393" spans="1:13">
      <c r="A393" s="113" t="s">
        <v>69</v>
      </c>
      <c r="B393" s="8" t="s">
        <v>116</v>
      </c>
      <c r="C393" s="8" t="s">
        <v>546</v>
      </c>
      <c r="D393" s="8" t="s">
        <v>118</v>
      </c>
      <c r="E393" s="7">
        <v>13.818453</v>
      </c>
      <c r="F393" s="7">
        <v>11463124.859999999</v>
      </c>
      <c r="G393" s="6">
        <v>158402653.97</v>
      </c>
      <c r="H393" s="7">
        <v>2992000</v>
      </c>
      <c r="I393" s="6">
        <v>41344811.859999999</v>
      </c>
      <c r="J393" s="7">
        <v>0</v>
      </c>
      <c r="K393" s="6">
        <v>0</v>
      </c>
      <c r="L393" s="7">
        <v>2992000</v>
      </c>
      <c r="M393" s="6">
        <v>41344811.859999999</v>
      </c>
    </row>
    <row r="394" spans="1:13" s="10" customFormat="1">
      <c r="A394" s="110" t="str">
        <f>"Sub Total: " &amp;A393</f>
        <v>Sub Total: Sanlam Global Funds Plc (Ireland)</v>
      </c>
      <c r="B394" s="110"/>
      <c r="C394" s="110"/>
      <c r="D394" s="110"/>
      <c r="E394" s="111"/>
      <c r="F394" s="111"/>
      <c r="G394" s="112">
        <f>SUM(G391:G393)</f>
        <v>998144837.43000007</v>
      </c>
      <c r="H394" s="111"/>
      <c r="I394" s="112">
        <f>SUM(I391:I393)</f>
        <v>124712103.58</v>
      </c>
      <c r="J394" s="111"/>
      <c r="K394" s="112">
        <f>SUM(K391:K393)</f>
        <v>668315.94999999995</v>
      </c>
      <c r="L394" s="111"/>
      <c r="M394" s="112">
        <f>SUM(M391:M393)</f>
        <v>124043787.63</v>
      </c>
    </row>
    <row r="395" spans="1:13" s="10" customFormat="1">
      <c r="A395" s="110"/>
      <c r="B395" s="110"/>
      <c r="C395" s="110"/>
      <c r="D395" s="110"/>
      <c r="E395" s="111"/>
      <c r="F395" s="111"/>
      <c r="G395" s="112"/>
      <c r="H395" s="111"/>
      <c r="I395" s="112"/>
      <c r="J395" s="111"/>
      <c r="K395" s="112"/>
      <c r="L395" s="111"/>
      <c r="M395" s="112"/>
    </row>
    <row r="396" spans="1:13" s="10" customFormat="1">
      <c r="A396" s="110" t="str">
        <f>A397</f>
        <v>Sanlam Universal Funds Plc (Ireland)</v>
      </c>
      <c r="B396" s="110"/>
      <c r="C396" s="110"/>
      <c r="D396" s="110"/>
      <c r="E396" s="111"/>
      <c r="F396" s="111"/>
      <c r="G396" s="112"/>
      <c r="H396" s="111"/>
      <c r="I396" s="112"/>
      <c r="J396" s="111"/>
      <c r="K396" s="112"/>
      <c r="L396" s="111"/>
      <c r="M396" s="112"/>
    </row>
    <row r="397" spans="1:13">
      <c r="A397" s="113" t="s">
        <v>70</v>
      </c>
      <c r="B397" s="8" t="s">
        <v>116</v>
      </c>
      <c r="C397" s="8" t="s">
        <v>548</v>
      </c>
      <c r="D397" s="8" t="s">
        <v>118</v>
      </c>
      <c r="E397" s="7">
        <v>0</v>
      </c>
      <c r="F397" s="7">
        <v>0</v>
      </c>
      <c r="G397" s="6">
        <v>0</v>
      </c>
      <c r="H397" s="7">
        <v>0</v>
      </c>
      <c r="I397" s="6">
        <v>0</v>
      </c>
      <c r="J397" s="7">
        <v>0</v>
      </c>
      <c r="K397" s="6">
        <v>0</v>
      </c>
      <c r="L397" s="7">
        <v>0</v>
      </c>
      <c r="M397" s="6">
        <v>0</v>
      </c>
    </row>
    <row r="398" spans="1:13">
      <c r="A398" s="113" t="s">
        <v>70</v>
      </c>
      <c r="B398" s="8" t="s">
        <v>116</v>
      </c>
      <c r="C398" s="8" t="s">
        <v>549</v>
      </c>
      <c r="D398" s="8" t="s">
        <v>118</v>
      </c>
      <c r="E398" s="7">
        <v>0</v>
      </c>
      <c r="F398" s="7">
        <v>0</v>
      </c>
      <c r="G398" s="6">
        <v>0</v>
      </c>
      <c r="H398" s="7">
        <v>0</v>
      </c>
      <c r="I398" s="6">
        <v>0</v>
      </c>
      <c r="J398" s="7">
        <v>0</v>
      </c>
      <c r="K398" s="6">
        <v>0</v>
      </c>
      <c r="L398" s="7">
        <v>0</v>
      </c>
      <c r="M398" s="6">
        <v>0</v>
      </c>
    </row>
    <row r="399" spans="1:13">
      <c r="A399" s="113" t="s">
        <v>70</v>
      </c>
      <c r="B399" s="8" t="s">
        <v>116</v>
      </c>
      <c r="C399" s="8" t="s">
        <v>550</v>
      </c>
      <c r="D399" s="8" t="s">
        <v>118</v>
      </c>
      <c r="E399" s="7">
        <v>0</v>
      </c>
      <c r="F399" s="7">
        <v>0</v>
      </c>
      <c r="G399" s="6">
        <v>0</v>
      </c>
      <c r="H399" s="7">
        <v>0</v>
      </c>
      <c r="I399" s="6">
        <v>0</v>
      </c>
      <c r="J399" s="7">
        <v>0</v>
      </c>
      <c r="K399" s="6">
        <v>0</v>
      </c>
      <c r="L399" s="7">
        <v>0</v>
      </c>
      <c r="M399" s="6">
        <v>0</v>
      </c>
    </row>
    <row r="400" spans="1:13">
      <c r="A400" s="113" t="s">
        <v>70</v>
      </c>
      <c r="B400" s="8" t="s">
        <v>116</v>
      </c>
      <c r="C400" s="8" t="s">
        <v>551</v>
      </c>
      <c r="D400" s="8" t="s">
        <v>118</v>
      </c>
      <c r="E400" s="7">
        <v>0</v>
      </c>
      <c r="F400" s="7">
        <v>0</v>
      </c>
      <c r="G400" s="6">
        <v>0</v>
      </c>
      <c r="H400" s="7">
        <v>0</v>
      </c>
      <c r="I400" s="6">
        <v>0</v>
      </c>
      <c r="J400" s="7">
        <v>0</v>
      </c>
      <c r="K400" s="6">
        <v>0</v>
      </c>
      <c r="L400" s="7">
        <v>0</v>
      </c>
      <c r="M400" s="6">
        <v>0</v>
      </c>
    </row>
    <row r="401" spans="1:13">
      <c r="A401" s="113" t="s">
        <v>70</v>
      </c>
      <c r="B401" s="8" t="s">
        <v>116</v>
      </c>
      <c r="C401" s="8" t="s">
        <v>552</v>
      </c>
      <c r="D401" s="8" t="s">
        <v>118</v>
      </c>
      <c r="E401" s="7">
        <v>0</v>
      </c>
      <c r="F401" s="7">
        <v>0</v>
      </c>
      <c r="G401" s="6">
        <v>0</v>
      </c>
      <c r="H401" s="7">
        <v>0</v>
      </c>
      <c r="I401" s="6">
        <v>0</v>
      </c>
      <c r="J401" s="7">
        <v>0</v>
      </c>
      <c r="K401" s="6">
        <v>0</v>
      </c>
      <c r="L401" s="7">
        <v>0</v>
      </c>
      <c r="M401" s="6">
        <v>0</v>
      </c>
    </row>
    <row r="402" spans="1:13">
      <c r="A402" s="113" t="s">
        <v>70</v>
      </c>
      <c r="B402" s="8" t="s">
        <v>116</v>
      </c>
      <c r="C402" s="8" t="s">
        <v>553</v>
      </c>
      <c r="D402" s="8" t="s">
        <v>118</v>
      </c>
      <c r="E402" s="7">
        <v>13.818453</v>
      </c>
      <c r="F402" s="7">
        <v>71920.19</v>
      </c>
      <c r="G402" s="6">
        <v>993825.78</v>
      </c>
      <c r="H402" s="7">
        <v>77019.070000000007</v>
      </c>
      <c r="I402" s="6">
        <v>1064284.4099999999</v>
      </c>
      <c r="J402" s="7">
        <v>0</v>
      </c>
      <c r="K402" s="6">
        <v>0</v>
      </c>
      <c r="L402" s="7">
        <v>77019.070000000007</v>
      </c>
      <c r="M402" s="6">
        <v>1064284.4099999999</v>
      </c>
    </row>
    <row r="403" spans="1:13">
      <c r="A403" s="113" t="s">
        <v>70</v>
      </c>
      <c r="B403" s="8" t="s">
        <v>116</v>
      </c>
      <c r="C403" s="8" t="s">
        <v>554</v>
      </c>
      <c r="D403" s="8" t="s">
        <v>118</v>
      </c>
      <c r="E403" s="7">
        <v>13.818453</v>
      </c>
      <c r="F403" s="7">
        <v>3381502.97</v>
      </c>
      <c r="G403" s="6">
        <v>46727140.409999996</v>
      </c>
      <c r="H403" s="7">
        <v>0</v>
      </c>
      <c r="I403" s="6">
        <v>0</v>
      </c>
      <c r="J403" s="7">
        <v>170000</v>
      </c>
      <c r="K403" s="6">
        <v>2349137.04</v>
      </c>
      <c r="L403" s="7">
        <v>-170000</v>
      </c>
      <c r="M403" s="6">
        <v>-2349137.04</v>
      </c>
    </row>
    <row r="404" spans="1:13">
      <c r="A404" s="113" t="s">
        <v>70</v>
      </c>
      <c r="B404" s="8" t="s">
        <v>116</v>
      </c>
      <c r="C404" s="8" t="s">
        <v>555</v>
      </c>
      <c r="D404" s="8" t="s">
        <v>118</v>
      </c>
      <c r="E404" s="7">
        <v>13.818453</v>
      </c>
      <c r="F404" s="7">
        <v>5692611.6200000001</v>
      </c>
      <c r="G404" s="6">
        <v>78663087.040000007</v>
      </c>
      <c r="H404" s="7">
        <v>699562.17</v>
      </c>
      <c r="I404" s="6">
        <v>9666867.0800000001</v>
      </c>
      <c r="J404" s="7">
        <v>0</v>
      </c>
      <c r="K404" s="6">
        <v>0</v>
      </c>
      <c r="L404" s="7">
        <v>699562.17</v>
      </c>
      <c r="M404" s="6">
        <v>9666867.0800000001</v>
      </c>
    </row>
    <row r="405" spans="1:13">
      <c r="A405" s="113" t="s">
        <v>70</v>
      </c>
      <c r="B405" s="8" t="s">
        <v>116</v>
      </c>
      <c r="C405" s="8" t="s">
        <v>556</v>
      </c>
      <c r="D405" s="8" t="s">
        <v>118</v>
      </c>
      <c r="E405" s="7">
        <v>13.818453</v>
      </c>
      <c r="F405" s="7">
        <v>22215252.710000001</v>
      </c>
      <c r="G405" s="6">
        <v>306980429.06</v>
      </c>
      <c r="H405" s="7">
        <v>75941.47</v>
      </c>
      <c r="I405" s="6">
        <v>1049393.6499999999</v>
      </c>
      <c r="J405" s="7">
        <v>3590000</v>
      </c>
      <c r="K405" s="6">
        <v>49608246.850000001</v>
      </c>
      <c r="L405" s="7">
        <v>-3514058.53</v>
      </c>
      <c r="M405" s="6">
        <v>-48558853.200000003</v>
      </c>
    </row>
    <row r="406" spans="1:13">
      <c r="A406" s="113" t="s">
        <v>70</v>
      </c>
      <c r="B406" s="8" t="s">
        <v>116</v>
      </c>
      <c r="C406" s="8" t="s">
        <v>558</v>
      </c>
      <c r="D406" s="8" t="s">
        <v>118</v>
      </c>
      <c r="E406" s="7">
        <v>13.818453</v>
      </c>
      <c r="F406" s="7">
        <v>31559508.989999998</v>
      </c>
      <c r="G406" s="6">
        <v>436103596.81</v>
      </c>
      <c r="H406" s="7">
        <v>5000000</v>
      </c>
      <c r="I406" s="6">
        <v>69092265.810000002</v>
      </c>
      <c r="J406" s="7">
        <v>0</v>
      </c>
      <c r="K406" s="6">
        <v>0</v>
      </c>
      <c r="L406" s="7">
        <v>5000000</v>
      </c>
      <c r="M406" s="6">
        <v>69092265.810000002</v>
      </c>
    </row>
    <row r="407" spans="1:13">
      <c r="A407" s="113" t="s">
        <v>70</v>
      </c>
      <c r="B407" s="8" t="s">
        <v>116</v>
      </c>
      <c r="C407" s="8" t="s">
        <v>559</v>
      </c>
      <c r="D407" s="8" t="s">
        <v>118</v>
      </c>
      <c r="E407" s="7">
        <v>0</v>
      </c>
      <c r="F407" s="7">
        <v>0</v>
      </c>
      <c r="G407" s="6">
        <v>0</v>
      </c>
      <c r="H407" s="7">
        <v>0</v>
      </c>
      <c r="I407" s="6">
        <v>0</v>
      </c>
      <c r="J407" s="7">
        <v>0</v>
      </c>
      <c r="K407" s="6">
        <v>0</v>
      </c>
      <c r="L407" s="7">
        <v>0</v>
      </c>
      <c r="M407" s="6">
        <v>0</v>
      </c>
    </row>
    <row r="408" spans="1:13">
      <c r="A408" s="113" t="s">
        <v>70</v>
      </c>
      <c r="B408" s="8" t="s">
        <v>116</v>
      </c>
      <c r="C408" s="8" t="s">
        <v>560</v>
      </c>
      <c r="D408" s="8" t="s">
        <v>118</v>
      </c>
      <c r="E408" s="7">
        <v>13.818453</v>
      </c>
      <c r="F408" s="7">
        <v>729601.73</v>
      </c>
      <c r="G408" s="6">
        <v>10081967.33</v>
      </c>
      <c r="H408" s="7">
        <v>638000</v>
      </c>
      <c r="I408" s="6">
        <v>8816173.1199999992</v>
      </c>
      <c r="J408" s="7">
        <v>248450</v>
      </c>
      <c r="K408" s="6">
        <v>3433194.69</v>
      </c>
      <c r="L408" s="7">
        <v>389550</v>
      </c>
      <c r="M408" s="6">
        <v>5382978.4299999997</v>
      </c>
    </row>
    <row r="409" spans="1:13">
      <c r="A409" s="113" t="s">
        <v>70</v>
      </c>
      <c r="B409" s="8" t="s">
        <v>116</v>
      </c>
      <c r="C409" s="8" t="s">
        <v>561</v>
      </c>
      <c r="D409" s="8" t="s">
        <v>118</v>
      </c>
      <c r="E409" s="7">
        <v>13.818453</v>
      </c>
      <c r="F409" s="7">
        <v>161752.23000000001</v>
      </c>
      <c r="G409" s="6">
        <v>2235165.61</v>
      </c>
      <c r="H409" s="7">
        <v>0</v>
      </c>
      <c r="I409" s="6">
        <v>0</v>
      </c>
      <c r="J409" s="7">
        <v>0</v>
      </c>
      <c r="K409" s="6">
        <v>0</v>
      </c>
      <c r="L409" s="7">
        <v>0</v>
      </c>
      <c r="M409" s="6">
        <v>0</v>
      </c>
    </row>
    <row r="410" spans="1:13">
      <c r="A410" s="113" t="s">
        <v>70</v>
      </c>
      <c r="B410" s="8" t="s">
        <v>116</v>
      </c>
      <c r="C410" s="8" t="s">
        <v>562</v>
      </c>
      <c r="D410" s="8" t="s">
        <v>136</v>
      </c>
      <c r="E410" s="7">
        <v>20.956101</v>
      </c>
      <c r="F410" s="7">
        <v>10910.73</v>
      </c>
      <c r="G410" s="6">
        <v>228646.36</v>
      </c>
      <c r="H410" s="7">
        <v>0</v>
      </c>
      <c r="I410" s="6">
        <v>0</v>
      </c>
      <c r="J410" s="7">
        <v>0</v>
      </c>
      <c r="K410" s="6">
        <v>0</v>
      </c>
      <c r="L410" s="7">
        <v>0</v>
      </c>
      <c r="M410" s="6">
        <v>0</v>
      </c>
    </row>
    <row r="411" spans="1:13">
      <c r="A411" s="113" t="s">
        <v>70</v>
      </c>
      <c r="B411" s="8" t="s">
        <v>116</v>
      </c>
      <c r="C411" s="8" t="s">
        <v>563</v>
      </c>
      <c r="D411" s="8" t="s">
        <v>136</v>
      </c>
      <c r="E411" s="7">
        <v>20.956101</v>
      </c>
      <c r="F411" s="7">
        <v>2437493.9700000002</v>
      </c>
      <c r="G411" s="6">
        <v>51080370.460000001</v>
      </c>
      <c r="H411" s="7">
        <v>749018.15</v>
      </c>
      <c r="I411" s="6">
        <v>15696500.27</v>
      </c>
      <c r="J411" s="7">
        <v>0</v>
      </c>
      <c r="K411" s="6">
        <v>0</v>
      </c>
      <c r="L411" s="7">
        <v>749018.15</v>
      </c>
      <c r="M411" s="6">
        <v>15696500.27</v>
      </c>
    </row>
    <row r="412" spans="1:13">
      <c r="A412" s="113" t="s">
        <v>70</v>
      </c>
      <c r="B412" s="8" t="s">
        <v>116</v>
      </c>
      <c r="C412" s="8" t="s">
        <v>566</v>
      </c>
      <c r="D412" s="8" t="s">
        <v>118</v>
      </c>
      <c r="E412" s="7">
        <v>13.818453</v>
      </c>
      <c r="F412" s="7">
        <v>91678572.230000004</v>
      </c>
      <c r="G412" s="6">
        <v>1266856056.28</v>
      </c>
      <c r="H412" s="7">
        <v>3306434.82</v>
      </c>
      <c r="I412" s="6">
        <v>45689814.689999998</v>
      </c>
      <c r="J412" s="7">
        <v>33473150</v>
      </c>
      <c r="K412" s="6">
        <v>462547155.47000003</v>
      </c>
      <c r="L412" s="7">
        <v>-30166715.18</v>
      </c>
      <c r="M412" s="6">
        <v>-416857340.77999997</v>
      </c>
    </row>
    <row r="413" spans="1:13">
      <c r="A413" s="113" t="s">
        <v>70</v>
      </c>
      <c r="B413" s="8" t="s">
        <v>116</v>
      </c>
      <c r="C413" s="8" t="s">
        <v>567</v>
      </c>
      <c r="D413" s="8" t="s">
        <v>118</v>
      </c>
      <c r="E413" s="7">
        <v>13.818453</v>
      </c>
      <c r="F413" s="7">
        <v>248848.17</v>
      </c>
      <c r="G413" s="6">
        <v>3438696.78</v>
      </c>
      <c r="H413" s="7">
        <v>0</v>
      </c>
      <c r="I413" s="6">
        <v>0</v>
      </c>
      <c r="J413" s="7">
        <v>74700</v>
      </c>
      <c r="K413" s="6">
        <v>1032238.45</v>
      </c>
      <c r="L413" s="7">
        <v>-74700</v>
      </c>
      <c r="M413" s="6">
        <v>-1032238.45</v>
      </c>
    </row>
    <row r="414" spans="1:13">
      <c r="A414" s="113" t="s">
        <v>70</v>
      </c>
      <c r="B414" s="8" t="s">
        <v>116</v>
      </c>
      <c r="C414" s="8" t="s">
        <v>568</v>
      </c>
      <c r="D414" s="8" t="s">
        <v>118</v>
      </c>
      <c r="E414" s="7">
        <v>0</v>
      </c>
      <c r="F414" s="7">
        <v>0</v>
      </c>
      <c r="G414" s="6">
        <v>0</v>
      </c>
      <c r="H414" s="7">
        <v>0</v>
      </c>
      <c r="I414" s="6">
        <v>0</v>
      </c>
      <c r="J414" s="7">
        <v>0</v>
      </c>
      <c r="K414" s="6">
        <v>0</v>
      </c>
      <c r="L414" s="7">
        <v>0</v>
      </c>
      <c r="M414" s="6">
        <v>0</v>
      </c>
    </row>
    <row r="415" spans="1:13">
      <c r="A415" s="113" t="s">
        <v>70</v>
      </c>
      <c r="B415" s="8" t="s">
        <v>116</v>
      </c>
      <c r="C415" s="8" t="s">
        <v>569</v>
      </c>
      <c r="D415" s="8" t="s">
        <v>118</v>
      </c>
      <c r="E415" s="7">
        <v>0</v>
      </c>
      <c r="F415" s="7">
        <v>0</v>
      </c>
      <c r="G415" s="6">
        <v>0</v>
      </c>
      <c r="H415" s="7">
        <v>0</v>
      </c>
      <c r="I415" s="6">
        <v>0</v>
      </c>
      <c r="J415" s="7">
        <v>0</v>
      </c>
      <c r="K415" s="6">
        <v>0</v>
      </c>
      <c r="L415" s="7">
        <v>0</v>
      </c>
      <c r="M415" s="6">
        <v>0</v>
      </c>
    </row>
    <row r="416" spans="1:13">
      <c r="A416" s="113" t="s">
        <v>70</v>
      </c>
      <c r="B416" s="8" t="s">
        <v>116</v>
      </c>
      <c r="C416" s="8" t="s">
        <v>570</v>
      </c>
      <c r="D416" s="8" t="s">
        <v>118</v>
      </c>
      <c r="E416" s="7">
        <v>0</v>
      </c>
      <c r="F416" s="7">
        <v>0</v>
      </c>
      <c r="G416" s="6">
        <v>0</v>
      </c>
      <c r="H416" s="7">
        <v>0</v>
      </c>
      <c r="I416" s="6">
        <v>0</v>
      </c>
      <c r="J416" s="7">
        <v>0</v>
      </c>
      <c r="K416" s="6">
        <v>0</v>
      </c>
      <c r="L416" s="7">
        <v>0</v>
      </c>
      <c r="M416" s="6">
        <v>0</v>
      </c>
    </row>
    <row r="417" spans="1:13">
      <c r="A417" s="113" t="s">
        <v>70</v>
      </c>
      <c r="B417" s="8" t="s">
        <v>116</v>
      </c>
      <c r="C417" s="8" t="s">
        <v>571</v>
      </c>
      <c r="D417" s="8" t="s">
        <v>118</v>
      </c>
      <c r="E417" s="7">
        <v>0</v>
      </c>
      <c r="F417" s="7">
        <v>0</v>
      </c>
      <c r="G417" s="6">
        <v>0</v>
      </c>
      <c r="H417" s="7">
        <v>0</v>
      </c>
      <c r="I417" s="6">
        <v>0</v>
      </c>
      <c r="J417" s="7">
        <v>0</v>
      </c>
      <c r="K417" s="6">
        <v>0</v>
      </c>
      <c r="L417" s="7">
        <v>0</v>
      </c>
      <c r="M417" s="6">
        <v>0</v>
      </c>
    </row>
    <row r="418" spans="1:13">
      <c r="A418" s="113" t="s">
        <v>70</v>
      </c>
      <c r="B418" s="8" t="s">
        <v>116</v>
      </c>
      <c r="C418" s="8" t="s">
        <v>572</v>
      </c>
      <c r="D418" s="8" t="s">
        <v>118</v>
      </c>
      <c r="E418" s="7">
        <v>0</v>
      </c>
      <c r="F418" s="7">
        <v>0</v>
      </c>
      <c r="G418" s="6">
        <v>0</v>
      </c>
      <c r="H418" s="7">
        <v>0</v>
      </c>
      <c r="I418" s="6">
        <v>0</v>
      </c>
      <c r="J418" s="7">
        <v>0</v>
      </c>
      <c r="K418" s="6">
        <v>0</v>
      </c>
      <c r="L418" s="7">
        <v>0</v>
      </c>
      <c r="M418" s="6">
        <v>0</v>
      </c>
    </row>
    <row r="419" spans="1:13">
      <c r="A419" s="113" t="s">
        <v>70</v>
      </c>
      <c r="B419" s="8" t="s">
        <v>116</v>
      </c>
      <c r="C419" s="8" t="s">
        <v>573</v>
      </c>
      <c r="D419" s="8" t="s">
        <v>118</v>
      </c>
      <c r="E419" s="7">
        <v>0</v>
      </c>
      <c r="F419" s="7">
        <v>0</v>
      </c>
      <c r="G419" s="6">
        <v>0</v>
      </c>
      <c r="H419" s="7">
        <v>0</v>
      </c>
      <c r="I419" s="6">
        <v>0</v>
      </c>
      <c r="J419" s="7">
        <v>0</v>
      </c>
      <c r="K419" s="6">
        <v>0</v>
      </c>
      <c r="L419" s="7">
        <v>0</v>
      </c>
      <c r="M419" s="6">
        <v>0</v>
      </c>
    </row>
    <row r="420" spans="1:13">
      <c r="A420" s="113" t="s">
        <v>70</v>
      </c>
      <c r="B420" s="8" t="s">
        <v>116</v>
      </c>
      <c r="C420" s="8" t="s">
        <v>574</v>
      </c>
      <c r="D420" s="8" t="s">
        <v>118</v>
      </c>
      <c r="E420" s="7">
        <v>0</v>
      </c>
      <c r="F420" s="7">
        <v>0</v>
      </c>
      <c r="G420" s="6">
        <v>0</v>
      </c>
      <c r="H420" s="7">
        <v>0</v>
      </c>
      <c r="I420" s="6">
        <v>0</v>
      </c>
      <c r="J420" s="7">
        <v>0</v>
      </c>
      <c r="K420" s="6">
        <v>0</v>
      </c>
      <c r="L420" s="7">
        <v>0</v>
      </c>
      <c r="M420" s="6">
        <v>0</v>
      </c>
    </row>
    <row r="421" spans="1:13">
      <c r="A421" s="113" t="s">
        <v>70</v>
      </c>
      <c r="B421" s="8" t="s">
        <v>116</v>
      </c>
      <c r="C421" s="8" t="s">
        <v>576</v>
      </c>
      <c r="D421" s="8" t="s">
        <v>118</v>
      </c>
      <c r="E421" s="7">
        <v>0</v>
      </c>
      <c r="F421" s="7">
        <v>0</v>
      </c>
      <c r="G421" s="6">
        <v>0</v>
      </c>
      <c r="H421" s="7">
        <v>0</v>
      </c>
      <c r="I421" s="6">
        <v>0</v>
      </c>
      <c r="J421" s="7">
        <v>0</v>
      </c>
      <c r="K421" s="6">
        <v>0</v>
      </c>
      <c r="L421" s="7">
        <v>0</v>
      </c>
      <c r="M421" s="6">
        <v>0</v>
      </c>
    </row>
    <row r="422" spans="1:13">
      <c r="A422" s="113" t="s">
        <v>70</v>
      </c>
      <c r="B422" s="8" t="s">
        <v>116</v>
      </c>
      <c r="C422" s="8" t="s">
        <v>577</v>
      </c>
      <c r="D422" s="8" t="s">
        <v>118</v>
      </c>
      <c r="E422" s="7">
        <v>13.818453</v>
      </c>
      <c r="F422" s="7">
        <v>739681.51</v>
      </c>
      <c r="G422" s="6">
        <v>10221254.300000001</v>
      </c>
      <c r="H422" s="7">
        <v>0</v>
      </c>
      <c r="I422" s="6">
        <v>0</v>
      </c>
      <c r="J422" s="7">
        <v>150200</v>
      </c>
      <c r="K422" s="6">
        <v>2075531.67</v>
      </c>
      <c r="L422" s="7">
        <v>-150200</v>
      </c>
      <c r="M422" s="6">
        <v>-2075531.66</v>
      </c>
    </row>
    <row r="423" spans="1:13">
      <c r="A423" s="113" t="s">
        <v>70</v>
      </c>
      <c r="B423" s="8" t="s">
        <v>116</v>
      </c>
      <c r="C423" s="8" t="s">
        <v>578</v>
      </c>
      <c r="D423" s="8" t="s">
        <v>118</v>
      </c>
      <c r="E423" s="7">
        <v>13.818453</v>
      </c>
      <c r="F423" s="7">
        <v>29501378.079999998</v>
      </c>
      <c r="G423" s="6">
        <v>407663411.22000003</v>
      </c>
      <c r="H423" s="7">
        <v>6098950</v>
      </c>
      <c r="I423" s="6">
        <v>84278054.909999996</v>
      </c>
      <c r="J423" s="7">
        <v>12281501.949999999</v>
      </c>
      <c r="K423" s="6">
        <v>169711359.46000001</v>
      </c>
      <c r="L423" s="7">
        <v>-6182551.9500000002</v>
      </c>
      <c r="M423" s="6">
        <v>-85433304.549999997</v>
      </c>
    </row>
    <row r="424" spans="1:13">
      <c r="A424" s="113" t="s">
        <v>70</v>
      </c>
      <c r="B424" s="8" t="s">
        <v>116</v>
      </c>
      <c r="C424" s="8" t="s">
        <v>579</v>
      </c>
      <c r="D424" s="8" t="s">
        <v>118</v>
      </c>
      <c r="E424" s="7">
        <v>0</v>
      </c>
      <c r="F424" s="7">
        <v>0</v>
      </c>
      <c r="G424" s="6">
        <v>0</v>
      </c>
      <c r="H424" s="7">
        <v>0</v>
      </c>
      <c r="I424" s="6">
        <v>0</v>
      </c>
      <c r="J424" s="7">
        <v>0</v>
      </c>
      <c r="K424" s="6">
        <v>0</v>
      </c>
      <c r="L424" s="7">
        <v>0</v>
      </c>
      <c r="M424" s="6">
        <v>0</v>
      </c>
    </row>
    <row r="425" spans="1:13">
      <c r="A425" s="113" t="s">
        <v>70</v>
      </c>
      <c r="B425" s="8" t="s">
        <v>116</v>
      </c>
      <c r="C425" s="8" t="s">
        <v>580</v>
      </c>
      <c r="D425" s="8" t="s">
        <v>118</v>
      </c>
      <c r="E425" s="7">
        <v>0</v>
      </c>
      <c r="F425" s="7">
        <v>0</v>
      </c>
      <c r="G425" s="6">
        <v>0</v>
      </c>
      <c r="H425" s="7">
        <v>0</v>
      </c>
      <c r="I425" s="6">
        <v>0</v>
      </c>
      <c r="J425" s="7">
        <v>0</v>
      </c>
      <c r="K425" s="6">
        <v>0</v>
      </c>
      <c r="L425" s="7">
        <v>0</v>
      </c>
      <c r="M425" s="6">
        <v>0</v>
      </c>
    </row>
    <row r="426" spans="1:13">
      <c r="A426" s="113" t="s">
        <v>70</v>
      </c>
      <c r="B426" s="8" t="s">
        <v>116</v>
      </c>
      <c r="C426" s="8" t="s">
        <v>581</v>
      </c>
      <c r="D426" s="8" t="s">
        <v>118</v>
      </c>
      <c r="E426" s="7">
        <v>13.818453</v>
      </c>
      <c r="F426" s="7">
        <v>590806.68999999994</v>
      </c>
      <c r="G426" s="6">
        <v>8164034.5800000001</v>
      </c>
      <c r="H426" s="7">
        <v>43273.51</v>
      </c>
      <c r="I426" s="6">
        <v>597972.97</v>
      </c>
      <c r="J426" s="7">
        <v>74250</v>
      </c>
      <c r="K426" s="6">
        <v>1026020.15</v>
      </c>
      <c r="L426" s="7">
        <v>-30976.49</v>
      </c>
      <c r="M426" s="6">
        <v>-428047.18</v>
      </c>
    </row>
    <row r="427" spans="1:13">
      <c r="A427" s="113" t="s">
        <v>70</v>
      </c>
      <c r="B427" s="8" t="s">
        <v>116</v>
      </c>
      <c r="C427" s="8" t="s">
        <v>582</v>
      </c>
      <c r="D427" s="8" t="s">
        <v>136</v>
      </c>
      <c r="E427" s="7">
        <v>0</v>
      </c>
      <c r="F427" s="7">
        <v>0</v>
      </c>
      <c r="G427" s="6">
        <v>0</v>
      </c>
      <c r="H427" s="7">
        <v>0</v>
      </c>
      <c r="I427" s="6">
        <v>0</v>
      </c>
      <c r="J427" s="7">
        <v>0</v>
      </c>
      <c r="K427" s="6">
        <v>0</v>
      </c>
      <c r="L427" s="7">
        <v>0</v>
      </c>
      <c r="M427" s="6">
        <v>0</v>
      </c>
    </row>
    <row r="428" spans="1:13" s="10" customFormat="1">
      <c r="A428" s="110" t="str">
        <f>"Sub Total: " &amp;A427</f>
        <v>Sub Total: Sanlam Universal Funds Plc (Ireland)</v>
      </c>
      <c r="B428" s="110"/>
      <c r="C428" s="110"/>
      <c r="D428" s="110"/>
      <c r="E428" s="111"/>
      <c r="F428" s="111"/>
      <c r="G428" s="112">
        <f>SUM(G397:G427)</f>
        <v>2629437682.0200005</v>
      </c>
      <c r="H428" s="111"/>
      <c r="I428" s="112">
        <f>SUM(I397:I427)</f>
        <v>235951326.91</v>
      </c>
      <c r="J428" s="111"/>
      <c r="K428" s="112">
        <f>SUM(K397:K427)</f>
        <v>691782883.77999997</v>
      </c>
      <c r="L428" s="111"/>
      <c r="M428" s="112">
        <f>SUM(M397:M427)</f>
        <v>-455831556.86000001</v>
      </c>
    </row>
    <row r="429" spans="1:13" s="10" customFormat="1">
      <c r="A429" s="110"/>
      <c r="B429" s="110"/>
      <c r="C429" s="110"/>
      <c r="D429" s="110"/>
      <c r="E429" s="111"/>
      <c r="F429" s="111"/>
      <c r="G429" s="112"/>
      <c r="H429" s="111"/>
      <c r="I429" s="112"/>
      <c r="J429" s="111"/>
      <c r="K429" s="112"/>
      <c r="L429" s="111"/>
      <c r="M429" s="112"/>
    </row>
    <row r="430" spans="1:13" s="10" customFormat="1">
      <c r="A430" s="110" t="str">
        <f>A431</f>
        <v xml:space="preserve">Sarasin Funds Management </v>
      </c>
      <c r="B430" s="110"/>
      <c r="C430" s="110"/>
      <c r="D430" s="110"/>
      <c r="E430" s="111"/>
      <c r="F430" s="111"/>
      <c r="G430" s="112"/>
      <c r="H430" s="111"/>
      <c r="I430" s="112"/>
      <c r="J430" s="111"/>
      <c r="K430" s="112"/>
      <c r="L430" s="111"/>
      <c r="M430" s="112"/>
    </row>
    <row r="431" spans="1:13">
      <c r="A431" s="113" t="s">
        <v>71</v>
      </c>
      <c r="B431" s="8" t="s">
        <v>116</v>
      </c>
      <c r="C431" s="8" t="s">
        <v>583</v>
      </c>
      <c r="D431" s="8" t="s">
        <v>136</v>
      </c>
      <c r="E431" s="7">
        <v>20.977499999999999</v>
      </c>
      <c r="F431" s="7">
        <v>2751085.84</v>
      </c>
      <c r="G431" s="6">
        <v>57710903.210000001</v>
      </c>
      <c r="H431" s="7">
        <v>26213.85</v>
      </c>
      <c r="I431" s="6">
        <v>549901.03</v>
      </c>
      <c r="J431" s="7">
        <v>31873.82</v>
      </c>
      <c r="K431" s="6">
        <v>668633.06000000006</v>
      </c>
      <c r="L431" s="7">
        <v>-5659.97</v>
      </c>
      <c r="M431" s="6">
        <v>-118732.03</v>
      </c>
    </row>
    <row r="432" spans="1:13">
      <c r="A432" s="113" t="s">
        <v>71</v>
      </c>
      <c r="B432" s="8" t="s">
        <v>116</v>
      </c>
      <c r="C432" s="8" t="s">
        <v>584</v>
      </c>
      <c r="D432" s="8" t="s">
        <v>118</v>
      </c>
      <c r="E432" s="7">
        <v>13.863300000000001</v>
      </c>
      <c r="F432" s="7">
        <v>15093809.74</v>
      </c>
      <c r="G432" s="6">
        <v>209250012.56999999</v>
      </c>
      <c r="H432" s="7">
        <v>399312.8</v>
      </c>
      <c r="I432" s="6">
        <v>5535793.1399999997</v>
      </c>
      <c r="J432" s="7">
        <v>658479.11</v>
      </c>
      <c r="K432" s="6">
        <v>9128693.4399999995</v>
      </c>
      <c r="L432" s="7">
        <v>-259166.31</v>
      </c>
      <c r="M432" s="6">
        <v>-3592900.3</v>
      </c>
    </row>
    <row r="433" spans="1:13">
      <c r="A433" s="113" t="s">
        <v>71</v>
      </c>
      <c r="B433" s="8" t="s">
        <v>116</v>
      </c>
      <c r="C433" s="8" t="s">
        <v>591</v>
      </c>
      <c r="D433" s="8" t="s">
        <v>136</v>
      </c>
      <c r="E433" s="7">
        <v>20.977499000000002</v>
      </c>
      <c r="F433" s="7">
        <v>15535109.310000001</v>
      </c>
      <c r="G433" s="6">
        <v>325887755.55000001</v>
      </c>
      <c r="H433" s="7">
        <v>1425247.58</v>
      </c>
      <c r="I433" s="6">
        <v>29898131.109999999</v>
      </c>
      <c r="J433" s="7">
        <v>851076.48</v>
      </c>
      <c r="K433" s="6">
        <v>17853456.859999999</v>
      </c>
      <c r="L433" s="7">
        <v>574171.1</v>
      </c>
      <c r="M433" s="6">
        <v>12044674.25</v>
      </c>
    </row>
    <row r="434" spans="1:13">
      <c r="A434" s="113" t="s">
        <v>71</v>
      </c>
      <c r="B434" s="8" t="s">
        <v>116</v>
      </c>
      <c r="C434" s="8" t="s">
        <v>592</v>
      </c>
      <c r="D434" s="8" t="s">
        <v>118</v>
      </c>
      <c r="E434" s="7">
        <v>13.863300000000001</v>
      </c>
      <c r="F434" s="7">
        <v>1322665.19</v>
      </c>
      <c r="G434" s="6">
        <v>18336504.329999998</v>
      </c>
      <c r="H434" s="7">
        <v>0</v>
      </c>
      <c r="I434" s="6">
        <v>0</v>
      </c>
      <c r="J434" s="7">
        <v>0</v>
      </c>
      <c r="K434" s="6">
        <v>0</v>
      </c>
      <c r="L434" s="7">
        <v>0</v>
      </c>
      <c r="M434" s="6">
        <v>0</v>
      </c>
    </row>
    <row r="435" spans="1:13" s="10" customFormat="1">
      <c r="A435" s="110" t="str">
        <f>"Sub Total: " &amp;A434</f>
        <v xml:space="preserve">Sub Total: Sarasin Funds Management </v>
      </c>
      <c r="B435" s="110"/>
      <c r="C435" s="110"/>
      <c r="D435" s="110"/>
      <c r="E435" s="111"/>
      <c r="F435" s="111"/>
      <c r="G435" s="112">
        <f>SUM(G431:G434)</f>
        <v>611185175.66000009</v>
      </c>
      <c r="H435" s="111"/>
      <c r="I435" s="112">
        <f>SUM(I431:I434)</f>
        <v>35983825.280000001</v>
      </c>
      <c r="J435" s="111"/>
      <c r="K435" s="112">
        <f>SUM(K431:K434)</f>
        <v>27650783.359999999</v>
      </c>
      <c r="L435" s="111"/>
      <c r="M435" s="112">
        <f>SUM(M431:M434)</f>
        <v>8333041.9199999999</v>
      </c>
    </row>
    <row r="436" spans="1:13" s="10" customFormat="1">
      <c r="A436" s="110"/>
      <c r="B436" s="110"/>
      <c r="C436" s="110"/>
      <c r="D436" s="110"/>
      <c r="E436" s="111"/>
      <c r="F436" s="111"/>
      <c r="G436" s="112"/>
      <c r="H436" s="111"/>
      <c r="I436" s="112"/>
      <c r="J436" s="111"/>
      <c r="K436" s="112"/>
      <c r="L436" s="111"/>
      <c r="M436" s="112"/>
    </row>
    <row r="437" spans="1:13" s="10" customFormat="1">
      <c r="A437" s="110" t="str">
        <f>A438</f>
        <v>SEI Global Investments Fund PLC</v>
      </c>
      <c r="B437" s="110"/>
      <c r="C437" s="110"/>
      <c r="D437" s="110"/>
      <c r="E437" s="111"/>
      <c r="F437" s="111"/>
      <c r="G437" s="112"/>
      <c r="H437" s="111"/>
      <c r="I437" s="112"/>
      <c r="J437" s="111"/>
      <c r="K437" s="112"/>
      <c r="L437" s="111"/>
      <c r="M437" s="112"/>
    </row>
    <row r="438" spans="1:13">
      <c r="A438" s="113" t="s">
        <v>72</v>
      </c>
      <c r="B438" s="8" t="s">
        <v>116</v>
      </c>
      <c r="C438" s="8" t="s">
        <v>593</v>
      </c>
      <c r="D438" s="8" t="s">
        <v>118</v>
      </c>
      <c r="E438" s="7">
        <v>13.699999</v>
      </c>
      <c r="F438" s="7">
        <v>377311454.89999998</v>
      </c>
      <c r="G438" s="6">
        <v>5169166932.1000004</v>
      </c>
      <c r="H438" s="7">
        <v>16683137.08</v>
      </c>
      <c r="I438" s="6">
        <v>228558978</v>
      </c>
      <c r="J438" s="7">
        <v>15258213.35</v>
      </c>
      <c r="K438" s="6">
        <v>209037522.90000001</v>
      </c>
      <c r="L438" s="7">
        <v>1424923.73</v>
      </c>
      <c r="M438" s="6">
        <v>19521455.100000001</v>
      </c>
    </row>
    <row r="439" spans="1:13" s="10" customFormat="1">
      <c r="A439" s="110" t="str">
        <f>"Sub Total: " &amp;A438</f>
        <v>Sub Total: SEI Global Investments Fund PLC</v>
      </c>
      <c r="B439" s="110"/>
      <c r="C439" s="110"/>
      <c r="D439" s="110"/>
      <c r="E439" s="111"/>
      <c r="F439" s="111"/>
      <c r="G439" s="112">
        <f>SUM(G438)</f>
        <v>5169166932.1000004</v>
      </c>
      <c r="H439" s="111"/>
      <c r="I439" s="112">
        <f>SUM(I438)</f>
        <v>228558978</v>
      </c>
      <c r="J439" s="111"/>
      <c r="K439" s="112">
        <f>SUM(K438)</f>
        <v>209037522.90000001</v>
      </c>
      <c r="L439" s="111"/>
      <c r="M439" s="112">
        <f>SUM(M438)</f>
        <v>19521455.100000001</v>
      </c>
    </row>
    <row r="440" spans="1:13" s="10" customFormat="1">
      <c r="A440" s="110"/>
      <c r="B440" s="110"/>
      <c r="C440" s="110"/>
      <c r="D440" s="110"/>
      <c r="E440" s="111"/>
      <c r="F440" s="111"/>
      <c r="G440" s="112"/>
      <c r="H440" s="111"/>
      <c r="I440" s="112"/>
      <c r="J440" s="111"/>
      <c r="K440" s="112"/>
      <c r="L440" s="111"/>
      <c r="M440" s="112"/>
    </row>
    <row r="441" spans="1:13" s="10" customFormat="1">
      <c r="A441" s="110" t="str">
        <f>A442</f>
        <v>SEI Global Master Fund Plc (Ireland)</v>
      </c>
      <c r="B441" s="110"/>
      <c r="C441" s="110"/>
      <c r="D441" s="110"/>
      <c r="E441" s="111"/>
      <c r="F441" s="111"/>
      <c r="G441" s="112"/>
      <c r="H441" s="111"/>
      <c r="I441" s="112"/>
      <c r="J441" s="111"/>
      <c r="K441" s="112"/>
      <c r="L441" s="111"/>
      <c r="M441" s="112"/>
    </row>
    <row r="442" spans="1:13">
      <c r="A442" s="113" t="s">
        <v>73</v>
      </c>
      <c r="B442" s="8" t="s">
        <v>116</v>
      </c>
      <c r="C442" s="8" t="s">
        <v>595</v>
      </c>
      <c r="D442" s="8" t="s">
        <v>118</v>
      </c>
      <c r="E442" s="7">
        <v>0</v>
      </c>
      <c r="F442" s="7">
        <v>44149847.560000002</v>
      </c>
      <c r="G442" s="6">
        <v>0</v>
      </c>
      <c r="H442" s="7">
        <v>4661204.13</v>
      </c>
      <c r="I442" s="6">
        <v>63858496.579999998</v>
      </c>
      <c r="J442" s="7">
        <v>13395282.17</v>
      </c>
      <c r="K442" s="6">
        <v>183515365.72999999</v>
      </c>
      <c r="L442" s="7">
        <v>-8734078.0399999991</v>
      </c>
      <c r="M442" s="6">
        <v>-119656869.15000001</v>
      </c>
    </row>
    <row r="443" spans="1:13">
      <c r="A443" s="113" t="s">
        <v>73</v>
      </c>
      <c r="B443" s="8" t="s">
        <v>116</v>
      </c>
      <c r="C443" s="8" t="s">
        <v>596</v>
      </c>
      <c r="D443" s="8" t="s">
        <v>118</v>
      </c>
      <c r="E443" s="7">
        <v>13.699999</v>
      </c>
      <c r="F443" s="7">
        <v>7173954.6600000001</v>
      </c>
      <c r="G443" s="6">
        <v>98283178.840000004</v>
      </c>
      <c r="H443" s="7">
        <v>2081.87</v>
      </c>
      <c r="I443" s="6">
        <v>28521.62</v>
      </c>
      <c r="J443" s="7">
        <v>331548.56</v>
      </c>
      <c r="K443" s="6">
        <v>4542215.2699999996</v>
      </c>
      <c r="L443" s="7">
        <v>-329466.69</v>
      </c>
      <c r="M443" s="6">
        <v>-4513693.6500000004</v>
      </c>
    </row>
    <row r="444" spans="1:13">
      <c r="A444" s="113" t="s">
        <v>73</v>
      </c>
      <c r="B444" s="8" t="s">
        <v>116</v>
      </c>
      <c r="C444" s="8" t="s">
        <v>598</v>
      </c>
      <c r="D444" s="8" t="s">
        <v>118</v>
      </c>
      <c r="E444" s="7">
        <v>13.7</v>
      </c>
      <c r="F444" s="7">
        <v>3606744.95</v>
      </c>
      <c r="G444" s="6">
        <v>49412405.82</v>
      </c>
      <c r="H444" s="7">
        <v>29521.78</v>
      </c>
      <c r="I444" s="6">
        <v>404448.39</v>
      </c>
      <c r="J444" s="7">
        <v>1479842.73</v>
      </c>
      <c r="K444" s="6">
        <v>20273845.399999999</v>
      </c>
      <c r="L444" s="7">
        <v>-1450320.95</v>
      </c>
      <c r="M444" s="6">
        <v>-19869397.010000002</v>
      </c>
    </row>
    <row r="445" spans="1:13">
      <c r="A445" s="113" t="s">
        <v>73</v>
      </c>
      <c r="B445" s="8" t="s">
        <v>116</v>
      </c>
      <c r="C445" s="8" t="s">
        <v>600</v>
      </c>
      <c r="D445" s="8" t="s">
        <v>118</v>
      </c>
      <c r="E445" s="7">
        <v>13.7</v>
      </c>
      <c r="F445" s="7">
        <v>23717082.75</v>
      </c>
      <c r="G445" s="6">
        <v>324924033.68000001</v>
      </c>
      <c r="H445" s="7">
        <v>2328407.5099999998</v>
      </c>
      <c r="I445" s="6">
        <v>31899182.890000001</v>
      </c>
      <c r="J445" s="7">
        <v>715348.71</v>
      </c>
      <c r="K445" s="6">
        <v>9800277.3300000001</v>
      </c>
      <c r="L445" s="7">
        <v>1613058.8</v>
      </c>
      <c r="M445" s="6">
        <v>22098905.559999999</v>
      </c>
    </row>
    <row r="446" spans="1:13">
      <c r="A446" s="113" t="s">
        <v>73</v>
      </c>
      <c r="B446" s="8" t="s">
        <v>116</v>
      </c>
      <c r="C446" s="8" t="s">
        <v>601</v>
      </c>
      <c r="D446" s="8" t="s">
        <v>118</v>
      </c>
      <c r="E446" s="7">
        <v>13.7</v>
      </c>
      <c r="F446" s="7">
        <v>13944998.1</v>
      </c>
      <c r="G446" s="6">
        <v>191046473.97</v>
      </c>
      <c r="H446" s="7">
        <v>2302843.12</v>
      </c>
      <c r="I446" s="6">
        <v>31548950.739999998</v>
      </c>
      <c r="J446" s="7">
        <v>853.26</v>
      </c>
      <c r="K446" s="6">
        <v>11689.66</v>
      </c>
      <c r="L446" s="7">
        <v>2301989.86</v>
      </c>
      <c r="M446" s="6">
        <v>31537261.079999998</v>
      </c>
    </row>
    <row r="447" spans="1:13">
      <c r="A447" s="113" t="s">
        <v>73</v>
      </c>
      <c r="B447" s="8" t="s">
        <v>116</v>
      </c>
      <c r="C447" s="8" t="s">
        <v>602</v>
      </c>
      <c r="D447" s="8" t="s">
        <v>118</v>
      </c>
      <c r="E447" s="7">
        <v>0</v>
      </c>
      <c r="F447" s="7">
        <v>0</v>
      </c>
      <c r="G447" s="6">
        <v>0</v>
      </c>
      <c r="H447" s="7">
        <v>0</v>
      </c>
      <c r="I447" s="6">
        <v>0</v>
      </c>
      <c r="J447" s="7">
        <v>0</v>
      </c>
      <c r="K447" s="6">
        <v>0</v>
      </c>
      <c r="L447" s="7">
        <v>0</v>
      </c>
      <c r="M447" s="6">
        <v>0</v>
      </c>
    </row>
    <row r="448" spans="1:13">
      <c r="A448" s="113" t="s">
        <v>73</v>
      </c>
      <c r="B448" s="8" t="s">
        <v>116</v>
      </c>
      <c r="C448" s="8" t="s">
        <v>603</v>
      </c>
      <c r="D448" s="8" t="s">
        <v>118</v>
      </c>
      <c r="E448" s="7">
        <v>0</v>
      </c>
      <c r="F448" s="7">
        <v>0</v>
      </c>
      <c r="G448" s="6">
        <v>0</v>
      </c>
      <c r="H448" s="7">
        <v>0</v>
      </c>
      <c r="I448" s="6">
        <v>0</v>
      </c>
      <c r="J448" s="7">
        <v>0</v>
      </c>
      <c r="K448" s="6">
        <v>0</v>
      </c>
      <c r="L448" s="7">
        <v>0</v>
      </c>
      <c r="M448" s="6">
        <v>0</v>
      </c>
    </row>
    <row r="449" spans="1:13">
      <c r="A449" s="113" t="s">
        <v>73</v>
      </c>
      <c r="B449" s="8" t="s">
        <v>116</v>
      </c>
      <c r="C449" s="8" t="s">
        <v>605</v>
      </c>
      <c r="D449" s="8" t="s">
        <v>118</v>
      </c>
      <c r="E449" s="7">
        <v>0</v>
      </c>
      <c r="F449" s="7">
        <v>24125330.699999999</v>
      </c>
      <c r="G449" s="6">
        <v>0</v>
      </c>
      <c r="H449" s="7">
        <v>1735771.72</v>
      </c>
      <c r="I449" s="6">
        <v>23780072.559999999</v>
      </c>
      <c r="J449" s="7">
        <v>1758666.2</v>
      </c>
      <c r="K449" s="6">
        <v>24093726.940000001</v>
      </c>
      <c r="L449" s="7">
        <v>-22894.48</v>
      </c>
      <c r="M449" s="6">
        <v>-313654.38</v>
      </c>
    </row>
    <row r="450" spans="1:13">
      <c r="A450" s="113" t="s">
        <v>73</v>
      </c>
      <c r="B450" s="8" t="s">
        <v>116</v>
      </c>
      <c r="C450" s="8" t="s">
        <v>607</v>
      </c>
      <c r="D450" s="8" t="s">
        <v>118</v>
      </c>
      <c r="E450" s="7">
        <v>13.699999</v>
      </c>
      <c r="F450" s="7">
        <v>151677762.75999999</v>
      </c>
      <c r="G450" s="6">
        <v>2077985349.8</v>
      </c>
      <c r="H450" s="7">
        <v>706240.05</v>
      </c>
      <c r="I450" s="6">
        <v>9675488.6899999995</v>
      </c>
      <c r="J450" s="7">
        <v>11571781.48</v>
      </c>
      <c r="K450" s="6">
        <v>158533406.28</v>
      </c>
      <c r="L450" s="7">
        <v>-10865541.43</v>
      </c>
      <c r="M450" s="6">
        <v>-148857917.59</v>
      </c>
    </row>
    <row r="451" spans="1:13">
      <c r="A451" s="113" t="s">
        <v>73</v>
      </c>
      <c r="B451" s="8" t="s">
        <v>116</v>
      </c>
      <c r="C451" s="8" t="s">
        <v>609</v>
      </c>
      <c r="D451" s="8" t="s">
        <v>118</v>
      </c>
      <c r="E451" s="7">
        <v>13.699999</v>
      </c>
      <c r="F451" s="7">
        <v>1332792.0900000001</v>
      </c>
      <c r="G451" s="6">
        <v>18259251.629999999</v>
      </c>
      <c r="H451" s="7">
        <v>446.71</v>
      </c>
      <c r="I451" s="6">
        <v>6119.93</v>
      </c>
      <c r="J451" s="7">
        <v>15582.64</v>
      </c>
      <c r="K451" s="6">
        <v>213482.17</v>
      </c>
      <c r="L451" s="7">
        <v>-15135.93</v>
      </c>
      <c r="M451" s="6">
        <v>-207362.24</v>
      </c>
    </row>
    <row r="452" spans="1:13" s="10" customFormat="1">
      <c r="A452" s="110" t="str">
        <f>"Sub Total: " &amp;A451</f>
        <v>Sub Total: SEI Global Master Fund Plc (Ireland)</v>
      </c>
      <c r="B452" s="110"/>
      <c r="C452" s="110"/>
      <c r="D452" s="110"/>
      <c r="E452" s="111"/>
      <c r="F452" s="111"/>
      <c r="G452" s="112">
        <f>SUM(G442:G451)</f>
        <v>2759910693.7400002</v>
      </c>
      <c r="H452" s="111"/>
      <c r="I452" s="112">
        <f>SUM(I442:I451)</f>
        <v>161201281.39999998</v>
      </c>
      <c r="J452" s="111"/>
      <c r="K452" s="112">
        <f>SUM(K442:K451)</f>
        <v>400984008.78000003</v>
      </c>
      <c r="L452" s="111"/>
      <c r="M452" s="112">
        <f>SUM(M442:M451)</f>
        <v>-239782727.38</v>
      </c>
    </row>
    <row r="453" spans="1:13" s="10" customFormat="1">
      <c r="A453" s="110"/>
      <c r="B453" s="110"/>
      <c r="C453" s="110"/>
      <c r="D453" s="110"/>
      <c r="E453" s="111"/>
      <c r="F453" s="111"/>
      <c r="G453" s="112"/>
      <c r="H453" s="111"/>
      <c r="I453" s="112"/>
      <c r="J453" s="111"/>
      <c r="K453" s="112"/>
      <c r="L453" s="111"/>
      <c r="M453" s="112"/>
    </row>
    <row r="454" spans="1:13" s="10" customFormat="1">
      <c r="A454" s="110" t="str">
        <f>A455</f>
        <v>STANDARD BANK INTERNATIONAL FUNDS LIMITED</v>
      </c>
      <c r="B454" s="110"/>
      <c r="C454" s="110"/>
      <c r="D454" s="110"/>
      <c r="E454" s="111"/>
      <c r="F454" s="111"/>
      <c r="G454" s="112"/>
      <c r="H454" s="111"/>
      <c r="I454" s="112"/>
      <c r="J454" s="111"/>
      <c r="K454" s="112"/>
      <c r="L454" s="111"/>
      <c r="M454" s="112"/>
    </row>
    <row r="455" spans="1:13">
      <c r="A455" s="113" t="s">
        <v>74</v>
      </c>
      <c r="B455" s="8" t="s">
        <v>116</v>
      </c>
      <c r="C455" s="8" t="s">
        <v>612</v>
      </c>
      <c r="D455" s="8" t="s">
        <v>136</v>
      </c>
      <c r="E455" s="7">
        <v>21.2608</v>
      </c>
      <c r="F455" s="7">
        <v>70592140.090000004</v>
      </c>
      <c r="G455" s="6">
        <v>1500845372.03</v>
      </c>
      <c r="H455" s="7">
        <v>1712252.61</v>
      </c>
      <c r="I455" s="6">
        <v>36403860.289999999</v>
      </c>
      <c r="J455" s="7">
        <v>1969664.6</v>
      </c>
      <c r="K455" s="6">
        <v>41876645.130000003</v>
      </c>
      <c r="L455" s="7">
        <v>-257411.99</v>
      </c>
      <c r="M455" s="6">
        <v>-5472784.8399999999</v>
      </c>
    </row>
    <row r="456" spans="1:13">
      <c r="A456" s="113" t="s">
        <v>74</v>
      </c>
      <c r="B456" s="8" t="s">
        <v>116</v>
      </c>
      <c r="C456" s="8" t="s">
        <v>613</v>
      </c>
      <c r="D456" s="8" t="s">
        <v>118</v>
      </c>
      <c r="E456" s="7">
        <v>14.020200000000001</v>
      </c>
      <c r="F456" s="7">
        <v>68410003.450000003</v>
      </c>
      <c r="G456" s="6">
        <v>959121930.37</v>
      </c>
      <c r="H456" s="7">
        <v>5498675.04</v>
      </c>
      <c r="I456" s="6">
        <v>77092523.799999997</v>
      </c>
      <c r="J456" s="7">
        <v>1198283.18</v>
      </c>
      <c r="K456" s="6">
        <v>16800169.84</v>
      </c>
      <c r="L456" s="7">
        <v>4300391.8600000003</v>
      </c>
      <c r="M456" s="6">
        <v>60292353.960000001</v>
      </c>
    </row>
    <row r="457" spans="1:13" s="10" customFormat="1">
      <c r="A457" s="110" t="str">
        <f>"Sub Total: " &amp;A456</f>
        <v>Sub Total: STANDARD BANK INTERNATIONAL FUNDS LIMITED</v>
      </c>
      <c r="B457" s="110"/>
      <c r="C457" s="110"/>
      <c r="D457" s="110"/>
      <c r="E457" s="111"/>
      <c r="F457" s="111"/>
      <c r="G457" s="112">
        <f>SUM(G455:G456)</f>
        <v>2459967302.4000001</v>
      </c>
      <c r="H457" s="111"/>
      <c r="I457" s="112">
        <f>SUM(I455:I456)</f>
        <v>113496384.09</v>
      </c>
      <c r="J457" s="111"/>
      <c r="K457" s="112">
        <f>SUM(K455:K456)</f>
        <v>58676814.969999999</v>
      </c>
      <c r="L457" s="111"/>
      <c r="M457" s="112">
        <f>SUM(M455:M456)</f>
        <v>54819569.120000005</v>
      </c>
    </row>
    <row r="458" spans="1:13" s="10" customFormat="1">
      <c r="A458" s="110"/>
      <c r="B458" s="110"/>
      <c r="C458" s="110"/>
      <c r="D458" s="110"/>
      <c r="E458" s="111"/>
      <c r="F458" s="111"/>
      <c r="G458" s="112"/>
      <c r="H458" s="111"/>
      <c r="I458" s="112"/>
      <c r="J458" s="111"/>
      <c r="K458" s="112"/>
      <c r="L458" s="111"/>
      <c r="M458" s="112"/>
    </row>
    <row r="459" spans="1:13" s="10" customFormat="1">
      <c r="A459" s="110" t="str">
        <f>A460</f>
        <v>STANLIB FUNDS Limited</v>
      </c>
      <c r="B459" s="110"/>
      <c r="C459" s="110"/>
      <c r="D459" s="110"/>
      <c r="E459" s="111"/>
      <c r="F459" s="111"/>
      <c r="G459" s="112"/>
      <c r="H459" s="111"/>
      <c r="I459" s="112"/>
      <c r="J459" s="111"/>
      <c r="K459" s="112"/>
      <c r="L459" s="111"/>
      <c r="M459" s="112"/>
    </row>
    <row r="460" spans="1:13">
      <c r="A460" s="113" t="s">
        <v>75</v>
      </c>
      <c r="B460" s="8" t="s">
        <v>116</v>
      </c>
      <c r="C460" s="8" t="s">
        <v>614</v>
      </c>
      <c r="D460" s="8" t="s">
        <v>122</v>
      </c>
      <c r="E460" s="7">
        <v>0</v>
      </c>
      <c r="F460" s="7">
        <v>0</v>
      </c>
      <c r="G460" s="6">
        <v>0</v>
      </c>
      <c r="H460" s="7">
        <v>0</v>
      </c>
      <c r="I460" s="6">
        <v>0</v>
      </c>
      <c r="J460" s="7">
        <v>0</v>
      </c>
      <c r="K460" s="6">
        <v>0</v>
      </c>
      <c r="L460" s="7">
        <v>0</v>
      </c>
      <c r="M460" s="6">
        <v>0</v>
      </c>
    </row>
    <row r="461" spans="1:13">
      <c r="A461" s="113" t="s">
        <v>75</v>
      </c>
      <c r="B461" s="8" t="s">
        <v>116</v>
      </c>
      <c r="C461" s="8" t="s">
        <v>618</v>
      </c>
      <c r="D461" s="8" t="s">
        <v>118</v>
      </c>
      <c r="E461" s="7">
        <v>14.020200000000001</v>
      </c>
      <c r="F461" s="7">
        <v>11387940</v>
      </c>
      <c r="G461" s="6">
        <v>159661196.38999999</v>
      </c>
      <c r="H461" s="7">
        <v>0</v>
      </c>
      <c r="I461" s="6">
        <v>0</v>
      </c>
      <c r="J461" s="7">
        <v>1806266</v>
      </c>
      <c r="K461" s="6">
        <v>25324210.57</v>
      </c>
      <c r="L461" s="7">
        <v>-1806266</v>
      </c>
      <c r="M461" s="6">
        <v>-25324210.57</v>
      </c>
    </row>
    <row r="462" spans="1:13">
      <c r="A462" s="113" t="s">
        <v>75</v>
      </c>
      <c r="B462" s="8" t="s">
        <v>116</v>
      </c>
      <c r="C462" s="8" t="s">
        <v>619</v>
      </c>
      <c r="D462" s="8" t="s">
        <v>118</v>
      </c>
      <c r="E462" s="7">
        <v>14.020199</v>
      </c>
      <c r="F462" s="7">
        <v>190737007</v>
      </c>
      <c r="G462" s="6">
        <v>2674170985.54</v>
      </c>
      <c r="H462" s="7">
        <v>37437276</v>
      </c>
      <c r="I462" s="6">
        <v>524878096.98000002</v>
      </c>
      <c r="J462" s="7">
        <v>0</v>
      </c>
      <c r="K462" s="6">
        <v>0</v>
      </c>
      <c r="L462" s="7">
        <v>37437276</v>
      </c>
      <c r="M462" s="6">
        <v>524878096.98000002</v>
      </c>
    </row>
    <row r="463" spans="1:13">
      <c r="A463" s="113" t="s">
        <v>75</v>
      </c>
      <c r="B463" s="8" t="s">
        <v>116</v>
      </c>
      <c r="C463" s="8" t="s">
        <v>620</v>
      </c>
      <c r="D463" s="8" t="s">
        <v>118</v>
      </c>
      <c r="E463" s="7">
        <v>14.020199</v>
      </c>
      <c r="F463" s="7">
        <v>524911218</v>
      </c>
      <c r="G463" s="6">
        <v>7359360258.6000004</v>
      </c>
      <c r="H463" s="7">
        <v>7834457</v>
      </c>
      <c r="I463" s="6">
        <v>109840654.03</v>
      </c>
      <c r="J463" s="7">
        <v>104294650</v>
      </c>
      <c r="K463" s="6">
        <v>1462231851.9300001</v>
      </c>
      <c r="L463" s="7">
        <v>-96460193</v>
      </c>
      <c r="M463" s="6">
        <v>-1352391197.9000001</v>
      </c>
    </row>
    <row r="464" spans="1:13">
      <c r="A464" s="113" t="s">
        <v>75</v>
      </c>
      <c r="B464" s="8" t="s">
        <v>116</v>
      </c>
      <c r="C464" s="8" t="s">
        <v>622</v>
      </c>
      <c r="D464" s="8" t="s">
        <v>118</v>
      </c>
      <c r="E464" s="7">
        <v>14.020200000000001</v>
      </c>
      <c r="F464" s="7">
        <v>1470695104.74</v>
      </c>
      <c r="G464" s="6">
        <v>20619439507.48</v>
      </c>
      <c r="H464" s="7">
        <v>905320</v>
      </c>
      <c r="I464" s="6">
        <v>12692767.460000001</v>
      </c>
      <c r="J464" s="7">
        <v>302880811</v>
      </c>
      <c r="K464" s="6">
        <v>4246449546.3800001</v>
      </c>
      <c r="L464" s="7">
        <v>-301975491</v>
      </c>
      <c r="M464" s="6">
        <v>-4233756778.9200001</v>
      </c>
    </row>
    <row r="465" spans="1:13" s="10" customFormat="1">
      <c r="A465" s="110" t="str">
        <f>"Sub Total: " &amp;A464</f>
        <v>Sub Total: STANLIB FUNDS Limited</v>
      </c>
      <c r="B465" s="110"/>
      <c r="C465" s="110"/>
      <c r="D465" s="110"/>
      <c r="E465" s="111"/>
      <c r="F465" s="111"/>
      <c r="G465" s="112">
        <f>SUM(G460:G464)</f>
        <v>30812631948.010002</v>
      </c>
      <c r="H465" s="111"/>
      <c r="I465" s="112">
        <f>SUM(I460:I464)</f>
        <v>647411518.47000003</v>
      </c>
      <c r="J465" s="111"/>
      <c r="K465" s="112">
        <f>SUM(K460:K464)</f>
        <v>5734005608.8800001</v>
      </c>
      <c r="L465" s="111"/>
      <c r="M465" s="112">
        <f>SUM(M460:M464)</f>
        <v>-5086594090.4099998</v>
      </c>
    </row>
    <row r="466" spans="1:13" s="10" customFormat="1">
      <c r="A466" s="110"/>
      <c r="B466" s="110"/>
      <c r="C466" s="110"/>
      <c r="D466" s="110"/>
      <c r="E466" s="111"/>
      <c r="F466" s="111"/>
      <c r="G466" s="112"/>
      <c r="H466" s="111"/>
      <c r="I466" s="112"/>
      <c r="J466" s="111"/>
      <c r="K466" s="112"/>
      <c r="L466" s="111"/>
      <c r="M466" s="112"/>
    </row>
    <row r="467" spans="1:13" s="10" customFormat="1">
      <c r="A467" s="110" t="str">
        <f>A468</f>
        <v>STANLIB OFFSHORE UNIT TRUSTS</v>
      </c>
      <c r="B467" s="110"/>
      <c r="C467" s="110"/>
      <c r="D467" s="110"/>
      <c r="E467" s="111"/>
      <c r="F467" s="111"/>
      <c r="G467" s="112"/>
      <c r="H467" s="111"/>
      <c r="I467" s="112"/>
      <c r="J467" s="111"/>
      <c r="K467" s="112"/>
      <c r="L467" s="111"/>
      <c r="M467" s="112"/>
    </row>
    <row r="468" spans="1:13">
      <c r="A468" s="113" t="s">
        <v>76</v>
      </c>
      <c r="B468" s="8" t="s">
        <v>116</v>
      </c>
      <c r="C468" s="8" t="s">
        <v>624</v>
      </c>
      <c r="D468" s="8" t="s">
        <v>122</v>
      </c>
      <c r="E468" s="7">
        <v>15.764699999999999</v>
      </c>
      <c r="F468" s="7">
        <v>65664943.07</v>
      </c>
      <c r="G468" s="6">
        <v>1035188128.02</v>
      </c>
      <c r="H468" s="7">
        <v>1560553.09</v>
      </c>
      <c r="I468" s="6">
        <v>24601651.300000001</v>
      </c>
      <c r="J468" s="7">
        <v>4813210.3499999996</v>
      </c>
      <c r="K468" s="6">
        <v>75878817.200000003</v>
      </c>
      <c r="L468" s="7">
        <v>-3252657.26</v>
      </c>
      <c r="M468" s="6">
        <v>-51277165.909999996</v>
      </c>
    </row>
    <row r="469" spans="1:13">
      <c r="A469" s="113" t="s">
        <v>76</v>
      </c>
      <c r="B469" s="8" t="s">
        <v>116</v>
      </c>
      <c r="C469" s="8" t="s">
        <v>625</v>
      </c>
      <c r="D469" s="8" t="s">
        <v>118</v>
      </c>
      <c r="E469" s="7">
        <v>14.020200000000001</v>
      </c>
      <c r="F469" s="7">
        <v>4886523.03</v>
      </c>
      <c r="G469" s="6">
        <v>68510030.189999998</v>
      </c>
      <c r="H469" s="7">
        <v>18571.16</v>
      </c>
      <c r="I469" s="6">
        <v>260371.38</v>
      </c>
      <c r="J469" s="7">
        <v>169938.89</v>
      </c>
      <c r="K469" s="6">
        <v>2382577.23</v>
      </c>
      <c r="L469" s="7">
        <v>-151367.73000000001</v>
      </c>
      <c r="M469" s="6">
        <v>-2122205.85</v>
      </c>
    </row>
    <row r="470" spans="1:13">
      <c r="A470" s="113" t="s">
        <v>76</v>
      </c>
      <c r="B470" s="8" t="s">
        <v>116</v>
      </c>
      <c r="C470" s="8" t="s">
        <v>629</v>
      </c>
      <c r="D470" s="8" t="s">
        <v>118</v>
      </c>
      <c r="E470" s="7">
        <v>14.020199</v>
      </c>
      <c r="F470" s="7">
        <v>12011399.02</v>
      </c>
      <c r="G470" s="6">
        <v>168402216.53999999</v>
      </c>
      <c r="H470" s="7">
        <v>249811.92</v>
      </c>
      <c r="I470" s="6">
        <v>3502413.08</v>
      </c>
      <c r="J470" s="7">
        <v>409842.34</v>
      </c>
      <c r="K470" s="6">
        <v>5746071.5800000001</v>
      </c>
      <c r="L470" s="7">
        <v>-160030.42000000001</v>
      </c>
      <c r="M470" s="6">
        <v>-2243658.4900000002</v>
      </c>
    </row>
    <row r="471" spans="1:13">
      <c r="A471" s="113" t="s">
        <v>76</v>
      </c>
      <c r="B471" s="8" t="s">
        <v>116</v>
      </c>
      <c r="C471" s="8" t="s">
        <v>630</v>
      </c>
      <c r="D471" s="8" t="s">
        <v>118</v>
      </c>
      <c r="E471" s="7">
        <v>14.020200000000001</v>
      </c>
      <c r="F471" s="7">
        <v>50727342.380000003</v>
      </c>
      <c r="G471" s="6">
        <v>711207485.63999999</v>
      </c>
      <c r="H471" s="7">
        <v>1302452.58</v>
      </c>
      <c r="I471" s="6">
        <v>18260645.66</v>
      </c>
      <c r="J471" s="7">
        <v>1228690.48</v>
      </c>
      <c r="K471" s="6">
        <v>17226486.27</v>
      </c>
      <c r="L471" s="7">
        <v>73762.100000000006</v>
      </c>
      <c r="M471" s="6">
        <v>1034159.39</v>
      </c>
    </row>
    <row r="472" spans="1:13">
      <c r="A472" s="113" t="s">
        <v>76</v>
      </c>
      <c r="B472" s="8" t="s">
        <v>116</v>
      </c>
      <c r="C472" s="8" t="s">
        <v>631</v>
      </c>
      <c r="D472" s="8" t="s">
        <v>118</v>
      </c>
      <c r="E472" s="7">
        <v>14.020199</v>
      </c>
      <c r="F472" s="7">
        <v>17971886.199999999</v>
      </c>
      <c r="G472" s="6">
        <v>251969438.90000001</v>
      </c>
      <c r="H472" s="7">
        <v>2170932.42</v>
      </c>
      <c r="I472" s="6">
        <v>30436906.710000001</v>
      </c>
      <c r="J472" s="7">
        <v>328665.92</v>
      </c>
      <c r="K472" s="6">
        <v>4607961.93</v>
      </c>
      <c r="L472" s="7">
        <v>1842266.5</v>
      </c>
      <c r="M472" s="6">
        <v>25828944.780000001</v>
      </c>
    </row>
    <row r="473" spans="1:13">
      <c r="A473" s="113" t="s">
        <v>76</v>
      </c>
      <c r="B473" s="8" t="s">
        <v>116</v>
      </c>
      <c r="C473" s="8" t="s">
        <v>632</v>
      </c>
      <c r="D473" s="8" t="s">
        <v>118</v>
      </c>
      <c r="E473" s="7">
        <v>14.020200000000001</v>
      </c>
      <c r="F473" s="7">
        <v>12061231.029999999</v>
      </c>
      <c r="G473" s="6">
        <v>169100871.28999999</v>
      </c>
      <c r="H473" s="7">
        <v>86534.06</v>
      </c>
      <c r="I473" s="6">
        <v>1213224.83</v>
      </c>
      <c r="J473" s="7">
        <v>288453.09999999998</v>
      </c>
      <c r="K473" s="6">
        <v>4044170.15</v>
      </c>
      <c r="L473" s="7">
        <v>-201919.04</v>
      </c>
      <c r="M473" s="6">
        <v>-2830945.32</v>
      </c>
    </row>
    <row r="474" spans="1:13" s="10" customFormat="1">
      <c r="A474" s="110" t="str">
        <f>"Sub Total: " &amp;A473</f>
        <v>Sub Total: STANLIB OFFSHORE UNIT TRUSTS</v>
      </c>
      <c r="B474" s="110"/>
      <c r="C474" s="110"/>
      <c r="D474" s="110"/>
      <c r="E474" s="111"/>
      <c r="F474" s="111"/>
      <c r="G474" s="112">
        <f>SUM(G468:G473)</f>
        <v>2404378170.5799999</v>
      </c>
      <c r="H474" s="111"/>
      <c r="I474" s="112">
        <f>SUM(I468:I473)</f>
        <v>78275212.959999993</v>
      </c>
      <c r="J474" s="111"/>
      <c r="K474" s="112">
        <f>SUM(K468:K473)</f>
        <v>109886084.36000001</v>
      </c>
      <c r="L474" s="111"/>
      <c r="M474" s="112">
        <f>SUM(M468:M473)</f>
        <v>-31610871.399999999</v>
      </c>
    </row>
    <row r="475" spans="1:13" s="10" customFormat="1">
      <c r="A475" s="110"/>
      <c r="B475" s="110"/>
      <c r="C475" s="110"/>
      <c r="D475" s="110"/>
      <c r="E475" s="111"/>
      <c r="F475" s="111"/>
      <c r="G475" s="112"/>
      <c r="H475" s="111"/>
      <c r="I475" s="112"/>
      <c r="J475" s="111"/>
      <c r="K475" s="112"/>
      <c r="L475" s="111"/>
      <c r="M475" s="112"/>
    </row>
    <row r="476" spans="1:13" s="10" customFormat="1">
      <c r="A476" s="110" t="str">
        <f>A477</f>
        <v>VAM Funds (Lux)</v>
      </c>
      <c r="B476" s="110"/>
      <c r="C476" s="110"/>
      <c r="D476" s="110"/>
      <c r="E476" s="111"/>
      <c r="F476" s="111"/>
      <c r="G476" s="112"/>
      <c r="H476" s="111"/>
      <c r="I476" s="112"/>
      <c r="J476" s="111"/>
      <c r="K476" s="112"/>
      <c r="L476" s="111"/>
      <c r="M476" s="112"/>
    </row>
    <row r="477" spans="1:13">
      <c r="A477" s="113" t="s">
        <v>80</v>
      </c>
      <c r="B477" s="8" t="s">
        <v>116</v>
      </c>
      <c r="C477" s="8" t="s">
        <v>641</v>
      </c>
      <c r="D477" s="8" t="s">
        <v>118</v>
      </c>
      <c r="E477" s="7">
        <v>0</v>
      </c>
      <c r="F477" s="7">
        <v>0</v>
      </c>
      <c r="G477" s="6">
        <v>0</v>
      </c>
      <c r="H477" s="7">
        <v>0</v>
      </c>
      <c r="I477" s="6">
        <v>0</v>
      </c>
      <c r="J477" s="7">
        <v>0</v>
      </c>
      <c r="K477" s="6">
        <v>0</v>
      </c>
      <c r="L477" s="7">
        <v>0</v>
      </c>
      <c r="M477" s="6">
        <v>0</v>
      </c>
    </row>
    <row r="478" spans="1:13">
      <c r="A478" s="113" t="s">
        <v>80</v>
      </c>
      <c r="B478" s="8" t="s">
        <v>116</v>
      </c>
      <c r="C478" s="8" t="s">
        <v>642</v>
      </c>
      <c r="D478" s="8" t="s">
        <v>118</v>
      </c>
      <c r="E478" s="7">
        <v>0</v>
      </c>
      <c r="F478" s="7">
        <v>0</v>
      </c>
      <c r="G478" s="6">
        <v>0</v>
      </c>
      <c r="H478" s="7">
        <v>0</v>
      </c>
      <c r="I478" s="6">
        <v>0</v>
      </c>
      <c r="J478" s="7">
        <v>0</v>
      </c>
      <c r="K478" s="6">
        <v>0</v>
      </c>
      <c r="L478" s="7">
        <v>0</v>
      </c>
      <c r="M478" s="6">
        <v>0</v>
      </c>
    </row>
    <row r="479" spans="1:13">
      <c r="A479" s="113" t="s">
        <v>80</v>
      </c>
      <c r="B479" s="8" t="s">
        <v>116</v>
      </c>
      <c r="C479" s="8" t="s">
        <v>643</v>
      </c>
      <c r="D479" s="8" t="s">
        <v>118</v>
      </c>
      <c r="E479" s="7">
        <v>0</v>
      </c>
      <c r="F479" s="7">
        <v>0</v>
      </c>
      <c r="G479" s="6">
        <v>0</v>
      </c>
      <c r="H479" s="7">
        <v>0</v>
      </c>
      <c r="I479" s="6">
        <v>0</v>
      </c>
      <c r="J479" s="7">
        <v>0</v>
      </c>
      <c r="K479" s="6">
        <v>0</v>
      </c>
      <c r="L479" s="7">
        <v>0</v>
      </c>
      <c r="M479" s="6">
        <v>0</v>
      </c>
    </row>
    <row r="480" spans="1:13">
      <c r="A480" s="113" t="s">
        <v>80</v>
      </c>
      <c r="B480" s="8" t="s">
        <v>116</v>
      </c>
      <c r="C480" s="8" t="s">
        <v>644</v>
      </c>
      <c r="D480" s="8" t="s">
        <v>118</v>
      </c>
      <c r="E480" s="7">
        <v>0</v>
      </c>
      <c r="F480" s="7">
        <v>0</v>
      </c>
      <c r="G480" s="6">
        <v>0</v>
      </c>
      <c r="H480" s="7">
        <v>0</v>
      </c>
      <c r="I480" s="6">
        <v>0</v>
      </c>
      <c r="J480" s="7">
        <v>0</v>
      </c>
      <c r="K480" s="6">
        <v>0</v>
      </c>
      <c r="L480" s="7">
        <v>0</v>
      </c>
      <c r="M480" s="6">
        <v>0</v>
      </c>
    </row>
    <row r="481" spans="1:13">
      <c r="A481" s="113" t="s">
        <v>80</v>
      </c>
      <c r="B481" s="8" t="s">
        <v>116</v>
      </c>
      <c r="C481" s="8" t="s">
        <v>645</v>
      </c>
      <c r="D481" s="8" t="s">
        <v>118</v>
      </c>
      <c r="E481" s="7">
        <v>0</v>
      </c>
      <c r="F481" s="7">
        <v>0</v>
      </c>
      <c r="G481" s="6">
        <v>0</v>
      </c>
      <c r="H481" s="7">
        <v>0</v>
      </c>
      <c r="I481" s="6">
        <v>0</v>
      </c>
      <c r="J481" s="7">
        <v>0</v>
      </c>
      <c r="K481" s="6">
        <v>0</v>
      </c>
      <c r="L481" s="7">
        <v>0</v>
      </c>
      <c r="M481" s="6">
        <v>0</v>
      </c>
    </row>
    <row r="482" spans="1:13">
      <c r="A482" s="113" t="s">
        <v>80</v>
      </c>
      <c r="B482" s="8" t="s">
        <v>116</v>
      </c>
      <c r="C482" s="8" t="s">
        <v>646</v>
      </c>
      <c r="D482" s="8" t="s">
        <v>118</v>
      </c>
      <c r="E482" s="7">
        <v>0</v>
      </c>
      <c r="F482" s="7">
        <v>0</v>
      </c>
      <c r="G482" s="6">
        <v>0</v>
      </c>
      <c r="H482" s="7">
        <v>0</v>
      </c>
      <c r="I482" s="6">
        <v>0</v>
      </c>
      <c r="J482" s="7">
        <v>0</v>
      </c>
      <c r="K482" s="6">
        <v>0</v>
      </c>
      <c r="L482" s="7">
        <v>0</v>
      </c>
      <c r="M482" s="6">
        <v>0</v>
      </c>
    </row>
    <row r="483" spans="1:13">
      <c r="A483" s="113" t="s">
        <v>80</v>
      </c>
      <c r="B483" s="8" t="s">
        <v>116</v>
      </c>
      <c r="C483" s="8" t="s">
        <v>647</v>
      </c>
      <c r="D483" s="8" t="s">
        <v>118</v>
      </c>
      <c r="E483" s="7">
        <v>0</v>
      </c>
      <c r="F483" s="7">
        <v>0</v>
      </c>
      <c r="G483" s="6">
        <v>0</v>
      </c>
      <c r="H483" s="7">
        <v>0</v>
      </c>
      <c r="I483" s="6">
        <v>0</v>
      </c>
      <c r="J483" s="7">
        <v>0</v>
      </c>
      <c r="K483" s="6">
        <v>0</v>
      </c>
      <c r="L483" s="7">
        <v>0</v>
      </c>
      <c r="M483" s="6">
        <v>0</v>
      </c>
    </row>
    <row r="484" spans="1:13">
      <c r="A484" s="113" t="s">
        <v>80</v>
      </c>
      <c r="B484" s="8" t="s">
        <v>116</v>
      </c>
      <c r="C484" s="8" t="s">
        <v>648</v>
      </c>
      <c r="D484" s="8" t="s">
        <v>118</v>
      </c>
      <c r="E484" s="7">
        <v>0</v>
      </c>
      <c r="F484" s="7">
        <v>0</v>
      </c>
      <c r="G484" s="6">
        <v>0</v>
      </c>
      <c r="H484" s="7">
        <v>0</v>
      </c>
      <c r="I484" s="6">
        <v>0</v>
      </c>
      <c r="J484" s="7">
        <v>0</v>
      </c>
      <c r="K484" s="6">
        <v>0</v>
      </c>
      <c r="L484" s="7">
        <v>0</v>
      </c>
      <c r="M484" s="6">
        <v>0</v>
      </c>
    </row>
    <row r="485" spans="1:13">
      <c r="A485" s="113" t="s">
        <v>80</v>
      </c>
      <c r="B485" s="8" t="s">
        <v>116</v>
      </c>
      <c r="C485" s="8" t="s">
        <v>649</v>
      </c>
      <c r="D485" s="8" t="s">
        <v>118</v>
      </c>
      <c r="E485" s="7">
        <v>0</v>
      </c>
      <c r="F485" s="7">
        <v>0</v>
      </c>
      <c r="G485" s="6">
        <v>0</v>
      </c>
      <c r="H485" s="7">
        <v>0</v>
      </c>
      <c r="I485" s="6">
        <v>0</v>
      </c>
      <c r="J485" s="7">
        <v>0</v>
      </c>
      <c r="K485" s="6">
        <v>0</v>
      </c>
      <c r="L485" s="7">
        <v>0</v>
      </c>
      <c r="M485" s="6">
        <v>0</v>
      </c>
    </row>
    <row r="486" spans="1:13" s="10" customFormat="1">
      <c r="A486" s="110" t="str">
        <f>"Sub Total: " &amp;A485</f>
        <v>Sub Total: VAM Funds (Lux)</v>
      </c>
      <c r="B486" s="110"/>
      <c r="C486" s="110"/>
      <c r="D486" s="110"/>
      <c r="E486" s="111"/>
      <c r="F486" s="111"/>
      <c r="G486" s="112">
        <f>SUM(G477:G485)</f>
        <v>0</v>
      </c>
      <c r="H486" s="111"/>
      <c r="I486" s="112">
        <f>SUM(I477:I485)</f>
        <v>0</v>
      </c>
      <c r="J486" s="111"/>
      <c r="K486" s="112">
        <f>SUM(K477:K485)</f>
        <v>0</v>
      </c>
      <c r="L486" s="111"/>
      <c r="M486" s="112">
        <f>SUM(M477:M485)</f>
        <v>0</v>
      </c>
    </row>
    <row r="487" spans="1:13" s="10" customFormat="1">
      <c r="A487" s="110"/>
      <c r="B487" s="110"/>
      <c r="C487" s="110"/>
      <c r="D487" s="110"/>
      <c r="E487" s="111"/>
      <c r="F487" s="111"/>
      <c r="G487" s="112"/>
      <c r="H487" s="111"/>
      <c r="I487" s="112"/>
      <c r="J487" s="111"/>
      <c r="K487" s="112"/>
      <c r="L487" s="111"/>
      <c r="M487" s="112"/>
    </row>
    <row r="488" spans="1:13" s="10" customFormat="1">
      <c r="A488" s="110" t="str">
        <f>A489</f>
        <v>VAM Managed Funds (Lux)</v>
      </c>
      <c r="B488" s="110"/>
      <c r="C488" s="110"/>
      <c r="D488" s="110"/>
      <c r="E488" s="111"/>
      <c r="F488" s="111"/>
      <c r="G488" s="112"/>
      <c r="H488" s="111"/>
      <c r="I488" s="112"/>
      <c r="J488" s="111"/>
      <c r="K488" s="112"/>
      <c r="L488" s="111"/>
      <c r="M488" s="112"/>
    </row>
    <row r="489" spans="1:13">
      <c r="A489" s="113" t="s">
        <v>81</v>
      </c>
      <c r="B489" s="8" t="s">
        <v>116</v>
      </c>
      <c r="C489" s="8" t="s">
        <v>650</v>
      </c>
      <c r="D489" s="8" t="s">
        <v>118</v>
      </c>
      <c r="E489" s="7">
        <v>0</v>
      </c>
      <c r="F489" s="7">
        <v>0</v>
      </c>
      <c r="G489" s="6">
        <v>0</v>
      </c>
      <c r="H489" s="7">
        <v>0</v>
      </c>
      <c r="I489" s="6">
        <v>0</v>
      </c>
      <c r="J489" s="7">
        <v>0</v>
      </c>
      <c r="K489" s="6">
        <v>0</v>
      </c>
      <c r="L489" s="7">
        <v>0</v>
      </c>
      <c r="M489" s="6">
        <v>0</v>
      </c>
    </row>
    <row r="490" spans="1:13" s="10" customFormat="1">
      <c r="A490" s="110" t="str">
        <f>"Sub Total: " &amp;A489</f>
        <v>Sub Total: VAM Managed Funds (Lux)</v>
      </c>
      <c r="B490" s="110"/>
      <c r="C490" s="110"/>
      <c r="D490" s="110"/>
      <c r="E490" s="111"/>
      <c r="F490" s="111"/>
      <c r="G490" s="112">
        <f>SUM(G489)</f>
        <v>0</v>
      </c>
      <c r="H490" s="111"/>
      <c r="I490" s="112">
        <f>SUM(I489)</f>
        <v>0</v>
      </c>
      <c r="J490" s="111"/>
      <c r="K490" s="112">
        <f>SUM(K489)</f>
        <v>0</v>
      </c>
      <c r="L490" s="111"/>
      <c r="M490" s="112">
        <f>SUM(M489)</f>
        <v>0</v>
      </c>
    </row>
    <row r="491" spans="1:13" s="10" customFormat="1">
      <c r="A491" s="110"/>
      <c r="B491" s="110"/>
      <c r="C491" s="110"/>
      <c r="D491" s="110"/>
      <c r="E491" s="111"/>
      <c r="F491" s="111"/>
      <c r="G491" s="112"/>
      <c r="H491" s="111"/>
      <c r="I491" s="112"/>
      <c r="J491" s="111"/>
      <c r="K491" s="112"/>
      <c r="L491" s="111"/>
      <c r="M491" s="112"/>
    </row>
    <row r="492" spans="1:13" s="10" customFormat="1">
      <c r="A492" s="110" t="str">
        <f>A493</f>
        <v xml:space="preserve">Vulcan Value Equity Fund </v>
      </c>
      <c r="B492" s="110"/>
      <c r="C492" s="110"/>
      <c r="D492" s="110"/>
      <c r="E492" s="111"/>
      <c r="F492" s="111"/>
      <c r="G492" s="112"/>
      <c r="H492" s="111"/>
      <c r="I492" s="112"/>
      <c r="J492" s="111"/>
      <c r="K492" s="112"/>
      <c r="L492" s="111"/>
      <c r="M492" s="112"/>
    </row>
    <row r="493" spans="1:13">
      <c r="A493" s="113" t="s">
        <v>82</v>
      </c>
      <c r="B493" s="8" t="s">
        <v>116</v>
      </c>
      <c r="C493" s="8" t="s">
        <v>651</v>
      </c>
      <c r="D493" s="8" t="s">
        <v>118</v>
      </c>
      <c r="E493" s="7">
        <v>0</v>
      </c>
      <c r="F493" s="7">
        <v>0</v>
      </c>
      <c r="G493" s="6">
        <v>0</v>
      </c>
      <c r="H493" s="7">
        <v>0</v>
      </c>
      <c r="I493" s="6">
        <v>0</v>
      </c>
      <c r="J493" s="7">
        <v>0</v>
      </c>
      <c r="K493" s="6">
        <v>0</v>
      </c>
      <c r="L493" s="7">
        <v>0</v>
      </c>
      <c r="M493" s="6">
        <v>0</v>
      </c>
    </row>
    <row r="494" spans="1:13">
      <c r="A494" s="113" t="s">
        <v>82</v>
      </c>
      <c r="B494" s="8" t="s">
        <v>116</v>
      </c>
      <c r="C494" s="8" t="s">
        <v>652</v>
      </c>
      <c r="D494" s="8" t="s">
        <v>118</v>
      </c>
      <c r="E494" s="7">
        <v>0</v>
      </c>
      <c r="F494" s="7">
        <v>0</v>
      </c>
      <c r="G494" s="6">
        <v>0</v>
      </c>
      <c r="H494" s="7">
        <v>0</v>
      </c>
      <c r="I494" s="6">
        <v>0</v>
      </c>
      <c r="J494" s="7">
        <v>0</v>
      </c>
      <c r="K494" s="6">
        <v>0</v>
      </c>
      <c r="L494" s="7">
        <v>0</v>
      </c>
      <c r="M494" s="6">
        <v>0</v>
      </c>
    </row>
    <row r="495" spans="1:13">
      <c r="A495" s="113" t="s">
        <v>82</v>
      </c>
      <c r="B495" s="8" t="s">
        <v>116</v>
      </c>
      <c r="C495" s="8" t="s">
        <v>653</v>
      </c>
      <c r="D495" s="8" t="s">
        <v>118</v>
      </c>
      <c r="E495" s="7">
        <v>13.854900000000001</v>
      </c>
      <c r="F495" s="7">
        <v>1085468251</v>
      </c>
      <c r="G495" s="6">
        <v>15039054070.780001</v>
      </c>
      <c r="H495" s="7">
        <v>18238373.440000001</v>
      </c>
      <c r="I495" s="6">
        <v>252690840.16999999</v>
      </c>
      <c r="J495" s="7">
        <v>5597474.9800000004</v>
      </c>
      <c r="K495" s="6">
        <v>77552456.159999996</v>
      </c>
      <c r="L495" s="7">
        <v>12640898.460000001</v>
      </c>
      <c r="M495" s="6">
        <v>175138384.02000001</v>
      </c>
    </row>
    <row r="496" spans="1:13" s="10" customFormat="1">
      <c r="A496" s="110" t="str">
        <f>"Sub Total: " &amp;A495</f>
        <v xml:space="preserve">Sub Total: Vulcan Value Equity Fund </v>
      </c>
      <c r="B496" s="110"/>
      <c r="C496" s="110"/>
      <c r="D496" s="110"/>
      <c r="E496" s="111"/>
      <c r="F496" s="111"/>
      <c r="G496" s="112">
        <f>SUM(G493:G495)</f>
        <v>15039054070.780001</v>
      </c>
      <c r="H496" s="111"/>
      <c r="I496" s="112">
        <f>SUM(I493:I495)</f>
        <v>252690840.16999999</v>
      </c>
      <c r="J496" s="111"/>
      <c r="K496" s="112">
        <f>SUM(K493:K495)</f>
        <v>77552456.159999996</v>
      </c>
      <c r="L496" s="111"/>
      <c r="M496" s="112">
        <f>SUM(M493:M495)</f>
        <v>175138384.02000001</v>
      </c>
    </row>
    <row r="497" spans="1:13" s="10" customFormat="1">
      <c r="A497" s="110"/>
      <c r="B497" s="110"/>
      <c r="C497" s="110"/>
      <c r="D497" s="110"/>
      <c r="E497" s="111"/>
      <c r="F497" s="111"/>
      <c r="G497" s="112"/>
      <c r="H497" s="111"/>
      <c r="I497" s="112"/>
      <c r="J497" s="111"/>
      <c r="K497" s="112"/>
      <c r="L497" s="111"/>
      <c r="M497" s="112"/>
    </row>
    <row r="498" spans="1:13" s="10" customFormat="1">
      <c r="A498" s="110" t="str">
        <f>A499</f>
        <v xml:space="preserve">Warwick International Fund Pcc Ltd </v>
      </c>
      <c r="B498" s="110"/>
      <c r="C498" s="110"/>
      <c r="D498" s="110"/>
      <c r="E498" s="111"/>
      <c r="F498" s="111"/>
      <c r="G498" s="112"/>
      <c r="H498" s="111"/>
      <c r="I498" s="112"/>
      <c r="J498" s="111"/>
      <c r="K498" s="112"/>
      <c r="L498" s="111"/>
      <c r="M498" s="112"/>
    </row>
    <row r="499" spans="1:13">
      <c r="A499" s="113" t="s">
        <v>83</v>
      </c>
      <c r="B499" s="8" t="s">
        <v>116</v>
      </c>
      <c r="C499" s="8" t="s">
        <v>654</v>
      </c>
      <c r="D499" s="8" t="s">
        <v>118</v>
      </c>
      <c r="E499" s="7">
        <v>14.020200000000001</v>
      </c>
      <c r="F499" s="7">
        <v>71934843</v>
      </c>
      <c r="G499" s="6">
        <v>1008540885.83</v>
      </c>
      <c r="H499" s="7">
        <v>6175881</v>
      </c>
      <c r="I499" s="6">
        <v>86587086.799999997</v>
      </c>
      <c r="J499" s="7">
        <v>2101131</v>
      </c>
      <c r="K499" s="6">
        <v>29458276.850000001</v>
      </c>
      <c r="L499" s="7">
        <v>4074750</v>
      </c>
      <c r="M499" s="6">
        <v>57128809.950000003</v>
      </c>
    </row>
    <row r="500" spans="1:13" s="10" customFormat="1">
      <c r="A500" s="110" t="str">
        <f>"Sub Total: " &amp;A499</f>
        <v xml:space="preserve">Sub Total: Warwick International Fund Pcc Ltd </v>
      </c>
      <c r="B500" s="110"/>
      <c r="C500" s="110"/>
      <c r="D500" s="110"/>
      <c r="E500" s="111"/>
      <c r="F500" s="111"/>
      <c r="G500" s="112">
        <f>SUM(G499)</f>
        <v>1008540885.83</v>
      </c>
      <c r="H500" s="111"/>
      <c r="I500" s="112">
        <f>SUM(I499)</f>
        <v>86587086.799999997</v>
      </c>
      <c r="J500" s="111"/>
      <c r="K500" s="112">
        <f>SUM(K499)</f>
        <v>29458276.850000001</v>
      </c>
      <c r="L500" s="111"/>
      <c r="M500" s="112">
        <f>SUM(M499)</f>
        <v>57128809.950000003</v>
      </c>
    </row>
    <row r="501" spans="1:13" s="10" customFormat="1">
      <c r="A501" s="114"/>
      <c r="B501" s="114"/>
      <c r="C501" s="114"/>
      <c r="D501" s="114"/>
      <c r="E501" s="115"/>
      <c r="F501" s="116"/>
      <c r="G501" s="117"/>
      <c r="H501" s="116"/>
      <c r="I501" s="117"/>
      <c r="J501" s="116"/>
      <c r="K501" s="117"/>
      <c r="L501" s="116"/>
      <c r="M501" s="117"/>
    </row>
    <row r="502" spans="1:13" ht="15" thickBot="1">
      <c r="A502" s="5" t="s">
        <v>1</v>
      </c>
      <c r="B502" s="5"/>
      <c r="C502" s="5"/>
      <c r="D502" s="5"/>
      <c r="E502" s="5"/>
      <c r="F502" s="4"/>
      <c r="G502" s="2">
        <f>SUM(G5:G500)/2</f>
        <v>247278225954.39005</v>
      </c>
      <c r="H502" s="4"/>
      <c r="I502" s="2">
        <f>SUM(I5:I500)/2</f>
        <v>16290018544.210005</v>
      </c>
      <c r="J502" s="4"/>
      <c r="K502" s="2">
        <f>SUM(K5:K500)/2</f>
        <v>24891583316.080006</v>
      </c>
      <c r="L502" s="4"/>
      <c r="M502" s="2">
        <f>SUM(M5:M500)/2</f>
        <v>-8490924046.079998</v>
      </c>
    </row>
    <row r="503" spans="1:13" ht="15" thickTop="1">
      <c r="G503" s="118"/>
      <c r="I503" s="118"/>
      <c r="K503" s="118"/>
      <c r="M503" s="118"/>
    </row>
    <row r="504" spans="1:13">
      <c r="B504" s="126"/>
      <c r="C504" s="126"/>
      <c r="D504" s="126"/>
      <c r="E504" s="126"/>
      <c r="F504" s="126"/>
      <c r="G504" s="126"/>
      <c r="I504" s="20"/>
      <c r="K504" s="20"/>
      <c r="M504" s="20"/>
    </row>
  </sheetData>
  <mergeCells count="11">
    <mergeCell ref="H3:I3"/>
    <mergeCell ref="J3:K3"/>
    <mergeCell ref="L3:M3"/>
    <mergeCell ref="B504:G504"/>
    <mergeCell ref="A1:G1"/>
    <mergeCell ref="A3:A4"/>
    <mergeCell ref="B3:B4"/>
    <mergeCell ref="C3:C4"/>
    <mergeCell ref="D3:D4"/>
    <mergeCell ref="E3:E4"/>
    <mergeCell ref="F3:G3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84"/>
  <sheetViews>
    <sheetView workbookViewId="0">
      <selection sqref="A1:XFD1048576"/>
    </sheetView>
  </sheetViews>
  <sheetFormatPr defaultRowHeight="14.4"/>
  <cols>
    <col min="1" max="1" width="9" customWidth="1"/>
    <col min="2" max="2" width="22.5546875" customWidth="1"/>
    <col min="3" max="3" width="76.6640625" bestFit="1" customWidth="1"/>
    <col min="4" max="4" width="14" bestFit="1" customWidth="1"/>
    <col min="5" max="5" width="13.88671875" bestFit="1" customWidth="1"/>
    <col min="6" max="6" width="16.88671875" bestFit="1" customWidth="1"/>
    <col min="7" max="7" width="19" bestFit="1" customWidth="1"/>
    <col min="8" max="8" width="16.88671875" bestFit="1" customWidth="1"/>
    <col min="9" max="9" width="18" bestFit="1" customWidth="1"/>
    <col min="10" max="10" width="16.88671875" bestFit="1" customWidth="1"/>
    <col min="11" max="11" width="18" bestFit="1" customWidth="1"/>
    <col min="12" max="13" width="16.88671875" bestFit="1" customWidth="1"/>
    <col min="14" max="14" width="14.6640625" customWidth="1"/>
    <col min="15" max="15" width="12.109375" customWidth="1"/>
  </cols>
  <sheetData>
    <row r="1" spans="1:13">
      <c r="A1" s="119" t="s">
        <v>10</v>
      </c>
      <c r="B1" s="119"/>
      <c r="C1" s="119"/>
      <c r="D1" s="119"/>
      <c r="E1" s="119"/>
      <c r="F1" s="119"/>
      <c r="G1" s="119"/>
    </row>
    <row r="2" spans="1:13" ht="15" thickBot="1">
      <c r="A2" s="10" t="s">
        <v>110</v>
      </c>
      <c r="B2" s="10"/>
      <c r="C2" s="10"/>
      <c r="D2" s="10"/>
      <c r="E2" s="10"/>
      <c r="F2" s="10"/>
      <c r="G2" s="10"/>
    </row>
    <row r="3" spans="1:13" ht="15" thickBot="1">
      <c r="A3" s="128" t="s">
        <v>14</v>
      </c>
      <c r="B3" s="130" t="s">
        <v>111</v>
      </c>
      <c r="C3" s="128" t="s">
        <v>112</v>
      </c>
      <c r="D3" s="130" t="s">
        <v>113</v>
      </c>
      <c r="E3" s="130" t="s">
        <v>114</v>
      </c>
      <c r="F3" s="121" t="s">
        <v>7</v>
      </c>
      <c r="G3" s="121"/>
      <c r="H3" s="120" t="s">
        <v>6</v>
      </c>
      <c r="I3" s="121"/>
      <c r="J3" s="120" t="s">
        <v>5</v>
      </c>
      <c r="K3" s="121"/>
      <c r="L3" s="120" t="s">
        <v>4</v>
      </c>
      <c r="M3" s="122"/>
    </row>
    <row r="4" spans="1:13" ht="15" thickBot="1">
      <c r="A4" s="129"/>
      <c r="B4" s="131"/>
      <c r="C4" s="129"/>
      <c r="D4" s="131"/>
      <c r="E4" s="131"/>
      <c r="F4" s="108" t="s">
        <v>115</v>
      </c>
      <c r="G4" s="109" t="s">
        <v>12</v>
      </c>
      <c r="H4" s="108" t="s">
        <v>115</v>
      </c>
      <c r="I4" s="109" t="s">
        <v>12</v>
      </c>
      <c r="J4" s="108" t="s">
        <v>115</v>
      </c>
      <c r="K4" s="109" t="s">
        <v>12</v>
      </c>
      <c r="L4" s="108" t="s">
        <v>115</v>
      </c>
      <c r="M4" s="109" t="s">
        <v>12</v>
      </c>
    </row>
    <row r="5" spans="1:13">
      <c r="F5" s="9"/>
      <c r="G5" s="9"/>
      <c r="H5" s="9"/>
      <c r="I5" s="9"/>
      <c r="J5" s="9"/>
      <c r="K5" s="9"/>
      <c r="L5" s="9"/>
      <c r="M5" s="9"/>
    </row>
    <row r="6" spans="1:13" s="10" customFormat="1">
      <c r="A6" s="110" t="str">
        <f>A7</f>
        <v>Allan Gray Australia Opportunity Fund</v>
      </c>
      <c r="B6" s="110"/>
      <c r="C6" s="110"/>
      <c r="D6" s="110"/>
      <c r="E6" s="111"/>
      <c r="F6" s="111"/>
      <c r="G6" s="112"/>
      <c r="H6" s="111"/>
      <c r="I6" s="112"/>
      <c r="J6" s="111"/>
      <c r="K6" s="112"/>
      <c r="L6" s="111"/>
      <c r="M6" s="112"/>
    </row>
    <row r="7" spans="1:13">
      <c r="A7" s="113" t="s">
        <v>22</v>
      </c>
      <c r="B7" s="8" t="s">
        <v>116</v>
      </c>
      <c r="C7" s="8" t="s">
        <v>147</v>
      </c>
      <c r="D7" s="8" t="s">
        <v>146</v>
      </c>
      <c r="E7" s="7">
        <v>9.7808989999999998</v>
      </c>
      <c r="F7" s="7">
        <v>25764299.34</v>
      </c>
      <c r="G7" s="6">
        <v>251998035.41</v>
      </c>
      <c r="H7" s="7">
        <v>3245016.27</v>
      </c>
      <c r="I7" s="6">
        <v>31739179.629999999</v>
      </c>
      <c r="J7" s="7">
        <v>1162676.9099999999</v>
      </c>
      <c r="K7" s="6">
        <v>11372026.59</v>
      </c>
      <c r="L7" s="7">
        <v>2082339.36</v>
      </c>
      <c r="M7" s="6">
        <v>20367153.039999999</v>
      </c>
    </row>
    <row r="8" spans="1:13" s="10" customFormat="1">
      <c r="A8" s="110" t="str">
        <f>"Sub Total: " &amp;A7</f>
        <v>Sub Total: Allan Gray Australia Opportunity Fund</v>
      </c>
      <c r="B8" s="110"/>
      <c r="C8" s="110"/>
      <c r="D8" s="110"/>
      <c r="E8" s="111"/>
      <c r="F8" s="111"/>
      <c r="G8" s="112">
        <f>SUM(G7)</f>
        <v>251998035.41</v>
      </c>
      <c r="H8" s="111"/>
      <c r="I8" s="112">
        <f>SUM(I7)</f>
        <v>31739179.629999999</v>
      </c>
      <c r="J8" s="111"/>
      <c r="K8" s="112">
        <f>SUM(K7)</f>
        <v>11372026.59</v>
      </c>
      <c r="L8" s="111"/>
      <c r="M8" s="112">
        <f>SUM(M7)</f>
        <v>20367153.039999999</v>
      </c>
    </row>
    <row r="9" spans="1:13" s="10" customFormat="1">
      <c r="A9" s="110"/>
      <c r="B9" s="110"/>
      <c r="C9" s="110"/>
      <c r="D9" s="110"/>
      <c r="E9" s="111"/>
      <c r="F9" s="111"/>
      <c r="G9" s="112"/>
      <c r="H9" s="111"/>
      <c r="I9" s="112"/>
      <c r="J9" s="111"/>
      <c r="K9" s="112"/>
      <c r="L9" s="111"/>
      <c r="M9" s="112"/>
    </row>
    <row r="10" spans="1:13" s="10" customFormat="1">
      <c r="A10" s="110" t="str">
        <f>A11</f>
        <v>Ashburton Investments SICAV</v>
      </c>
      <c r="B10" s="110"/>
      <c r="C10" s="110"/>
      <c r="D10" s="110"/>
      <c r="E10" s="111"/>
      <c r="F10" s="111"/>
      <c r="G10" s="112"/>
      <c r="H10" s="111"/>
      <c r="I10" s="112"/>
      <c r="J10" s="111"/>
      <c r="K10" s="112"/>
      <c r="L10" s="111"/>
      <c r="M10" s="112"/>
    </row>
    <row r="11" spans="1:13">
      <c r="A11" s="113" t="s">
        <v>24</v>
      </c>
      <c r="B11" s="8" t="s">
        <v>116</v>
      </c>
      <c r="C11" s="8" t="s">
        <v>152</v>
      </c>
      <c r="D11" s="8" t="s">
        <v>118</v>
      </c>
      <c r="E11" s="7">
        <v>13.802332</v>
      </c>
      <c r="F11" s="7">
        <v>5066409.7300000004</v>
      </c>
      <c r="G11" s="6">
        <v>69928271.629999995</v>
      </c>
      <c r="H11" s="7">
        <v>4870658.1500000004</v>
      </c>
      <c r="I11" s="6">
        <v>67226443.209999993</v>
      </c>
      <c r="J11" s="7">
        <v>316600.7</v>
      </c>
      <c r="K11" s="6">
        <v>4369828.1399999997</v>
      </c>
      <c r="L11" s="7">
        <v>4554057.45</v>
      </c>
      <c r="M11" s="6">
        <v>62856615.07</v>
      </c>
    </row>
    <row r="12" spans="1:13" s="10" customFormat="1">
      <c r="A12" s="110" t="str">
        <f>"Sub Total: " &amp;A11</f>
        <v>Sub Total: Ashburton Investments SICAV</v>
      </c>
      <c r="B12" s="110"/>
      <c r="C12" s="110"/>
      <c r="D12" s="110"/>
      <c r="E12" s="111"/>
      <c r="F12" s="111"/>
      <c r="G12" s="112">
        <f>SUM(G11:G11)</f>
        <v>69928271.629999995</v>
      </c>
      <c r="H12" s="111"/>
      <c r="I12" s="112">
        <f>SUM(I11:I11)</f>
        <v>67226443.209999993</v>
      </c>
      <c r="J12" s="111"/>
      <c r="K12" s="112">
        <f>SUM(K11:K11)</f>
        <v>4369828.1399999997</v>
      </c>
      <c r="L12" s="111"/>
      <c r="M12" s="112">
        <f>SUM(M11:M11)</f>
        <v>62856615.07</v>
      </c>
    </row>
    <row r="13" spans="1:13" s="10" customFormat="1">
      <c r="A13" s="110"/>
      <c r="B13" s="110"/>
      <c r="C13" s="110"/>
      <c r="D13" s="110"/>
      <c r="E13" s="111"/>
      <c r="F13" s="111"/>
      <c r="G13" s="112"/>
      <c r="H13" s="111"/>
      <c r="I13" s="112"/>
      <c r="J13" s="111"/>
      <c r="K13" s="112"/>
      <c r="L13" s="111"/>
      <c r="M13" s="112"/>
    </row>
    <row r="14" spans="1:13" s="10" customFormat="1">
      <c r="A14" s="110" t="str">
        <f>A15</f>
        <v xml:space="preserve">Ashburton Replica Portfolio Limited </v>
      </c>
      <c r="B14" s="110"/>
      <c r="C14" s="110"/>
      <c r="D14" s="110"/>
      <c r="E14" s="111"/>
      <c r="F14" s="111"/>
      <c r="G14" s="112"/>
      <c r="H14" s="111"/>
      <c r="I14" s="112"/>
      <c r="J14" s="111"/>
      <c r="K14" s="112"/>
      <c r="L14" s="111"/>
      <c r="M14" s="112"/>
    </row>
    <row r="15" spans="1:13">
      <c r="A15" s="113" t="s">
        <v>26</v>
      </c>
      <c r="B15" s="8" t="s">
        <v>116</v>
      </c>
      <c r="C15" s="8" t="s">
        <v>158</v>
      </c>
      <c r="D15" s="8" t="s">
        <v>118</v>
      </c>
      <c r="E15" s="7">
        <v>13.802332</v>
      </c>
      <c r="F15" s="7">
        <v>61881303.850000001</v>
      </c>
      <c r="G15" s="6">
        <v>854106329.85000002</v>
      </c>
      <c r="H15" s="7">
        <v>2114497.67</v>
      </c>
      <c r="I15" s="6">
        <v>29184999.859999999</v>
      </c>
      <c r="J15" s="7">
        <v>4013459.95</v>
      </c>
      <c r="K15" s="6">
        <v>55395108.609999999</v>
      </c>
      <c r="L15" s="7">
        <v>-1898962.28</v>
      </c>
      <c r="M15" s="6">
        <v>-26210108.75</v>
      </c>
    </row>
    <row r="16" spans="1:13">
      <c r="A16" s="113" t="s">
        <v>26</v>
      </c>
      <c r="B16" s="8" t="s">
        <v>116</v>
      </c>
      <c r="C16" s="8" t="s">
        <v>159</v>
      </c>
      <c r="D16" s="8" t="s">
        <v>122</v>
      </c>
      <c r="E16" s="7">
        <v>15.491643</v>
      </c>
      <c r="F16" s="7">
        <v>12475508.789999999</v>
      </c>
      <c r="G16" s="6">
        <v>193266131.44</v>
      </c>
      <c r="H16" s="7">
        <v>873964.44</v>
      </c>
      <c r="I16" s="6">
        <v>13539145.32</v>
      </c>
      <c r="J16" s="7">
        <v>1513764.5</v>
      </c>
      <c r="K16" s="6">
        <v>23450699.600000001</v>
      </c>
      <c r="L16" s="7">
        <v>-639800.06000000006</v>
      </c>
      <c r="M16" s="6">
        <v>-9911554.2799999993</v>
      </c>
    </row>
    <row r="17" spans="1:13">
      <c r="A17" s="113" t="s">
        <v>26</v>
      </c>
      <c r="B17" s="8" t="s">
        <v>116</v>
      </c>
      <c r="C17" s="8" t="s">
        <v>160</v>
      </c>
      <c r="D17" s="8" t="s">
        <v>136</v>
      </c>
      <c r="E17" s="7">
        <v>20.947799</v>
      </c>
      <c r="F17" s="7">
        <v>105718321.38</v>
      </c>
      <c r="G17" s="6">
        <v>2214566252.5999999</v>
      </c>
      <c r="H17" s="7">
        <v>3325170.03</v>
      </c>
      <c r="I17" s="6">
        <v>69654996.75</v>
      </c>
      <c r="J17" s="7">
        <v>3927923.42</v>
      </c>
      <c r="K17" s="6">
        <v>82281354.219999999</v>
      </c>
      <c r="L17" s="7">
        <v>-602753.39</v>
      </c>
      <c r="M17" s="6">
        <v>-12626357.470000001</v>
      </c>
    </row>
    <row r="18" spans="1:13" s="10" customFormat="1">
      <c r="A18" s="110" t="str">
        <f>"Sub Total: " &amp;A17</f>
        <v xml:space="preserve">Sub Total: Ashburton Replica Portfolio Limited </v>
      </c>
      <c r="B18" s="110"/>
      <c r="C18" s="110"/>
      <c r="D18" s="110"/>
      <c r="E18" s="111"/>
      <c r="F18" s="111"/>
      <c r="G18" s="112">
        <f>SUM(G15:G17)</f>
        <v>3261938713.8899999</v>
      </c>
      <c r="H18" s="111"/>
      <c r="I18" s="112">
        <f>SUM(I15:I17)</f>
        <v>112379141.93000001</v>
      </c>
      <c r="J18" s="111"/>
      <c r="K18" s="112">
        <f>SUM(K15:K17)</f>
        <v>161127162.43000001</v>
      </c>
      <c r="L18" s="111"/>
      <c r="M18" s="112">
        <f>SUM(M15:M17)</f>
        <v>-48748020.5</v>
      </c>
    </row>
    <row r="19" spans="1:13" s="10" customFormat="1">
      <c r="A19" s="110"/>
      <c r="B19" s="110"/>
      <c r="C19" s="110"/>
      <c r="D19" s="110"/>
      <c r="E19" s="111"/>
      <c r="F19" s="111"/>
      <c r="G19" s="112"/>
      <c r="H19" s="111"/>
      <c r="I19" s="112"/>
      <c r="J19" s="111"/>
      <c r="K19" s="112"/>
      <c r="L19" s="111"/>
      <c r="M19" s="112"/>
    </row>
    <row r="20" spans="1:13" s="10" customFormat="1">
      <c r="A20" s="110" t="str">
        <f>A21</f>
        <v>Contrarius Global Investment Fund (Ireland) Plc</v>
      </c>
      <c r="B20" s="110"/>
      <c r="C20" s="110"/>
      <c r="D20" s="110"/>
      <c r="E20" s="111"/>
      <c r="F20" s="111"/>
      <c r="G20" s="112"/>
      <c r="H20" s="111"/>
      <c r="I20" s="112"/>
      <c r="J20" s="111"/>
      <c r="K20" s="112"/>
      <c r="L20" s="111"/>
      <c r="M20" s="112"/>
    </row>
    <row r="21" spans="1:13">
      <c r="A21" s="113" t="s">
        <v>28</v>
      </c>
      <c r="B21" s="8" t="s">
        <v>116</v>
      </c>
      <c r="C21" s="8" t="s">
        <v>162</v>
      </c>
      <c r="D21" s="8" t="s">
        <v>118</v>
      </c>
      <c r="E21" s="7">
        <v>13.854253</v>
      </c>
      <c r="F21" s="7">
        <v>25028890.710000001</v>
      </c>
      <c r="G21" s="6">
        <v>346756590.57999998</v>
      </c>
      <c r="H21" s="7">
        <v>453402.42</v>
      </c>
      <c r="I21" s="6">
        <v>6281551.9500000002</v>
      </c>
      <c r="J21" s="7">
        <v>6418649.4199999999</v>
      </c>
      <c r="K21" s="6">
        <v>88925594.620000005</v>
      </c>
      <c r="L21" s="7">
        <v>-5965247</v>
      </c>
      <c r="M21" s="6">
        <v>-82644042.670000002</v>
      </c>
    </row>
    <row r="22" spans="1:13" s="10" customFormat="1">
      <c r="A22" s="110" t="str">
        <f>"Sub Total: " &amp;A21</f>
        <v>Sub Total: Contrarius Global Investment Fund (Ireland) Plc</v>
      </c>
      <c r="B22" s="110"/>
      <c r="C22" s="110"/>
      <c r="D22" s="110"/>
      <c r="E22" s="111"/>
      <c r="F22" s="111"/>
      <c r="G22" s="112">
        <f>SUM(G21:G21)</f>
        <v>346756590.57999998</v>
      </c>
      <c r="H22" s="111"/>
      <c r="I22" s="112">
        <f>SUM(I21:I21)</f>
        <v>6281551.9500000002</v>
      </c>
      <c r="J22" s="111"/>
      <c r="K22" s="112">
        <f>SUM(K21:K21)</f>
        <v>88925594.620000005</v>
      </c>
      <c r="L22" s="111"/>
      <c r="M22" s="112">
        <f>SUM(M21:M21)</f>
        <v>-82644042.670000002</v>
      </c>
    </row>
    <row r="23" spans="1:13" s="10" customFormat="1">
      <c r="A23" s="110"/>
      <c r="B23" s="110"/>
      <c r="C23" s="110"/>
      <c r="D23" s="110"/>
      <c r="E23" s="111"/>
      <c r="F23" s="111"/>
      <c r="G23" s="112"/>
      <c r="H23" s="111"/>
      <c r="I23" s="112"/>
      <c r="J23" s="111"/>
      <c r="K23" s="112"/>
      <c r="L23" s="111"/>
      <c r="M23" s="112"/>
    </row>
    <row r="24" spans="1:13" s="10" customFormat="1">
      <c r="A24" s="110" t="str">
        <f>A25</f>
        <v>Foord International Trust</v>
      </c>
      <c r="B24" s="110"/>
      <c r="C24" s="110"/>
      <c r="D24" s="110"/>
      <c r="E24" s="111"/>
      <c r="F24" s="111"/>
      <c r="G24" s="112"/>
      <c r="H24" s="111"/>
      <c r="I24" s="112"/>
      <c r="J24" s="111"/>
      <c r="K24" s="112"/>
      <c r="L24" s="111"/>
      <c r="M24" s="112"/>
    </row>
    <row r="25" spans="1:13">
      <c r="A25" s="113" t="s">
        <v>33</v>
      </c>
      <c r="B25" s="8" t="s">
        <v>116</v>
      </c>
      <c r="C25" s="8" t="s">
        <v>33</v>
      </c>
      <c r="D25" s="8" t="s">
        <v>118</v>
      </c>
      <c r="E25" s="7">
        <v>13.854899</v>
      </c>
      <c r="F25" s="7">
        <v>11765250.220000001</v>
      </c>
      <c r="G25" s="6">
        <v>163006365.27000001</v>
      </c>
      <c r="H25" s="7">
        <v>222502.81</v>
      </c>
      <c r="I25" s="6">
        <v>2945226</v>
      </c>
      <c r="J25" s="7">
        <v>158243.47</v>
      </c>
      <c r="K25" s="6">
        <v>2039995</v>
      </c>
      <c r="L25" s="7">
        <v>64259.34</v>
      </c>
      <c r="M25" s="6">
        <v>905231</v>
      </c>
    </row>
    <row r="26" spans="1:13" s="10" customFormat="1">
      <c r="A26" s="110" t="str">
        <f>"Sub Total: " &amp;A25</f>
        <v>Sub Total: Foord International Trust</v>
      </c>
      <c r="B26" s="110"/>
      <c r="C26" s="110"/>
      <c r="D26" s="110"/>
      <c r="E26" s="111"/>
      <c r="F26" s="111"/>
      <c r="G26" s="112">
        <f>SUM(G25)</f>
        <v>163006365.27000001</v>
      </c>
      <c r="H26" s="111"/>
      <c r="I26" s="112">
        <f>SUM(I25)</f>
        <v>2945226</v>
      </c>
      <c r="J26" s="111"/>
      <c r="K26" s="112">
        <f>SUM(K25)</f>
        <v>2039995</v>
      </c>
      <c r="L26" s="111"/>
      <c r="M26" s="112">
        <f>SUM(M25)</f>
        <v>905231</v>
      </c>
    </row>
    <row r="27" spans="1:13" s="10" customFormat="1">
      <c r="A27" s="110"/>
      <c r="B27" s="110"/>
      <c r="C27" s="110"/>
      <c r="D27" s="110"/>
      <c r="E27" s="111"/>
      <c r="F27" s="111"/>
      <c r="G27" s="112"/>
      <c r="H27" s="111"/>
      <c r="I27" s="112"/>
      <c r="J27" s="111"/>
      <c r="K27" s="112"/>
      <c r="L27" s="111"/>
      <c r="M27" s="112"/>
    </row>
    <row r="28" spans="1:13" s="10" customFormat="1">
      <c r="A28" s="110" t="str">
        <f>A29</f>
        <v>Foord SICAV</v>
      </c>
      <c r="B28" s="110"/>
      <c r="C28" s="110"/>
      <c r="D28" s="110"/>
      <c r="E28" s="111"/>
      <c r="F28" s="111"/>
      <c r="G28" s="112"/>
      <c r="H28" s="111"/>
      <c r="I28" s="112"/>
      <c r="J28" s="111"/>
      <c r="K28" s="112"/>
      <c r="L28" s="111"/>
      <c r="M28" s="112"/>
    </row>
    <row r="29" spans="1:13">
      <c r="A29" s="113" t="s">
        <v>34</v>
      </c>
      <c r="B29" s="8" t="s">
        <v>116</v>
      </c>
      <c r="C29" s="8" t="s">
        <v>188</v>
      </c>
      <c r="D29" s="8" t="s">
        <v>118</v>
      </c>
      <c r="E29" s="7">
        <v>0</v>
      </c>
      <c r="F29" s="7">
        <v>0</v>
      </c>
      <c r="G29" s="6">
        <v>0</v>
      </c>
      <c r="H29" s="7">
        <v>0</v>
      </c>
      <c r="I29" s="6">
        <v>0</v>
      </c>
      <c r="J29" s="7">
        <v>0</v>
      </c>
      <c r="K29" s="6">
        <v>0</v>
      </c>
      <c r="L29" s="7">
        <v>0</v>
      </c>
      <c r="M29" s="6">
        <v>0</v>
      </c>
    </row>
    <row r="30" spans="1:13" s="10" customFormat="1">
      <c r="A30" s="110" t="str">
        <f>"Sub Total: " &amp;A29</f>
        <v>Sub Total: Foord SICAV</v>
      </c>
      <c r="B30" s="110"/>
      <c r="C30" s="110"/>
      <c r="D30" s="110"/>
      <c r="E30" s="111"/>
      <c r="F30" s="111"/>
      <c r="G30" s="112">
        <f>SUM(G29)</f>
        <v>0</v>
      </c>
      <c r="H30" s="111"/>
      <c r="I30" s="112">
        <f>SUM(I29)</f>
        <v>0</v>
      </c>
      <c r="J30" s="111"/>
      <c r="K30" s="112">
        <f>SUM(K29)</f>
        <v>0</v>
      </c>
      <c r="L30" s="111"/>
      <c r="M30" s="112">
        <f>SUM(M29)</f>
        <v>0</v>
      </c>
    </row>
    <row r="31" spans="1:13" s="10" customFormat="1">
      <c r="A31" s="110"/>
      <c r="B31" s="110"/>
      <c r="C31" s="110"/>
      <c r="D31" s="110"/>
      <c r="E31" s="111"/>
      <c r="F31" s="111"/>
      <c r="G31" s="112"/>
      <c r="H31" s="111"/>
      <c r="I31" s="112"/>
      <c r="J31" s="111"/>
      <c r="K31" s="112"/>
      <c r="L31" s="111"/>
      <c r="M31" s="112"/>
    </row>
    <row r="32" spans="1:13" s="10" customFormat="1">
      <c r="A32" s="110" t="str">
        <f>A33</f>
        <v>Franklin Templeton (FTS2F)</v>
      </c>
      <c r="B32" s="110"/>
      <c r="C32" s="110"/>
      <c r="D32" s="110"/>
      <c r="E32" s="111"/>
      <c r="F32" s="111"/>
      <c r="G32" s="112"/>
      <c r="H32" s="111"/>
      <c r="I32" s="112"/>
      <c r="J32" s="111"/>
      <c r="K32" s="112"/>
      <c r="L32" s="111"/>
      <c r="M32" s="112"/>
    </row>
    <row r="33" spans="1:13">
      <c r="A33" s="113" t="s">
        <v>35</v>
      </c>
      <c r="B33" s="8" t="s">
        <v>116</v>
      </c>
      <c r="C33" s="8" t="s">
        <v>189</v>
      </c>
      <c r="D33" s="8" t="s">
        <v>190</v>
      </c>
      <c r="E33" s="7">
        <v>0</v>
      </c>
      <c r="F33" s="7">
        <v>0</v>
      </c>
      <c r="G33" s="6">
        <v>0</v>
      </c>
      <c r="H33" s="7">
        <v>0</v>
      </c>
      <c r="I33" s="6">
        <v>0</v>
      </c>
      <c r="J33" s="7">
        <v>0</v>
      </c>
      <c r="K33" s="6">
        <v>0</v>
      </c>
      <c r="L33" s="7">
        <v>0</v>
      </c>
      <c r="M33" s="6">
        <v>0</v>
      </c>
    </row>
    <row r="34" spans="1:13" s="10" customFormat="1">
      <c r="A34" s="110" t="str">
        <f>"Sub Total: " &amp;A33</f>
        <v>Sub Total: Franklin Templeton (FTS2F)</v>
      </c>
      <c r="B34" s="110"/>
      <c r="C34" s="110"/>
      <c r="D34" s="110"/>
      <c r="E34" s="111"/>
      <c r="F34" s="111"/>
      <c r="G34" s="112">
        <f>SUM(G33)</f>
        <v>0</v>
      </c>
      <c r="H34" s="111"/>
      <c r="I34" s="112">
        <f>SUM(I33)</f>
        <v>0</v>
      </c>
      <c r="J34" s="111"/>
      <c r="K34" s="112">
        <f>SUM(K33)</f>
        <v>0</v>
      </c>
      <c r="L34" s="111"/>
      <c r="M34" s="112">
        <f>SUM(M33)</f>
        <v>0</v>
      </c>
    </row>
    <row r="35" spans="1:13" s="10" customFormat="1">
      <c r="A35" s="110"/>
      <c r="B35" s="110"/>
      <c r="C35" s="110"/>
      <c r="D35" s="110"/>
      <c r="E35" s="111"/>
      <c r="F35" s="111"/>
      <c r="G35" s="112"/>
      <c r="H35" s="111"/>
      <c r="I35" s="112"/>
      <c r="J35" s="111"/>
      <c r="K35" s="112"/>
      <c r="L35" s="111"/>
      <c r="M35" s="112"/>
    </row>
    <row r="36" spans="1:13" s="10" customFormat="1">
      <c r="A36" s="110" t="str">
        <f>A37</f>
        <v>Ginsglobal Index Funds (Mauritius) Ltd</v>
      </c>
      <c r="B36" s="110"/>
      <c r="C36" s="110"/>
      <c r="D36" s="110"/>
      <c r="E36" s="111"/>
      <c r="F36" s="111"/>
      <c r="G36" s="112"/>
      <c r="H36" s="111"/>
      <c r="I36" s="112"/>
      <c r="J36" s="111"/>
      <c r="K36" s="112"/>
      <c r="L36" s="111"/>
      <c r="M36" s="112"/>
    </row>
    <row r="37" spans="1:13">
      <c r="A37" s="113" t="s">
        <v>38</v>
      </c>
      <c r="B37" s="8" t="s">
        <v>116</v>
      </c>
      <c r="C37" s="8" t="s">
        <v>370</v>
      </c>
      <c r="D37" s="8" t="s">
        <v>122</v>
      </c>
      <c r="E37" s="7">
        <v>15</v>
      </c>
      <c r="F37" s="7">
        <v>244625</v>
      </c>
      <c r="G37" s="6">
        <v>3669375</v>
      </c>
      <c r="H37" s="7">
        <v>2940</v>
      </c>
      <c r="I37" s="6">
        <v>74000</v>
      </c>
      <c r="J37" s="7">
        <v>0</v>
      </c>
      <c r="K37" s="6">
        <v>0</v>
      </c>
      <c r="L37" s="7">
        <v>2940</v>
      </c>
      <c r="M37" s="6">
        <v>74000</v>
      </c>
    </row>
    <row r="38" spans="1:13">
      <c r="A38" s="113" t="s">
        <v>38</v>
      </c>
      <c r="B38" s="8" t="s">
        <v>116</v>
      </c>
      <c r="C38" s="8" t="s">
        <v>371</v>
      </c>
      <c r="D38" s="8" t="s">
        <v>118</v>
      </c>
      <c r="E38" s="7">
        <v>13.4</v>
      </c>
      <c r="F38" s="7">
        <v>121260</v>
      </c>
      <c r="G38" s="6">
        <v>1624884</v>
      </c>
      <c r="H38" s="7">
        <v>0</v>
      </c>
      <c r="I38" s="6">
        <v>0</v>
      </c>
      <c r="J38" s="7">
        <v>0</v>
      </c>
      <c r="K38" s="6">
        <v>0</v>
      </c>
      <c r="L38" s="7">
        <v>0</v>
      </c>
      <c r="M38" s="6">
        <v>0</v>
      </c>
    </row>
    <row r="39" spans="1:13" s="10" customFormat="1">
      <c r="A39" s="110" t="str">
        <f>"Sub Total: " &amp;A38</f>
        <v>Sub Total: Ginsglobal Index Funds (Mauritius) Ltd</v>
      </c>
      <c r="B39" s="110"/>
      <c r="C39" s="110"/>
      <c r="D39" s="110"/>
      <c r="E39" s="111"/>
      <c r="F39" s="111"/>
      <c r="G39" s="112">
        <f>SUM(G37:G38)</f>
        <v>5294259</v>
      </c>
      <c r="H39" s="111"/>
      <c r="I39" s="112">
        <f>SUM(I37:I38)</f>
        <v>74000</v>
      </c>
      <c r="J39" s="111"/>
      <c r="K39" s="112">
        <f>SUM(K37:K38)</f>
        <v>0</v>
      </c>
      <c r="L39" s="111"/>
      <c r="M39" s="112">
        <f>SUM(M37:M38)</f>
        <v>74000</v>
      </c>
    </row>
    <row r="40" spans="1:13" s="10" customFormat="1">
      <c r="A40" s="110"/>
      <c r="B40" s="110"/>
      <c r="C40" s="110"/>
      <c r="D40" s="110"/>
      <c r="E40" s="111"/>
      <c r="F40" s="111"/>
      <c r="G40" s="112"/>
      <c r="H40" s="111"/>
      <c r="I40" s="112"/>
      <c r="J40" s="111"/>
      <c r="K40" s="112"/>
      <c r="L40" s="111"/>
      <c r="M40" s="112"/>
    </row>
    <row r="41" spans="1:13" s="10" customFormat="1">
      <c r="A41" s="110" t="str">
        <f>A42</f>
        <v>Investec Global Strategy Funds Limited (Luxembourg) Scheme</v>
      </c>
      <c r="B41" s="110"/>
      <c r="C41" s="110"/>
      <c r="D41" s="110"/>
      <c r="E41" s="111"/>
      <c r="F41" s="111"/>
      <c r="G41" s="112"/>
      <c r="H41" s="111"/>
      <c r="I41" s="112"/>
      <c r="J41" s="111"/>
      <c r="K41" s="112"/>
      <c r="L41" s="111"/>
      <c r="M41" s="112"/>
    </row>
    <row r="42" spans="1:13">
      <c r="A42" s="113" t="s">
        <v>39</v>
      </c>
      <c r="B42" s="8" t="s">
        <v>116</v>
      </c>
      <c r="C42" s="8" t="s">
        <v>387</v>
      </c>
      <c r="D42" s="8" t="s">
        <v>118</v>
      </c>
      <c r="E42" s="7">
        <v>13.826993</v>
      </c>
      <c r="F42" s="7">
        <v>137151616</v>
      </c>
      <c r="G42" s="6">
        <v>1896394565</v>
      </c>
      <c r="H42" s="7">
        <v>10394794</v>
      </c>
      <c r="I42" s="6">
        <v>133436057</v>
      </c>
      <c r="J42" s="7">
        <v>12507110</v>
      </c>
      <c r="K42" s="6">
        <v>160382730</v>
      </c>
      <c r="L42" s="7">
        <v>-2112316</v>
      </c>
      <c r="M42" s="6">
        <v>-26946673</v>
      </c>
    </row>
    <row r="43" spans="1:13">
      <c r="A43" s="113" t="s">
        <v>39</v>
      </c>
      <c r="B43" s="8" t="s">
        <v>116</v>
      </c>
      <c r="C43" s="8" t="s">
        <v>388</v>
      </c>
      <c r="D43" s="8" t="s">
        <v>118</v>
      </c>
      <c r="E43" s="7">
        <v>13.826993</v>
      </c>
      <c r="F43" s="7">
        <v>352514235</v>
      </c>
      <c r="G43" s="6">
        <v>4874212175</v>
      </c>
      <c r="H43" s="7">
        <v>12683877</v>
      </c>
      <c r="I43" s="6">
        <v>163654607</v>
      </c>
      <c r="J43" s="7">
        <v>5018155</v>
      </c>
      <c r="K43" s="6">
        <v>65159948</v>
      </c>
      <c r="L43" s="7">
        <v>7665722</v>
      </c>
      <c r="M43" s="6">
        <v>98494659</v>
      </c>
    </row>
    <row r="44" spans="1:13">
      <c r="A44" s="113" t="s">
        <v>39</v>
      </c>
      <c r="B44" s="8" t="s">
        <v>116</v>
      </c>
      <c r="C44" s="8" t="s">
        <v>391</v>
      </c>
      <c r="D44" s="8" t="s">
        <v>118</v>
      </c>
      <c r="E44" s="7">
        <v>13.826993</v>
      </c>
      <c r="F44" s="7">
        <v>600051202</v>
      </c>
      <c r="G44" s="6">
        <v>8296904304</v>
      </c>
      <c r="H44" s="7">
        <v>851954</v>
      </c>
      <c r="I44" s="6">
        <v>10901619</v>
      </c>
      <c r="J44" s="7">
        <v>36296391</v>
      </c>
      <c r="K44" s="6">
        <v>465215687</v>
      </c>
      <c r="L44" s="7">
        <v>-35444437</v>
      </c>
      <c r="M44" s="6">
        <v>-454314068</v>
      </c>
    </row>
    <row r="45" spans="1:13" s="10" customFormat="1">
      <c r="A45" s="110" t="str">
        <f>"Sub Total: " &amp;A44</f>
        <v>Sub Total: Investec Global Strategy Funds Limited (Luxembourg) Scheme</v>
      </c>
      <c r="B45" s="110"/>
      <c r="C45" s="110"/>
      <c r="D45" s="110"/>
      <c r="E45" s="111"/>
      <c r="F45" s="111"/>
      <c r="G45" s="112">
        <f>SUM(G42:G44)</f>
        <v>15067511044</v>
      </c>
      <c r="H45" s="111"/>
      <c r="I45" s="112">
        <f>SUM(I42:I44)</f>
        <v>307992283</v>
      </c>
      <c r="J45" s="111"/>
      <c r="K45" s="112">
        <f>SUM(K42:K44)</f>
        <v>690758365</v>
      </c>
      <c r="L45" s="111"/>
      <c r="M45" s="112">
        <f>SUM(M42:M44)</f>
        <v>-382766082</v>
      </c>
    </row>
    <row r="46" spans="1:13" s="10" customFormat="1">
      <c r="A46" s="110"/>
      <c r="B46" s="110"/>
      <c r="C46" s="110"/>
      <c r="D46" s="110"/>
      <c r="E46" s="111"/>
      <c r="F46" s="111"/>
      <c r="G46" s="112"/>
      <c r="H46" s="111"/>
      <c r="I46" s="112"/>
      <c r="J46" s="111"/>
      <c r="K46" s="112"/>
      <c r="L46" s="111"/>
      <c r="M46" s="112"/>
    </row>
    <row r="47" spans="1:13" s="10" customFormat="1">
      <c r="A47" s="110" t="str">
        <f>A48</f>
        <v>Investec World Axis PCC Limited</v>
      </c>
      <c r="B47" s="110"/>
      <c r="C47" s="110"/>
      <c r="D47" s="110"/>
      <c r="E47" s="111"/>
      <c r="F47" s="111"/>
      <c r="G47" s="112"/>
      <c r="H47" s="111"/>
      <c r="I47" s="112"/>
      <c r="J47" s="111"/>
      <c r="K47" s="112"/>
      <c r="L47" s="111"/>
      <c r="M47" s="112"/>
    </row>
    <row r="48" spans="1:13">
      <c r="A48" s="113" t="s">
        <v>40</v>
      </c>
      <c r="B48" s="8" t="s">
        <v>116</v>
      </c>
      <c r="C48" s="8" t="s">
        <v>392</v>
      </c>
      <c r="D48" s="8" t="s">
        <v>118</v>
      </c>
      <c r="E48" s="7">
        <v>14.0282</v>
      </c>
      <c r="F48" s="7">
        <v>63300093.259999998</v>
      </c>
      <c r="G48" s="6">
        <v>887986368.33000004</v>
      </c>
      <c r="H48" s="7">
        <v>1730715.92</v>
      </c>
      <c r="I48" s="6">
        <v>24278829.07</v>
      </c>
      <c r="J48" s="7">
        <v>6067969.6299999999</v>
      </c>
      <c r="K48" s="6">
        <v>85122691.560000002</v>
      </c>
      <c r="L48" s="7">
        <v>-4337253.71</v>
      </c>
      <c r="M48" s="6">
        <v>-60843862.490000002</v>
      </c>
    </row>
    <row r="49" spans="1:13" s="10" customFormat="1">
      <c r="A49" s="110" t="str">
        <f>"Sub Total: " &amp;A48</f>
        <v>Sub Total: Investec World Axis PCC Limited</v>
      </c>
      <c r="B49" s="110"/>
      <c r="C49" s="110"/>
      <c r="D49" s="110"/>
      <c r="E49" s="111"/>
      <c r="F49" s="111"/>
      <c r="G49" s="112">
        <f>SUM(G48:G48)</f>
        <v>887986368.33000004</v>
      </c>
      <c r="H49" s="111"/>
      <c r="I49" s="112">
        <f>SUM(I48:I48)</f>
        <v>24278829.07</v>
      </c>
      <c r="J49" s="111"/>
      <c r="K49" s="112">
        <f>SUM(K48:K48)</f>
        <v>85122691.560000002</v>
      </c>
      <c r="L49" s="111"/>
      <c r="M49" s="112">
        <f>SUM(M48:M48)</f>
        <v>-60843862.490000002</v>
      </c>
    </row>
    <row r="50" spans="1:13" s="10" customFormat="1">
      <c r="A50" s="110"/>
      <c r="B50" s="110"/>
      <c r="C50" s="110"/>
      <c r="D50" s="110"/>
      <c r="E50" s="111"/>
      <c r="F50" s="111"/>
      <c r="G50" s="112"/>
      <c r="H50" s="111"/>
      <c r="I50" s="112"/>
      <c r="J50" s="111"/>
      <c r="K50" s="112"/>
      <c r="L50" s="111"/>
      <c r="M50" s="112"/>
    </row>
    <row r="51" spans="1:13" s="10" customFormat="1">
      <c r="A51" s="110" t="str">
        <f>A52</f>
        <v>Investment Solutions Strategic Global Fund (Jersey)</v>
      </c>
      <c r="B51" s="110"/>
      <c r="C51" s="110"/>
      <c r="D51" s="110"/>
      <c r="E51" s="111"/>
      <c r="F51" s="111"/>
      <c r="G51" s="112"/>
      <c r="H51" s="111"/>
      <c r="I51" s="112"/>
      <c r="J51" s="111"/>
      <c r="K51" s="112"/>
      <c r="L51" s="111"/>
      <c r="M51" s="112"/>
    </row>
    <row r="52" spans="1:13">
      <c r="A52" s="113" t="s">
        <v>41</v>
      </c>
      <c r="B52" s="8" t="s">
        <v>116</v>
      </c>
      <c r="C52" s="8" t="s">
        <v>396</v>
      </c>
      <c r="D52" s="8" t="s">
        <v>118</v>
      </c>
      <c r="E52" s="7">
        <v>0</v>
      </c>
      <c r="F52" s="7">
        <v>0</v>
      </c>
      <c r="G52" s="6">
        <v>0</v>
      </c>
      <c r="H52" s="7">
        <v>0</v>
      </c>
      <c r="I52" s="6">
        <v>0</v>
      </c>
      <c r="J52" s="7">
        <v>0</v>
      </c>
      <c r="K52" s="6">
        <v>0</v>
      </c>
      <c r="L52" s="7">
        <v>0</v>
      </c>
      <c r="M52" s="6">
        <v>0</v>
      </c>
    </row>
    <row r="53" spans="1:13">
      <c r="A53" s="113" t="s">
        <v>41</v>
      </c>
      <c r="B53" s="8" t="s">
        <v>116</v>
      </c>
      <c r="C53" s="8" t="s">
        <v>398</v>
      </c>
      <c r="D53" s="8" t="s">
        <v>118</v>
      </c>
      <c r="E53" s="7">
        <v>0</v>
      </c>
      <c r="F53" s="7">
        <v>0</v>
      </c>
      <c r="G53" s="6">
        <v>0</v>
      </c>
      <c r="H53" s="7">
        <v>0</v>
      </c>
      <c r="I53" s="6">
        <v>0</v>
      </c>
      <c r="J53" s="7">
        <v>0</v>
      </c>
      <c r="K53" s="6">
        <v>0</v>
      </c>
      <c r="L53" s="7">
        <v>0</v>
      </c>
      <c r="M53" s="6">
        <v>0</v>
      </c>
    </row>
    <row r="54" spans="1:13">
      <c r="A54" s="113" t="s">
        <v>41</v>
      </c>
      <c r="B54" s="8" t="s">
        <v>116</v>
      </c>
      <c r="C54" s="8" t="s">
        <v>399</v>
      </c>
      <c r="D54" s="8" t="s">
        <v>118</v>
      </c>
      <c r="E54" s="7">
        <v>0</v>
      </c>
      <c r="F54" s="7">
        <v>0</v>
      </c>
      <c r="G54" s="6">
        <v>0</v>
      </c>
      <c r="H54" s="7">
        <v>0</v>
      </c>
      <c r="I54" s="6">
        <v>0</v>
      </c>
      <c r="J54" s="7">
        <v>0</v>
      </c>
      <c r="K54" s="6">
        <v>0</v>
      </c>
      <c r="L54" s="7">
        <v>0</v>
      </c>
      <c r="M54" s="6">
        <v>0</v>
      </c>
    </row>
    <row r="55" spans="1:13">
      <c r="A55" s="113" t="s">
        <v>41</v>
      </c>
      <c r="B55" s="8" t="s">
        <v>116</v>
      </c>
      <c r="C55" s="8" t="s">
        <v>400</v>
      </c>
      <c r="D55" s="8" t="s">
        <v>118</v>
      </c>
      <c r="E55" s="7">
        <v>13.827432999999999</v>
      </c>
      <c r="F55" s="7">
        <v>3804081.66</v>
      </c>
      <c r="G55" s="6">
        <v>52600686.68</v>
      </c>
      <c r="H55" s="7">
        <v>852789.2</v>
      </c>
      <c r="I55" s="6">
        <v>11791886.08</v>
      </c>
      <c r="J55" s="7">
        <v>30746.21</v>
      </c>
      <c r="K55" s="6">
        <v>425141.16</v>
      </c>
      <c r="L55" s="7">
        <v>822042.99</v>
      </c>
      <c r="M55" s="6">
        <v>11366744.92</v>
      </c>
    </row>
    <row r="56" spans="1:13">
      <c r="A56" s="113" t="s">
        <v>41</v>
      </c>
      <c r="B56" s="8" t="s">
        <v>116</v>
      </c>
      <c r="C56" s="8" t="s">
        <v>401</v>
      </c>
      <c r="D56" s="8" t="s">
        <v>118</v>
      </c>
      <c r="E56" s="7">
        <v>0</v>
      </c>
      <c r="F56" s="7">
        <v>0</v>
      </c>
      <c r="G56" s="6">
        <v>0</v>
      </c>
      <c r="H56" s="7">
        <v>0</v>
      </c>
      <c r="I56" s="6">
        <v>0</v>
      </c>
      <c r="J56" s="7">
        <v>0</v>
      </c>
      <c r="K56" s="6">
        <v>0</v>
      </c>
      <c r="L56" s="7">
        <v>0</v>
      </c>
      <c r="M56" s="6">
        <v>0</v>
      </c>
    </row>
    <row r="57" spans="1:13">
      <c r="A57" s="113" t="s">
        <v>41</v>
      </c>
      <c r="B57" s="8" t="s">
        <v>116</v>
      </c>
      <c r="C57" s="8" t="s">
        <v>402</v>
      </c>
      <c r="D57" s="8" t="s">
        <v>118</v>
      </c>
      <c r="E57" s="7">
        <v>13.827432999999999</v>
      </c>
      <c r="F57" s="7">
        <v>25642194.030000001</v>
      </c>
      <c r="G57" s="6">
        <v>354565736.07999998</v>
      </c>
      <c r="H57" s="7">
        <v>480611.17</v>
      </c>
      <c r="I57" s="6">
        <v>6645619.0700000003</v>
      </c>
      <c r="J57" s="7">
        <v>1240352.04</v>
      </c>
      <c r="K57" s="6">
        <v>17150885.510000002</v>
      </c>
      <c r="L57" s="7">
        <v>-759740.87</v>
      </c>
      <c r="M57" s="6">
        <v>-10505266.439999999</v>
      </c>
    </row>
    <row r="58" spans="1:13">
      <c r="A58" s="113" t="s">
        <v>41</v>
      </c>
      <c r="B58" s="8" t="s">
        <v>116</v>
      </c>
      <c r="C58" s="8" t="s">
        <v>407</v>
      </c>
      <c r="D58" s="8" t="s">
        <v>118</v>
      </c>
      <c r="E58" s="7">
        <v>13.827434</v>
      </c>
      <c r="F58" s="7">
        <v>3210.61</v>
      </c>
      <c r="G58" s="6">
        <v>44394.5</v>
      </c>
      <c r="H58" s="7">
        <v>0</v>
      </c>
      <c r="I58" s="6">
        <v>0</v>
      </c>
      <c r="J58" s="7">
        <v>0</v>
      </c>
      <c r="K58" s="6">
        <v>0</v>
      </c>
      <c r="L58" s="7">
        <v>0</v>
      </c>
      <c r="M58" s="6">
        <v>0</v>
      </c>
    </row>
    <row r="59" spans="1:13">
      <c r="A59" s="113" t="s">
        <v>41</v>
      </c>
      <c r="B59" s="8" t="s">
        <v>116</v>
      </c>
      <c r="C59" s="8" t="s">
        <v>408</v>
      </c>
      <c r="D59" s="8" t="s">
        <v>118</v>
      </c>
      <c r="E59" s="7">
        <v>0</v>
      </c>
      <c r="F59" s="7">
        <v>0</v>
      </c>
      <c r="G59" s="6">
        <v>0</v>
      </c>
      <c r="H59" s="7">
        <v>0</v>
      </c>
      <c r="I59" s="6">
        <v>0</v>
      </c>
      <c r="J59" s="7">
        <v>0</v>
      </c>
      <c r="K59" s="6">
        <v>0</v>
      </c>
      <c r="L59" s="7">
        <v>0</v>
      </c>
      <c r="M59" s="6">
        <v>0</v>
      </c>
    </row>
    <row r="60" spans="1:13">
      <c r="A60" s="113" t="s">
        <v>41</v>
      </c>
      <c r="B60" s="8" t="s">
        <v>116</v>
      </c>
      <c r="C60" s="8" t="s">
        <v>409</v>
      </c>
      <c r="D60" s="8" t="s">
        <v>118</v>
      </c>
      <c r="E60" s="7">
        <v>13.827432999999999</v>
      </c>
      <c r="F60" s="7">
        <v>1963623.66</v>
      </c>
      <c r="G60" s="6">
        <v>27151875.829999998</v>
      </c>
      <c r="H60" s="7">
        <v>87.34</v>
      </c>
      <c r="I60" s="6">
        <v>1207.69</v>
      </c>
      <c r="J60" s="7">
        <v>345260.08</v>
      </c>
      <c r="K60" s="6">
        <v>4774060.84</v>
      </c>
      <c r="L60" s="7">
        <v>-345172.74</v>
      </c>
      <c r="M60" s="6">
        <v>-4772853.1500000004</v>
      </c>
    </row>
    <row r="61" spans="1:13">
      <c r="A61" s="113" t="s">
        <v>41</v>
      </c>
      <c r="B61" s="8" t="s">
        <v>116</v>
      </c>
      <c r="C61" s="8" t="s">
        <v>413</v>
      </c>
      <c r="D61" s="8" t="s">
        <v>118</v>
      </c>
      <c r="E61" s="7">
        <v>13.827432999999999</v>
      </c>
      <c r="F61" s="7">
        <v>162646.54999999999</v>
      </c>
      <c r="G61" s="6">
        <v>2248984.38</v>
      </c>
      <c r="H61" s="7">
        <v>72973.86</v>
      </c>
      <c r="I61" s="6">
        <v>1009041.21</v>
      </c>
      <c r="J61" s="7">
        <v>139.11000000000001</v>
      </c>
      <c r="K61" s="6">
        <v>1923.53</v>
      </c>
      <c r="L61" s="7">
        <v>72834.75</v>
      </c>
      <c r="M61" s="6">
        <v>1007117.68</v>
      </c>
    </row>
    <row r="62" spans="1:13">
      <c r="A62" s="113" t="s">
        <v>41</v>
      </c>
      <c r="B62" s="8" t="s">
        <v>116</v>
      </c>
      <c r="C62" s="8" t="s">
        <v>414</v>
      </c>
      <c r="D62" s="8" t="s">
        <v>118</v>
      </c>
      <c r="E62" s="7">
        <v>0</v>
      </c>
      <c r="F62" s="7">
        <v>0</v>
      </c>
      <c r="G62" s="6">
        <v>0</v>
      </c>
      <c r="H62" s="7">
        <v>0</v>
      </c>
      <c r="I62" s="6">
        <v>0</v>
      </c>
      <c r="J62" s="7">
        <v>0</v>
      </c>
      <c r="K62" s="6">
        <v>0</v>
      </c>
      <c r="L62" s="7">
        <v>0</v>
      </c>
      <c r="M62" s="6">
        <v>0</v>
      </c>
    </row>
    <row r="63" spans="1:13">
      <c r="A63" s="113" t="s">
        <v>41</v>
      </c>
      <c r="B63" s="8" t="s">
        <v>116</v>
      </c>
      <c r="C63" s="8" t="s">
        <v>415</v>
      </c>
      <c r="D63" s="8" t="s">
        <v>118</v>
      </c>
      <c r="E63" s="7">
        <v>13.827432999999999</v>
      </c>
      <c r="F63" s="7">
        <v>1911648.74</v>
      </c>
      <c r="G63" s="6">
        <v>26433196.079999998</v>
      </c>
      <c r="H63" s="7">
        <v>72941.429999999993</v>
      </c>
      <c r="I63" s="6">
        <v>1008592.78</v>
      </c>
      <c r="J63" s="7">
        <v>145915.29</v>
      </c>
      <c r="K63" s="6">
        <v>2017633.99</v>
      </c>
      <c r="L63" s="7">
        <v>-72973.86</v>
      </c>
      <c r="M63" s="6">
        <v>-1009041.21</v>
      </c>
    </row>
    <row r="64" spans="1:13">
      <c r="A64" s="113" t="s">
        <v>41</v>
      </c>
      <c r="B64" s="8" t="s">
        <v>116</v>
      </c>
      <c r="C64" s="8" t="s">
        <v>419</v>
      </c>
      <c r="D64" s="8" t="s">
        <v>118</v>
      </c>
      <c r="E64" s="7">
        <v>13.827432999999999</v>
      </c>
      <c r="F64" s="7">
        <v>620054.15</v>
      </c>
      <c r="G64" s="6">
        <v>8573757.6099999994</v>
      </c>
      <c r="H64" s="7">
        <v>333737.94</v>
      </c>
      <c r="I64" s="6">
        <v>4614739.22</v>
      </c>
      <c r="J64" s="7">
        <v>224.02</v>
      </c>
      <c r="K64" s="6">
        <v>3097.62</v>
      </c>
      <c r="L64" s="7">
        <v>333513.92</v>
      </c>
      <c r="M64" s="6">
        <v>4611641.5999999996</v>
      </c>
    </row>
    <row r="65" spans="1:13">
      <c r="A65" s="113" t="s">
        <v>41</v>
      </c>
      <c r="B65" s="8" t="s">
        <v>116</v>
      </c>
      <c r="C65" s="8" t="s">
        <v>420</v>
      </c>
      <c r="D65" s="8" t="s">
        <v>118</v>
      </c>
      <c r="E65" s="7">
        <v>0</v>
      </c>
      <c r="F65" s="7">
        <v>0</v>
      </c>
      <c r="G65" s="6">
        <v>0</v>
      </c>
      <c r="H65" s="7">
        <v>0</v>
      </c>
      <c r="I65" s="6">
        <v>0</v>
      </c>
      <c r="J65" s="7">
        <v>0</v>
      </c>
      <c r="K65" s="6">
        <v>0</v>
      </c>
      <c r="L65" s="7">
        <v>0</v>
      </c>
      <c r="M65" s="6">
        <v>0</v>
      </c>
    </row>
    <row r="66" spans="1:13">
      <c r="A66" s="113" t="s">
        <v>41</v>
      </c>
      <c r="B66" s="8" t="s">
        <v>116</v>
      </c>
      <c r="C66" s="8" t="s">
        <v>421</v>
      </c>
      <c r="D66" s="8" t="s">
        <v>118</v>
      </c>
      <c r="E66" s="7">
        <v>13.827432999999999</v>
      </c>
      <c r="F66" s="7">
        <v>12625505.27</v>
      </c>
      <c r="G66" s="6">
        <v>174578336.16999999</v>
      </c>
      <c r="H66" s="7">
        <v>2226.0300000000002</v>
      </c>
      <c r="I66" s="6">
        <v>30780.28</v>
      </c>
      <c r="J66" s="7">
        <v>44275.72</v>
      </c>
      <c r="K66" s="6">
        <v>612219.57999999996</v>
      </c>
      <c r="L66" s="7">
        <v>-42049.69</v>
      </c>
      <c r="M66" s="6">
        <v>-581439.30000000005</v>
      </c>
    </row>
    <row r="67" spans="1:13" s="10" customFormat="1">
      <c r="A67" s="110" t="str">
        <f>"Sub Total: " &amp;A66</f>
        <v>Sub Total: Investment Solutions Strategic Global Fund (Jersey)</v>
      </c>
      <c r="B67" s="110"/>
      <c r="C67" s="110"/>
      <c r="D67" s="110"/>
      <c r="E67" s="111"/>
      <c r="F67" s="111"/>
      <c r="G67" s="112">
        <f>SUM(G52:G66)</f>
        <v>646196967.32999992</v>
      </c>
      <c r="H67" s="111"/>
      <c r="I67" s="112">
        <f>SUM(I52:I66)</f>
        <v>25101866.330000002</v>
      </c>
      <c r="J67" s="111"/>
      <c r="K67" s="112">
        <f>SUM(K52:K66)</f>
        <v>24984962.23</v>
      </c>
      <c r="L67" s="111"/>
      <c r="M67" s="112">
        <f>SUM(M52:M66)</f>
        <v>116904.09999999986</v>
      </c>
    </row>
    <row r="68" spans="1:13" s="10" customFormat="1">
      <c r="A68" s="110"/>
      <c r="B68" s="110"/>
      <c r="C68" s="110"/>
      <c r="D68" s="110"/>
      <c r="E68" s="111"/>
      <c r="F68" s="111"/>
      <c r="G68" s="112"/>
      <c r="H68" s="111"/>
      <c r="I68" s="112"/>
      <c r="J68" s="111"/>
      <c r="K68" s="112"/>
      <c r="L68" s="111"/>
      <c r="M68" s="112"/>
    </row>
    <row r="69" spans="1:13" s="10" customFormat="1">
      <c r="A69" s="110" t="str">
        <f>A70</f>
        <v>Momentum Mutual Fund ICC Limited</v>
      </c>
      <c r="B69" s="110"/>
      <c r="C69" s="110"/>
      <c r="D69" s="110"/>
      <c r="E69" s="111"/>
      <c r="F69" s="111"/>
      <c r="G69" s="112"/>
      <c r="H69" s="111"/>
      <c r="I69" s="112"/>
      <c r="J69" s="111"/>
      <c r="K69" s="112"/>
      <c r="L69" s="111"/>
      <c r="M69" s="112"/>
    </row>
    <row r="70" spans="1:13">
      <c r="A70" s="113" t="s">
        <v>50</v>
      </c>
      <c r="B70" s="8" t="s">
        <v>116</v>
      </c>
      <c r="C70" s="8" t="s">
        <v>451</v>
      </c>
      <c r="D70" s="8" t="s">
        <v>118</v>
      </c>
      <c r="E70" s="7">
        <v>13.826999000000001</v>
      </c>
      <c r="F70" s="7">
        <v>2024594.15</v>
      </c>
      <c r="G70" s="6">
        <v>27994063.309999999</v>
      </c>
      <c r="H70" s="7">
        <v>257034.14</v>
      </c>
      <c r="I70" s="6">
        <v>3554011.05</v>
      </c>
      <c r="J70" s="7">
        <v>0</v>
      </c>
      <c r="K70" s="6">
        <v>0</v>
      </c>
      <c r="L70" s="7">
        <v>257034.14</v>
      </c>
      <c r="M70" s="6">
        <v>3554011.05</v>
      </c>
    </row>
    <row r="71" spans="1:13">
      <c r="A71" s="113" t="s">
        <v>50</v>
      </c>
      <c r="B71" s="8" t="s">
        <v>116</v>
      </c>
      <c r="C71" s="8" t="s">
        <v>452</v>
      </c>
      <c r="D71" s="8" t="s">
        <v>118</v>
      </c>
      <c r="E71" s="7">
        <v>13.826999000000001</v>
      </c>
      <c r="F71" s="7">
        <v>30995344.489999998</v>
      </c>
      <c r="G71" s="6">
        <v>428572628.25999999</v>
      </c>
      <c r="H71" s="7">
        <v>780444.04</v>
      </c>
      <c r="I71" s="6">
        <v>10791199.74</v>
      </c>
      <c r="J71" s="7">
        <v>433267.56</v>
      </c>
      <c r="K71" s="6">
        <v>5990790.5499999998</v>
      </c>
      <c r="L71" s="7">
        <v>347176.48</v>
      </c>
      <c r="M71" s="6">
        <v>4800409.1900000004</v>
      </c>
    </row>
    <row r="72" spans="1:13">
      <c r="A72" s="113" t="s">
        <v>50</v>
      </c>
      <c r="B72" s="8" t="s">
        <v>116</v>
      </c>
      <c r="C72" s="8" t="s">
        <v>453</v>
      </c>
      <c r="D72" s="8" t="s">
        <v>118</v>
      </c>
      <c r="E72" s="7">
        <v>13.826999000000001</v>
      </c>
      <c r="F72" s="7">
        <v>49635305.289999999</v>
      </c>
      <c r="G72" s="6">
        <v>686307366.24000001</v>
      </c>
      <c r="H72" s="7">
        <v>1493133.73</v>
      </c>
      <c r="I72" s="6">
        <v>20645560.079999998</v>
      </c>
      <c r="J72" s="7">
        <v>603927.64</v>
      </c>
      <c r="K72" s="6">
        <v>8350507.4800000004</v>
      </c>
      <c r="L72" s="7">
        <v>889206.09</v>
      </c>
      <c r="M72" s="6">
        <v>12295052.609999999</v>
      </c>
    </row>
    <row r="73" spans="1:13">
      <c r="A73" s="113" t="s">
        <v>50</v>
      </c>
      <c r="B73" s="8" t="s">
        <v>116</v>
      </c>
      <c r="C73" s="8" t="s">
        <v>454</v>
      </c>
      <c r="D73" s="8" t="s">
        <v>118</v>
      </c>
      <c r="E73" s="7">
        <v>13.827</v>
      </c>
      <c r="F73" s="7">
        <v>40662272.460000001</v>
      </c>
      <c r="G73" s="6">
        <v>562237241.30999994</v>
      </c>
      <c r="H73" s="7">
        <v>1927737.64</v>
      </c>
      <c r="I73" s="6">
        <v>26654828.350000001</v>
      </c>
      <c r="J73" s="7">
        <v>65305.79</v>
      </c>
      <c r="K73" s="6">
        <v>902983.16</v>
      </c>
      <c r="L73" s="7">
        <v>1862431.85</v>
      </c>
      <c r="M73" s="6">
        <v>25751845.190000001</v>
      </c>
    </row>
    <row r="74" spans="1:13">
      <c r="A74" s="113" t="s">
        <v>50</v>
      </c>
      <c r="B74" s="8" t="s">
        <v>116</v>
      </c>
      <c r="C74" s="8" t="s">
        <v>455</v>
      </c>
      <c r="D74" s="8" t="s">
        <v>118</v>
      </c>
      <c r="E74" s="7">
        <v>13.826999000000001</v>
      </c>
      <c r="F74" s="7">
        <v>33193619.719999999</v>
      </c>
      <c r="G74" s="6">
        <v>458968179.86000001</v>
      </c>
      <c r="H74" s="7">
        <v>5245522.8600000003</v>
      </c>
      <c r="I74" s="6">
        <v>72529844.579999998</v>
      </c>
      <c r="J74" s="7">
        <v>4633175.01</v>
      </c>
      <c r="K74" s="6">
        <v>64062910.859999999</v>
      </c>
      <c r="L74" s="7">
        <v>612347.85</v>
      </c>
      <c r="M74" s="6">
        <v>8466933.7200000007</v>
      </c>
    </row>
    <row r="75" spans="1:13">
      <c r="A75" s="113" t="s">
        <v>50</v>
      </c>
      <c r="B75" s="8" t="s">
        <v>116</v>
      </c>
      <c r="C75" s="8" t="s">
        <v>457</v>
      </c>
      <c r="D75" s="8" t="s">
        <v>118</v>
      </c>
      <c r="E75" s="7">
        <v>13.827</v>
      </c>
      <c r="F75" s="7">
        <v>51591103.609999999</v>
      </c>
      <c r="G75" s="6">
        <v>713350189.62</v>
      </c>
      <c r="H75" s="7">
        <v>263499.69</v>
      </c>
      <c r="I75" s="6">
        <v>3643410.21</v>
      </c>
      <c r="J75" s="7">
        <v>1367266.94</v>
      </c>
      <c r="K75" s="6">
        <v>18905199.98</v>
      </c>
      <c r="L75" s="7">
        <v>-1103767.25</v>
      </c>
      <c r="M75" s="6">
        <v>-15261789.76</v>
      </c>
    </row>
    <row r="76" spans="1:13">
      <c r="A76" s="113" t="s">
        <v>50</v>
      </c>
      <c r="B76" s="8" t="s">
        <v>116</v>
      </c>
      <c r="C76" s="8" t="s">
        <v>458</v>
      </c>
      <c r="D76" s="8" t="s">
        <v>118</v>
      </c>
      <c r="E76" s="7">
        <v>13.827</v>
      </c>
      <c r="F76" s="7">
        <v>41110359.100000001</v>
      </c>
      <c r="G76" s="6">
        <v>568432935.27999997</v>
      </c>
      <c r="H76" s="7">
        <v>906556.72</v>
      </c>
      <c r="I76" s="6">
        <v>12534959.77</v>
      </c>
      <c r="J76" s="7">
        <v>112754.18</v>
      </c>
      <c r="K76" s="6">
        <v>1559052.05</v>
      </c>
      <c r="L76" s="7">
        <v>793802.54</v>
      </c>
      <c r="M76" s="6">
        <v>10975907.720000001</v>
      </c>
    </row>
    <row r="77" spans="1:13" s="10" customFormat="1">
      <c r="A77" s="110" t="str">
        <f>"Sub Total: " &amp;A76</f>
        <v>Sub Total: Momentum Mutual Fund ICC Limited</v>
      </c>
      <c r="B77" s="110"/>
      <c r="C77" s="110"/>
      <c r="D77" s="110"/>
      <c r="E77" s="111"/>
      <c r="F77" s="111"/>
      <c r="G77" s="112">
        <f>SUM(G70:G76)</f>
        <v>3445862603.8800001</v>
      </c>
      <c r="H77" s="111"/>
      <c r="I77" s="112">
        <f>SUM(I70:I76)</f>
        <v>150353813.78</v>
      </c>
      <c r="J77" s="111"/>
      <c r="K77" s="112">
        <f>SUM(K70:K76)</f>
        <v>99771444.079999998</v>
      </c>
      <c r="L77" s="111"/>
      <c r="M77" s="112">
        <f>SUM(M70:M76)</f>
        <v>50582369.720000006</v>
      </c>
    </row>
    <row r="78" spans="1:13" s="10" customFormat="1">
      <c r="A78" s="110"/>
      <c r="B78" s="110"/>
      <c r="C78" s="110"/>
      <c r="D78" s="110"/>
      <c r="E78" s="111"/>
      <c r="F78" s="111"/>
      <c r="G78" s="112"/>
      <c r="H78" s="111"/>
      <c r="I78" s="112"/>
      <c r="J78" s="111"/>
      <c r="K78" s="112"/>
      <c r="L78" s="111"/>
      <c r="M78" s="112"/>
    </row>
    <row r="79" spans="1:13" s="10" customFormat="1">
      <c r="A79" s="110" t="str">
        <f>A80</f>
        <v>Nedgroup Investments Funds Plc</v>
      </c>
      <c r="B79" s="110"/>
      <c r="C79" s="110"/>
      <c r="D79" s="110"/>
      <c r="E79" s="111"/>
      <c r="F79" s="111"/>
      <c r="G79" s="112"/>
      <c r="H79" s="111"/>
      <c r="I79" s="112"/>
      <c r="J79" s="111"/>
      <c r="K79" s="112"/>
      <c r="L79" s="111"/>
      <c r="M79" s="112"/>
    </row>
    <row r="80" spans="1:13">
      <c r="A80" s="113" t="s">
        <v>51</v>
      </c>
      <c r="B80" s="8" t="s">
        <v>116</v>
      </c>
      <c r="C80" s="8" t="s">
        <v>459</v>
      </c>
      <c r="D80" s="8" t="s">
        <v>118</v>
      </c>
      <c r="E80" s="7">
        <v>13.875499</v>
      </c>
      <c r="F80" s="7">
        <v>21106724.859999999</v>
      </c>
      <c r="G80" s="6">
        <v>292866360.79000002</v>
      </c>
      <c r="H80" s="7">
        <v>9107821.4800000004</v>
      </c>
      <c r="I80" s="6">
        <v>126375576.95</v>
      </c>
      <c r="J80" s="7">
        <v>578282.46</v>
      </c>
      <c r="K80" s="6">
        <v>8023958.2699999996</v>
      </c>
      <c r="L80" s="7">
        <v>8529539.0199999996</v>
      </c>
      <c r="M80" s="6">
        <v>118351618.67</v>
      </c>
    </row>
    <row r="81" spans="1:13">
      <c r="A81" s="113" t="s">
        <v>51</v>
      </c>
      <c r="B81" s="8" t="s">
        <v>116</v>
      </c>
      <c r="C81" s="8" t="s">
        <v>460</v>
      </c>
      <c r="D81" s="8" t="s">
        <v>118</v>
      </c>
      <c r="E81" s="7">
        <v>13.875500000000001</v>
      </c>
      <c r="F81" s="7">
        <v>10519646.27</v>
      </c>
      <c r="G81" s="6">
        <v>145965351.81999999</v>
      </c>
      <c r="H81" s="7">
        <v>112969.79</v>
      </c>
      <c r="I81" s="6">
        <v>1567512.32</v>
      </c>
      <c r="J81" s="7">
        <v>138438.47</v>
      </c>
      <c r="K81" s="6">
        <v>1920902.99</v>
      </c>
      <c r="L81" s="7">
        <v>-25468.68</v>
      </c>
      <c r="M81" s="6">
        <v>-353390.67</v>
      </c>
    </row>
    <row r="82" spans="1:13">
      <c r="A82" s="113" t="s">
        <v>51</v>
      </c>
      <c r="B82" s="8" t="s">
        <v>116</v>
      </c>
      <c r="C82" s="8" t="s">
        <v>461</v>
      </c>
      <c r="D82" s="8" t="s">
        <v>118</v>
      </c>
      <c r="E82" s="7">
        <v>13.875500000000001</v>
      </c>
      <c r="F82" s="7">
        <v>5510197.3499999996</v>
      </c>
      <c r="G82" s="6">
        <v>76456743.329999998</v>
      </c>
      <c r="H82" s="7">
        <v>2913494.54</v>
      </c>
      <c r="I82" s="6">
        <v>40426193.490000002</v>
      </c>
      <c r="J82" s="7">
        <v>10031.61</v>
      </c>
      <c r="K82" s="6">
        <v>139193.60000000001</v>
      </c>
      <c r="L82" s="7">
        <v>2903462.93</v>
      </c>
      <c r="M82" s="6">
        <v>40286999.890000001</v>
      </c>
    </row>
    <row r="83" spans="1:13">
      <c r="A83" s="113" t="s">
        <v>51</v>
      </c>
      <c r="B83" s="8" t="s">
        <v>116</v>
      </c>
      <c r="C83" s="8" t="s">
        <v>462</v>
      </c>
      <c r="D83" s="8" t="s">
        <v>136</v>
      </c>
      <c r="E83" s="7">
        <v>21.03248</v>
      </c>
      <c r="F83" s="7">
        <v>39154.839999999997</v>
      </c>
      <c r="G83" s="6">
        <v>823523.39</v>
      </c>
      <c r="H83" s="7">
        <v>40154.69</v>
      </c>
      <c r="I83" s="6">
        <v>844552.71</v>
      </c>
      <c r="J83" s="7">
        <v>0</v>
      </c>
      <c r="K83" s="6">
        <v>0</v>
      </c>
      <c r="L83" s="7">
        <v>40154.69</v>
      </c>
      <c r="M83" s="6">
        <v>844552.71</v>
      </c>
    </row>
    <row r="84" spans="1:13">
      <c r="A84" s="113" t="s">
        <v>51</v>
      </c>
      <c r="B84" s="8" t="s">
        <v>116</v>
      </c>
      <c r="C84" s="8" t="s">
        <v>469</v>
      </c>
      <c r="D84" s="8" t="s">
        <v>118</v>
      </c>
      <c r="E84" s="7">
        <v>13.875499</v>
      </c>
      <c r="F84" s="7">
        <v>25775319.66</v>
      </c>
      <c r="G84" s="6">
        <v>357645447.94</v>
      </c>
      <c r="H84" s="7">
        <v>917628.03</v>
      </c>
      <c r="I84" s="6">
        <v>12732547.73</v>
      </c>
      <c r="J84" s="7">
        <v>440373.37</v>
      </c>
      <c r="K84" s="6">
        <v>6110400.7000000002</v>
      </c>
      <c r="L84" s="7">
        <v>477254.66</v>
      </c>
      <c r="M84" s="6">
        <v>6622147.04</v>
      </c>
    </row>
    <row r="85" spans="1:13">
      <c r="A85" s="113" t="s">
        <v>51</v>
      </c>
      <c r="B85" s="8" t="s">
        <v>116</v>
      </c>
      <c r="C85" s="8" t="s">
        <v>470</v>
      </c>
      <c r="D85" s="8" t="s">
        <v>118</v>
      </c>
      <c r="E85" s="7">
        <v>13.875500000000001</v>
      </c>
      <c r="F85" s="7">
        <v>99108087.310000002</v>
      </c>
      <c r="G85" s="6">
        <v>1375174265.47</v>
      </c>
      <c r="H85" s="7">
        <v>6910742.5999999996</v>
      </c>
      <c r="I85" s="6">
        <v>95890008.950000003</v>
      </c>
      <c r="J85" s="7">
        <v>7397857.9500000002</v>
      </c>
      <c r="K85" s="6">
        <v>102648977.98999999</v>
      </c>
      <c r="L85" s="7">
        <v>-487115.35</v>
      </c>
      <c r="M85" s="6">
        <v>-6758969.04</v>
      </c>
    </row>
    <row r="86" spans="1:13">
      <c r="A86" s="113" t="s">
        <v>51</v>
      </c>
      <c r="B86" s="8" t="s">
        <v>116</v>
      </c>
      <c r="C86" s="8" t="s">
        <v>471</v>
      </c>
      <c r="D86" s="8" t="s">
        <v>136</v>
      </c>
      <c r="E86" s="7">
        <v>21.03248</v>
      </c>
      <c r="F86" s="7">
        <v>307246.73</v>
      </c>
      <c r="G86" s="6">
        <v>6462160.71</v>
      </c>
      <c r="H86" s="7">
        <v>9000</v>
      </c>
      <c r="I86" s="6">
        <v>189292.32</v>
      </c>
      <c r="J86" s="7">
        <v>7079.25</v>
      </c>
      <c r="K86" s="6">
        <v>148894.18</v>
      </c>
      <c r="L86" s="7">
        <v>1920.75</v>
      </c>
      <c r="M86" s="6">
        <v>40398.14</v>
      </c>
    </row>
    <row r="87" spans="1:13">
      <c r="A87" s="113" t="s">
        <v>51</v>
      </c>
      <c r="B87" s="8" t="s">
        <v>116</v>
      </c>
      <c r="C87" s="8" t="s">
        <v>472</v>
      </c>
      <c r="D87" s="8" t="s">
        <v>118</v>
      </c>
      <c r="E87" s="7">
        <v>13.875500000000001</v>
      </c>
      <c r="F87" s="7">
        <v>288717094.19999999</v>
      </c>
      <c r="G87" s="6">
        <v>4006094040.5799999</v>
      </c>
      <c r="H87" s="7">
        <v>29801956.899999999</v>
      </c>
      <c r="I87" s="6">
        <v>413517052.97000003</v>
      </c>
      <c r="J87" s="7">
        <v>5812059.71</v>
      </c>
      <c r="K87" s="6">
        <v>80645234.510000005</v>
      </c>
      <c r="L87" s="7">
        <v>23989897.190000001</v>
      </c>
      <c r="M87" s="6">
        <v>332871818.45999998</v>
      </c>
    </row>
    <row r="88" spans="1:13" s="10" customFormat="1">
      <c r="A88" s="110" t="str">
        <f>"Sub Total: " &amp;A87</f>
        <v>Sub Total: Nedgroup Investments Funds Plc</v>
      </c>
      <c r="B88" s="110"/>
      <c r="C88" s="110"/>
      <c r="D88" s="110"/>
      <c r="E88" s="111"/>
      <c r="F88" s="111"/>
      <c r="G88" s="112">
        <f>SUM(G80:G87)</f>
        <v>6261487894.0299997</v>
      </c>
      <c r="H88" s="111"/>
      <c r="I88" s="112">
        <f>SUM(I80:I87)</f>
        <v>691542737.44000006</v>
      </c>
      <c r="J88" s="111"/>
      <c r="K88" s="112">
        <f>SUM(K80:K87)</f>
        <v>199637562.24000001</v>
      </c>
      <c r="L88" s="111"/>
      <c r="M88" s="112">
        <f>SUM(M80:M87)</f>
        <v>491905175.19999993</v>
      </c>
    </row>
    <row r="89" spans="1:13" s="10" customFormat="1">
      <c r="A89" s="110"/>
      <c r="B89" s="110"/>
      <c r="C89" s="110"/>
      <c r="D89" s="110"/>
      <c r="E89" s="111"/>
      <c r="F89" s="111"/>
      <c r="G89" s="112"/>
      <c r="H89" s="111"/>
      <c r="I89" s="112"/>
      <c r="J89" s="111"/>
      <c r="K89" s="112"/>
      <c r="L89" s="111"/>
      <c r="M89" s="112"/>
    </row>
    <row r="90" spans="1:13" s="10" customFormat="1">
      <c r="A90" s="110" t="str">
        <f>A91</f>
        <v>Nedgroup Investments MultiFunds Plc</v>
      </c>
      <c r="B90" s="110"/>
      <c r="C90" s="110"/>
      <c r="D90" s="110"/>
      <c r="E90" s="111"/>
      <c r="F90" s="111"/>
      <c r="G90" s="112"/>
      <c r="H90" s="111"/>
      <c r="I90" s="112"/>
      <c r="J90" s="111"/>
      <c r="K90" s="112"/>
      <c r="L90" s="111"/>
      <c r="M90" s="112"/>
    </row>
    <row r="91" spans="1:13">
      <c r="A91" s="113" t="s">
        <v>52</v>
      </c>
      <c r="B91" s="8" t="s">
        <v>116</v>
      </c>
      <c r="C91" s="8" t="s">
        <v>473</v>
      </c>
      <c r="D91" s="8" t="s">
        <v>136</v>
      </c>
      <c r="E91" s="7">
        <v>21.03248</v>
      </c>
      <c r="F91" s="7">
        <v>25446121.25</v>
      </c>
      <c r="G91" s="6">
        <v>535195036.26999998</v>
      </c>
      <c r="H91" s="7">
        <v>4452305.33</v>
      </c>
      <c r="I91" s="6">
        <v>93643022.810000002</v>
      </c>
      <c r="J91" s="7">
        <v>1031380.99</v>
      </c>
      <c r="K91" s="6">
        <v>21692500.039999999</v>
      </c>
      <c r="L91" s="7">
        <v>3420924.34</v>
      </c>
      <c r="M91" s="6">
        <v>71950522.760000005</v>
      </c>
    </row>
    <row r="92" spans="1:13">
      <c r="A92" s="113" t="s">
        <v>52</v>
      </c>
      <c r="B92" s="8" t="s">
        <v>116</v>
      </c>
      <c r="C92" s="8" t="s">
        <v>474</v>
      </c>
      <c r="D92" s="8" t="s">
        <v>136</v>
      </c>
      <c r="E92" s="7">
        <v>21.03248</v>
      </c>
      <c r="F92" s="7">
        <v>23159559.09</v>
      </c>
      <c r="G92" s="6">
        <v>487102963.37</v>
      </c>
      <c r="H92" s="7">
        <v>1848121.46</v>
      </c>
      <c r="I92" s="6">
        <v>38870577.649999999</v>
      </c>
      <c r="J92" s="7">
        <v>409989.13</v>
      </c>
      <c r="K92" s="6">
        <v>8623088.1799999997</v>
      </c>
      <c r="L92" s="7">
        <v>1438132.33</v>
      </c>
      <c r="M92" s="6">
        <v>30247489.469999999</v>
      </c>
    </row>
    <row r="93" spans="1:13">
      <c r="A93" s="113" t="s">
        <v>52</v>
      </c>
      <c r="B93" s="8" t="s">
        <v>116</v>
      </c>
      <c r="C93" s="8" t="s">
        <v>475</v>
      </c>
      <c r="D93" s="8" t="s">
        <v>136</v>
      </c>
      <c r="E93" s="7">
        <v>21.03248</v>
      </c>
      <c r="F93" s="7">
        <v>5777665.0199999996</v>
      </c>
      <c r="G93" s="6">
        <v>121518623.98</v>
      </c>
      <c r="H93" s="7">
        <v>1027926.34</v>
      </c>
      <c r="I93" s="6">
        <v>21619840.190000001</v>
      </c>
      <c r="J93" s="7">
        <v>272933.95</v>
      </c>
      <c r="K93" s="6">
        <v>5740477.8399999999</v>
      </c>
      <c r="L93" s="7">
        <v>754992.39</v>
      </c>
      <c r="M93" s="6">
        <v>15879362.34</v>
      </c>
    </row>
    <row r="94" spans="1:13">
      <c r="A94" s="113" t="s">
        <v>52</v>
      </c>
      <c r="B94" s="8" t="s">
        <v>116</v>
      </c>
      <c r="C94" s="8" t="s">
        <v>476</v>
      </c>
      <c r="D94" s="8" t="s">
        <v>118</v>
      </c>
      <c r="E94" s="7">
        <v>13.875499</v>
      </c>
      <c r="F94" s="7">
        <v>89885823.769999996</v>
      </c>
      <c r="G94" s="6">
        <v>1247210747.72</v>
      </c>
      <c r="H94" s="7">
        <v>3371701.99</v>
      </c>
      <c r="I94" s="6">
        <v>46784050.960000001</v>
      </c>
      <c r="J94" s="7">
        <v>1725974.01</v>
      </c>
      <c r="K94" s="6">
        <v>23948752.379999999</v>
      </c>
      <c r="L94" s="7">
        <v>1645727.98</v>
      </c>
      <c r="M94" s="6">
        <v>22835298.579999998</v>
      </c>
    </row>
    <row r="95" spans="1:13">
      <c r="A95" s="113" t="s">
        <v>52</v>
      </c>
      <c r="B95" s="8" t="s">
        <v>116</v>
      </c>
      <c r="C95" s="8" t="s">
        <v>477</v>
      </c>
      <c r="D95" s="8" t="s">
        <v>118</v>
      </c>
      <c r="E95" s="7">
        <v>13.875500000000001</v>
      </c>
      <c r="F95" s="7">
        <v>32282596.260000002</v>
      </c>
      <c r="G95" s="6">
        <v>447937164.41000003</v>
      </c>
      <c r="H95" s="7">
        <v>125000</v>
      </c>
      <c r="I95" s="6">
        <v>1734437.5</v>
      </c>
      <c r="J95" s="7">
        <v>219920.19</v>
      </c>
      <c r="K95" s="6">
        <v>3051502.6</v>
      </c>
      <c r="L95" s="7">
        <v>-94920.19</v>
      </c>
      <c r="M95" s="6">
        <v>-1317065.1000000001</v>
      </c>
    </row>
    <row r="96" spans="1:13">
      <c r="A96" s="113" t="s">
        <v>52</v>
      </c>
      <c r="B96" s="8" t="s">
        <v>116</v>
      </c>
      <c r="C96" s="8" t="s">
        <v>478</v>
      </c>
      <c r="D96" s="8" t="s">
        <v>118</v>
      </c>
      <c r="E96" s="7">
        <v>13.875499</v>
      </c>
      <c r="F96" s="7">
        <v>1345246.24</v>
      </c>
      <c r="G96" s="6">
        <v>18665964.199999999</v>
      </c>
      <c r="H96" s="7">
        <v>125159.84</v>
      </c>
      <c r="I96" s="6">
        <v>1736655.36</v>
      </c>
      <c r="J96" s="7">
        <v>0</v>
      </c>
      <c r="K96" s="6">
        <v>0</v>
      </c>
      <c r="L96" s="7">
        <v>125159.84</v>
      </c>
      <c r="M96" s="6">
        <v>1736655.36</v>
      </c>
    </row>
    <row r="97" spans="1:13">
      <c r="A97" s="113" t="s">
        <v>52</v>
      </c>
      <c r="B97" s="8" t="s">
        <v>116</v>
      </c>
      <c r="C97" s="8" t="s">
        <v>479</v>
      </c>
      <c r="D97" s="8" t="s">
        <v>136</v>
      </c>
      <c r="E97" s="7">
        <v>21.03248</v>
      </c>
      <c r="F97" s="7">
        <v>10112089.560000001</v>
      </c>
      <c r="G97" s="6">
        <v>212682321.43000001</v>
      </c>
      <c r="H97" s="7">
        <v>1018881.15</v>
      </c>
      <c r="I97" s="6">
        <v>21429597.41</v>
      </c>
      <c r="J97" s="7">
        <v>69212.47</v>
      </c>
      <c r="K97" s="6">
        <v>1455709.89</v>
      </c>
      <c r="L97" s="7">
        <v>949668.68</v>
      </c>
      <c r="M97" s="6">
        <v>19973887.52</v>
      </c>
    </row>
    <row r="98" spans="1:13">
      <c r="A98" s="113" t="s">
        <v>52</v>
      </c>
      <c r="B98" s="8" t="s">
        <v>116</v>
      </c>
      <c r="C98" s="8" t="s">
        <v>480</v>
      </c>
      <c r="D98" s="8" t="s">
        <v>136</v>
      </c>
      <c r="E98" s="7">
        <v>21.03248</v>
      </c>
      <c r="F98" s="7">
        <v>13615145.51</v>
      </c>
      <c r="G98" s="6">
        <v>286360275.63999999</v>
      </c>
      <c r="H98" s="7">
        <v>420897.84</v>
      </c>
      <c r="I98" s="6">
        <v>8852525.4000000004</v>
      </c>
      <c r="J98" s="7">
        <v>178376.35</v>
      </c>
      <c r="K98" s="6">
        <v>3751697.01</v>
      </c>
      <c r="L98" s="7">
        <v>242521.49</v>
      </c>
      <c r="M98" s="6">
        <v>5100828.3899999997</v>
      </c>
    </row>
    <row r="99" spans="1:13">
      <c r="A99" s="113" t="s">
        <v>52</v>
      </c>
      <c r="B99" s="8" t="s">
        <v>116</v>
      </c>
      <c r="C99" s="8" t="s">
        <v>481</v>
      </c>
      <c r="D99" s="8" t="s">
        <v>136</v>
      </c>
      <c r="E99" s="7">
        <v>21.032478999999999</v>
      </c>
      <c r="F99" s="7">
        <v>3655731.88</v>
      </c>
      <c r="G99" s="6">
        <v>76889107.650000006</v>
      </c>
      <c r="H99" s="7">
        <v>629677.29</v>
      </c>
      <c r="I99" s="6">
        <v>13243675.01</v>
      </c>
      <c r="J99" s="7">
        <v>66675.490000000005</v>
      </c>
      <c r="K99" s="6">
        <v>1402350.91</v>
      </c>
      <c r="L99" s="7">
        <v>563001.80000000005</v>
      </c>
      <c r="M99" s="6">
        <v>11841324.1</v>
      </c>
    </row>
    <row r="100" spans="1:13">
      <c r="A100" s="113" t="s">
        <v>52</v>
      </c>
      <c r="B100" s="8" t="s">
        <v>116</v>
      </c>
      <c r="C100" s="8" t="s">
        <v>482</v>
      </c>
      <c r="D100" s="8" t="s">
        <v>118</v>
      </c>
      <c r="E100" s="7">
        <v>13.875499</v>
      </c>
      <c r="F100" s="7">
        <v>100260999</v>
      </c>
      <c r="G100" s="6">
        <v>1391171491.6199999</v>
      </c>
      <c r="H100" s="7">
        <v>4257119.6900000004</v>
      </c>
      <c r="I100" s="6">
        <v>59069664.259999998</v>
      </c>
      <c r="J100" s="7">
        <v>2271647.23</v>
      </c>
      <c r="K100" s="6">
        <v>31520241.140000001</v>
      </c>
      <c r="L100" s="7">
        <v>1985472.46</v>
      </c>
      <c r="M100" s="6">
        <v>27549423.120000001</v>
      </c>
    </row>
    <row r="101" spans="1:13">
      <c r="A101" s="113" t="s">
        <v>52</v>
      </c>
      <c r="B101" s="8" t="s">
        <v>116</v>
      </c>
      <c r="C101" s="8" t="s">
        <v>483</v>
      </c>
      <c r="D101" s="8" t="s">
        <v>118</v>
      </c>
      <c r="E101" s="7">
        <v>13.875500000000001</v>
      </c>
      <c r="F101" s="7">
        <v>6618594.46</v>
      </c>
      <c r="G101" s="6">
        <v>91836307.430000007</v>
      </c>
      <c r="H101" s="7">
        <v>59735.34</v>
      </c>
      <c r="I101" s="6">
        <v>828857.71</v>
      </c>
      <c r="J101" s="7">
        <v>5100</v>
      </c>
      <c r="K101" s="6">
        <v>70765.05</v>
      </c>
      <c r="L101" s="7">
        <v>54635.34</v>
      </c>
      <c r="M101" s="6">
        <v>758092.66</v>
      </c>
    </row>
    <row r="102" spans="1:13">
      <c r="A102" s="113" t="s">
        <v>52</v>
      </c>
      <c r="B102" s="8" t="s">
        <v>116</v>
      </c>
      <c r="C102" s="8" t="s">
        <v>484</v>
      </c>
      <c r="D102" s="8" t="s">
        <v>118</v>
      </c>
      <c r="E102" s="7">
        <v>13.875499</v>
      </c>
      <c r="F102" s="7">
        <v>1662860.7</v>
      </c>
      <c r="G102" s="6">
        <v>23073023.640000001</v>
      </c>
      <c r="H102" s="7">
        <v>200000</v>
      </c>
      <c r="I102" s="6">
        <v>2775100</v>
      </c>
      <c r="J102" s="7">
        <v>0</v>
      </c>
      <c r="K102" s="6">
        <v>0</v>
      </c>
      <c r="L102" s="7">
        <v>200000</v>
      </c>
      <c r="M102" s="6">
        <v>2775100</v>
      </c>
    </row>
    <row r="103" spans="1:13" s="10" customFormat="1">
      <c r="A103" s="110" t="str">
        <f>"Sub Total: " &amp;A102</f>
        <v>Sub Total: Nedgroup Investments MultiFunds Plc</v>
      </c>
      <c r="B103" s="110"/>
      <c r="C103" s="110"/>
      <c r="D103" s="110"/>
      <c r="E103" s="111"/>
      <c r="F103" s="111"/>
      <c r="G103" s="112">
        <f>SUM(G91:G102)</f>
        <v>4939643027.3599997</v>
      </c>
      <c r="H103" s="111"/>
      <c r="I103" s="112">
        <f>SUM(I91:I102)</f>
        <v>310588004.25999999</v>
      </c>
      <c r="J103" s="111"/>
      <c r="K103" s="112">
        <f>SUM(K91:K102)</f>
        <v>101257085.03999999</v>
      </c>
      <c r="L103" s="111"/>
      <c r="M103" s="112">
        <f>SUM(M91:M102)</f>
        <v>209330919.20000002</v>
      </c>
    </row>
    <row r="104" spans="1:13" s="10" customFormat="1">
      <c r="A104" s="110"/>
      <c r="B104" s="110"/>
      <c r="C104" s="110"/>
      <c r="D104" s="110"/>
      <c r="E104" s="111"/>
      <c r="F104" s="111"/>
      <c r="G104" s="112"/>
      <c r="H104" s="111"/>
      <c r="I104" s="112"/>
      <c r="J104" s="111"/>
      <c r="K104" s="112"/>
      <c r="L104" s="111"/>
      <c r="M104" s="112"/>
    </row>
    <row r="105" spans="1:13" s="10" customFormat="1">
      <c r="A105" s="110" t="str">
        <f>A106</f>
        <v>Oasis Crescent Global Investment Fund (Ireland) Plc</v>
      </c>
      <c r="B105" s="110"/>
      <c r="C105" s="110"/>
      <c r="D105" s="110"/>
      <c r="E105" s="111"/>
      <c r="F105" s="111"/>
      <c r="G105" s="112"/>
      <c r="H105" s="111"/>
      <c r="I105" s="112"/>
      <c r="J105" s="111"/>
      <c r="K105" s="112"/>
      <c r="L105" s="111"/>
      <c r="M105" s="112"/>
    </row>
    <row r="106" spans="1:13">
      <c r="A106" s="113" t="s">
        <v>53</v>
      </c>
      <c r="B106" s="8" t="s">
        <v>116</v>
      </c>
      <c r="C106" s="8" t="s">
        <v>495</v>
      </c>
      <c r="D106" s="8" t="s">
        <v>118</v>
      </c>
      <c r="E106" s="7">
        <v>13.863300000000001</v>
      </c>
      <c r="F106" s="7">
        <v>1272390.8799999999</v>
      </c>
      <c r="G106" s="6">
        <v>17639536.510000002</v>
      </c>
      <c r="H106" s="7">
        <v>37549.94</v>
      </c>
      <c r="I106" s="6">
        <v>520566.08</v>
      </c>
      <c r="J106" s="7">
        <v>48095.63</v>
      </c>
      <c r="K106" s="6">
        <v>666764.15</v>
      </c>
      <c r="L106" s="7">
        <v>-10545.69</v>
      </c>
      <c r="M106" s="6">
        <v>-146198.07</v>
      </c>
    </row>
    <row r="107" spans="1:13">
      <c r="A107" s="113" t="s">
        <v>53</v>
      </c>
      <c r="B107" s="8" t="s">
        <v>116</v>
      </c>
      <c r="C107" s="8" t="s">
        <v>497</v>
      </c>
      <c r="D107" s="8" t="s">
        <v>118</v>
      </c>
      <c r="E107" s="7">
        <v>13.863300000000001</v>
      </c>
      <c r="F107" s="7">
        <v>11448155.25</v>
      </c>
      <c r="G107" s="6">
        <v>158709210.78999999</v>
      </c>
      <c r="H107" s="7">
        <v>99336.56</v>
      </c>
      <c r="I107" s="6">
        <v>1377132.46</v>
      </c>
      <c r="J107" s="7">
        <v>42264.2</v>
      </c>
      <c r="K107" s="6">
        <v>585921.25</v>
      </c>
      <c r="L107" s="7">
        <v>57072.36</v>
      </c>
      <c r="M107" s="6">
        <v>791211.21</v>
      </c>
    </row>
    <row r="108" spans="1:13">
      <c r="A108" s="113" t="s">
        <v>53</v>
      </c>
      <c r="B108" s="8" t="s">
        <v>116</v>
      </c>
      <c r="C108" s="8" t="s">
        <v>498</v>
      </c>
      <c r="D108" s="8" t="s">
        <v>118</v>
      </c>
      <c r="E108" s="7">
        <v>13.863300000000001</v>
      </c>
      <c r="F108" s="7">
        <v>8609647.9900000002</v>
      </c>
      <c r="G108" s="6">
        <v>119358132.98999999</v>
      </c>
      <c r="H108" s="7">
        <v>137841.01999999999</v>
      </c>
      <c r="I108" s="6">
        <v>1910931.48</v>
      </c>
      <c r="J108" s="7">
        <v>24121.67</v>
      </c>
      <c r="K108" s="6">
        <v>334406.01</v>
      </c>
      <c r="L108" s="7">
        <v>113719.35</v>
      </c>
      <c r="M108" s="6">
        <v>1576525.47</v>
      </c>
    </row>
    <row r="109" spans="1:13">
      <c r="A109" s="113" t="s">
        <v>53</v>
      </c>
      <c r="B109" s="8" t="s">
        <v>116</v>
      </c>
      <c r="C109" s="8" t="s">
        <v>500</v>
      </c>
      <c r="D109" s="8" t="s">
        <v>118</v>
      </c>
      <c r="E109" s="7">
        <v>13.863300000000001</v>
      </c>
      <c r="F109" s="7">
        <v>35402.42</v>
      </c>
      <c r="G109" s="6">
        <v>490794.38</v>
      </c>
      <c r="H109" s="7">
        <v>15422.96</v>
      </c>
      <c r="I109" s="6">
        <v>213813.06</v>
      </c>
      <c r="J109" s="7">
        <v>0</v>
      </c>
      <c r="K109" s="6">
        <v>0</v>
      </c>
      <c r="L109" s="7">
        <v>15422.96</v>
      </c>
      <c r="M109" s="6">
        <v>213813.06</v>
      </c>
    </row>
    <row r="110" spans="1:13" s="10" customFormat="1">
      <c r="A110" s="110" t="str">
        <f>"Sub Total: " &amp;A109</f>
        <v>Sub Total: Oasis Crescent Global Investment Fund (Ireland) Plc</v>
      </c>
      <c r="B110" s="110"/>
      <c r="C110" s="110"/>
      <c r="D110" s="110"/>
      <c r="E110" s="111"/>
      <c r="F110" s="111"/>
      <c r="G110" s="112">
        <f>SUM(G106:G109)</f>
        <v>296197674.66999996</v>
      </c>
      <c r="H110" s="111"/>
      <c r="I110" s="112">
        <f>SUM(I106:I109)</f>
        <v>4022443.08</v>
      </c>
      <c r="J110" s="111"/>
      <c r="K110" s="112">
        <f>SUM(K106:K109)</f>
        <v>1587091.41</v>
      </c>
      <c r="L110" s="111"/>
      <c r="M110" s="112">
        <f>SUM(M106:M109)</f>
        <v>2435351.67</v>
      </c>
    </row>
    <row r="111" spans="1:13" s="10" customFormat="1">
      <c r="A111" s="110"/>
      <c r="B111" s="110"/>
      <c r="C111" s="110"/>
      <c r="D111" s="110"/>
      <c r="E111" s="111"/>
      <c r="F111" s="111"/>
      <c r="G111" s="112"/>
      <c r="H111" s="111"/>
      <c r="I111" s="112"/>
      <c r="J111" s="111"/>
      <c r="K111" s="112"/>
      <c r="L111" s="111"/>
      <c r="M111" s="112"/>
    </row>
    <row r="112" spans="1:13" s="10" customFormat="1">
      <c r="A112" s="110" t="str">
        <f>A113</f>
        <v>PineBridge Global Funds</v>
      </c>
      <c r="B112" s="110"/>
      <c r="C112" s="110"/>
      <c r="D112" s="110"/>
      <c r="E112" s="111"/>
      <c r="F112" s="111"/>
      <c r="G112" s="112"/>
      <c r="H112" s="111"/>
      <c r="I112" s="112"/>
      <c r="J112" s="111"/>
      <c r="K112" s="112"/>
      <c r="L112" s="111"/>
      <c r="M112" s="112"/>
    </row>
    <row r="113" spans="1:13">
      <c r="A113" s="113" t="s">
        <v>59</v>
      </c>
      <c r="B113" s="8" t="s">
        <v>116</v>
      </c>
      <c r="C113" s="8" t="s">
        <v>515</v>
      </c>
      <c r="D113" s="8" t="s">
        <v>118</v>
      </c>
      <c r="E113" s="7">
        <v>0</v>
      </c>
      <c r="F113" s="7">
        <v>0</v>
      </c>
      <c r="G113" s="6">
        <v>0</v>
      </c>
      <c r="H113" s="7">
        <v>0</v>
      </c>
      <c r="I113" s="6">
        <v>0</v>
      </c>
      <c r="J113" s="7">
        <v>0</v>
      </c>
      <c r="K113" s="6">
        <v>0</v>
      </c>
      <c r="L113" s="7">
        <v>0</v>
      </c>
      <c r="M113" s="6">
        <v>0</v>
      </c>
    </row>
    <row r="114" spans="1:13" s="10" customFormat="1">
      <c r="A114" s="110" t="str">
        <f>"Sub Total: " &amp;A113</f>
        <v>Sub Total: PineBridge Global Funds</v>
      </c>
      <c r="B114" s="110"/>
      <c r="C114" s="110"/>
      <c r="D114" s="110"/>
      <c r="E114" s="111"/>
      <c r="F114" s="111"/>
      <c r="G114" s="112">
        <f>SUM(G113:G113)</f>
        <v>0</v>
      </c>
      <c r="H114" s="111"/>
      <c r="I114" s="112">
        <f>SUM(I113:I113)</f>
        <v>0</v>
      </c>
      <c r="J114" s="111"/>
      <c r="K114" s="112">
        <f>SUM(K113:K113)</f>
        <v>0</v>
      </c>
      <c r="L114" s="111"/>
      <c r="M114" s="112">
        <f>SUM(M113:M113)</f>
        <v>0</v>
      </c>
    </row>
    <row r="115" spans="1:13" s="10" customFormat="1">
      <c r="A115" s="110"/>
      <c r="B115" s="110"/>
      <c r="C115" s="110"/>
      <c r="D115" s="110"/>
      <c r="E115" s="111"/>
      <c r="F115" s="111"/>
      <c r="G115" s="112"/>
      <c r="H115" s="111"/>
      <c r="I115" s="112"/>
      <c r="J115" s="111"/>
      <c r="K115" s="112"/>
      <c r="L115" s="111"/>
      <c r="M115" s="112"/>
    </row>
    <row r="116" spans="1:13" s="10" customFormat="1">
      <c r="A116" s="110" t="str">
        <f>A117</f>
        <v>Prescient Global Funds Plc (Ireland)</v>
      </c>
      <c r="B116" s="110"/>
      <c r="C116" s="110"/>
      <c r="D116" s="110"/>
      <c r="E116" s="111"/>
      <c r="F116" s="111"/>
      <c r="G116" s="112"/>
      <c r="H116" s="111"/>
      <c r="I116" s="112"/>
      <c r="J116" s="111"/>
      <c r="K116" s="112"/>
      <c r="L116" s="111"/>
      <c r="M116" s="112"/>
    </row>
    <row r="117" spans="1:13">
      <c r="A117" s="113" t="s">
        <v>60</v>
      </c>
      <c r="B117" s="8" t="s">
        <v>116</v>
      </c>
      <c r="C117" s="8" t="s">
        <v>520</v>
      </c>
      <c r="D117" s="8" t="s">
        <v>118</v>
      </c>
      <c r="E117" s="7">
        <v>13.822998999999999</v>
      </c>
      <c r="F117" s="7">
        <v>94074760.719999999</v>
      </c>
      <c r="G117" s="6">
        <v>1300395417.4300001</v>
      </c>
      <c r="H117" s="7">
        <v>8244982.1299999999</v>
      </c>
      <c r="I117" s="6">
        <v>113970387.98</v>
      </c>
      <c r="J117" s="7">
        <v>1889841.86</v>
      </c>
      <c r="K117" s="6">
        <v>26123284.030000001</v>
      </c>
      <c r="L117" s="7">
        <v>6355140.2699999996</v>
      </c>
      <c r="M117" s="6">
        <v>87847103.950000003</v>
      </c>
    </row>
    <row r="118" spans="1:13">
      <c r="A118" s="113" t="s">
        <v>60</v>
      </c>
      <c r="B118" s="8" t="s">
        <v>116</v>
      </c>
      <c r="C118" s="8" t="s">
        <v>522</v>
      </c>
      <c r="D118" s="8" t="s">
        <v>118</v>
      </c>
      <c r="E118" s="7">
        <v>13.822998999999999</v>
      </c>
      <c r="F118" s="7">
        <v>96605344.780000001</v>
      </c>
      <c r="G118" s="6">
        <v>1335375680.8900001</v>
      </c>
      <c r="H118" s="7">
        <v>5670705.4000000004</v>
      </c>
      <c r="I118" s="6">
        <v>78386160.739999995</v>
      </c>
      <c r="J118" s="7">
        <v>14075479.17</v>
      </c>
      <c r="K118" s="6">
        <v>194565348.56999999</v>
      </c>
      <c r="L118" s="7">
        <v>-8404773.7699999996</v>
      </c>
      <c r="M118" s="6">
        <v>-116179187.81999999</v>
      </c>
    </row>
    <row r="119" spans="1:13">
      <c r="A119" s="113" t="s">
        <v>60</v>
      </c>
      <c r="B119" s="8" t="s">
        <v>116</v>
      </c>
      <c r="C119" s="8" t="s">
        <v>523</v>
      </c>
      <c r="D119" s="8" t="s">
        <v>118</v>
      </c>
      <c r="E119" s="7">
        <v>13.822998999999999</v>
      </c>
      <c r="F119" s="7">
        <v>43611147.57</v>
      </c>
      <c r="G119" s="6">
        <v>602836892.86000001</v>
      </c>
      <c r="H119" s="7">
        <v>0</v>
      </c>
      <c r="I119" s="6">
        <v>0</v>
      </c>
      <c r="J119" s="7">
        <v>7100000</v>
      </c>
      <c r="K119" s="6">
        <v>98143300</v>
      </c>
      <c r="L119" s="7">
        <v>-7100000</v>
      </c>
      <c r="M119" s="6">
        <v>-98143300</v>
      </c>
    </row>
    <row r="120" spans="1:13">
      <c r="A120" s="113" t="s">
        <v>60</v>
      </c>
      <c r="B120" s="8" t="s">
        <v>116</v>
      </c>
      <c r="C120" s="8" t="s">
        <v>524</v>
      </c>
      <c r="D120" s="8" t="s">
        <v>118</v>
      </c>
      <c r="E120" s="7">
        <v>13.822998999999999</v>
      </c>
      <c r="F120" s="7">
        <v>8736213.1500000004</v>
      </c>
      <c r="G120" s="6">
        <v>120760674.37</v>
      </c>
      <c r="H120" s="7">
        <v>47249.56</v>
      </c>
      <c r="I120" s="6">
        <v>653130.67000000004</v>
      </c>
      <c r="J120" s="7">
        <v>315417.76</v>
      </c>
      <c r="K120" s="6">
        <v>4360019.7</v>
      </c>
      <c r="L120" s="7">
        <v>-268168.2</v>
      </c>
      <c r="M120" s="6">
        <v>-3706889.03</v>
      </c>
    </row>
    <row r="121" spans="1:13">
      <c r="A121" s="113" t="s">
        <v>60</v>
      </c>
      <c r="B121" s="8" t="s">
        <v>116</v>
      </c>
      <c r="C121" s="8" t="s">
        <v>526</v>
      </c>
      <c r="D121" s="8" t="s">
        <v>122</v>
      </c>
      <c r="E121" s="7">
        <v>15.430038</v>
      </c>
      <c r="F121" s="7">
        <v>31781477.550000001</v>
      </c>
      <c r="G121" s="6">
        <v>490389422.52999997</v>
      </c>
      <c r="H121" s="7">
        <v>5056159.5999999996</v>
      </c>
      <c r="I121" s="6">
        <v>78016737.349999994</v>
      </c>
      <c r="J121" s="7">
        <v>3971180.01</v>
      </c>
      <c r="K121" s="6">
        <v>61275460.490000002</v>
      </c>
      <c r="L121" s="7">
        <v>1084979.5900000001</v>
      </c>
      <c r="M121" s="6">
        <v>16741276.859999999</v>
      </c>
    </row>
    <row r="122" spans="1:13" s="10" customFormat="1">
      <c r="A122" s="110" t="str">
        <f>"Sub Total: " &amp;A121</f>
        <v>Sub Total: Prescient Global Funds Plc (Ireland)</v>
      </c>
      <c r="B122" s="110"/>
      <c r="C122" s="110"/>
      <c r="D122" s="110"/>
      <c r="E122" s="111"/>
      <c r="F122" s="111"/>
      <c r="G122" s="112">
        <f>SUM(G117:G121)</f>
        <v>3849758088.0799999</v>
      </c>
      <c r="H122" s="111"/>
      <c r="I122" s="112">
        <f>SUM(I117:I121)</f>
        <v>271026416.74000001</v>
      </c>
      <c r="J122" s="111"/>
      <c r="K122" s="112">
        <f>SUM(K117:K121)</f>
        <v>384467412.79000002</v>
      </c>
      <c r="L122" s="111"/>
      <c r="M122" s="112">
        <f>SUM(M117:M121)</f>
        <v>-113440996.03999999</v>
      </c>
    </row>
    <row r="123" spans="1:13" s="10" customFormat="1">
      <c r="A123" s="110"/>
      <c r="B123" s="110"/>
      <c r="C123" s="110"/>
      <c r="D123" s="110"/>
      <c r="E123" s="111"/>
      <c r="F123" s="111"/>
      <c r="G123" s="112"/>
      <c r="H123" s="111"/>
      <c r="I123" s="112"/>
      <c r="J123" s="111"/>
      <c r="K123" s="112"/>
      <c r="L123" s="111"/>
      <c r="M123" s="112"/>
    </row>
    <row r="124" spans="1:13" s="10" customFormat="1">
      <c r="A124" s="110" t="str">
        <f>A125</f>
        <v>PSG Global Portfolio</v>
      </c>
      <c r="B124" s="110"/>
      <c r="C124" s="110"/>
      <c r="D124" s="110"/>
      <c r="E124" s="111"/>
      <c r="F124" s="111"/>
      <c r="G124" s="112"/>
      <c r="H124" s="111"/>
      <c r="I124" s="112"/>
      <c r="J124" s="111"/>
      <c r="K124" s="112"/>
      <c r="L124" s="111"/>
      <c r="M124" s="112"/>
    </row>
    <row r="125" spans="1:13">
      <c r="A125" s="113" t="s">
        <v>62</v>
      </c>
      <c r="B125" s="8" t="s">
        <v>116</v>
      </c>
      <c r="C125" s="8" t="s">
        <v>528</v>
      </c>
      <c r="D125" s="8" t="s">
        <v>136</v>
      </c>
      <c r="E125" s="7">
        <v>21.05</v>
      </c>
      <c r="F125" s="7">
        <v>4128413.09</v>
      </c>
      <c r="G125" s="6">
        <v>86903095.549999997</v>
      </c>
      <c r="H125" s="7">
        <v>290777.95</v>
      </c>
      <c r="I125" s="6">
        <v>6120875.8499999996</v>
      </c>
      <c r="J125" s="7">
        <v>-426316.98</v>
      </c>
      <c r="K125" s="6">
        <v>-8973972.4299999997</v>
      </c>
      <c r="L125" s="7">
        <v>717094.93</v>
      </c>
      <c r="M125" s="6">
        <v>15094848.279999999</v>
      </c>
    </row>
    <row r="126" spans="1:13">
      <c r="A126" s="113" t="s">
        <v>62</v>
      </c>
      <c r="B126" s="8" t="s">
        <v>116</v>
      </c>
      <c r="C126" s="8" t="s">
        <v>529</v>
      </c>
      <c r="D126" s="8" t="s">
        <v>118</v>
      </c>
      <c r="E126" s="7">
        <v>13.869999</v>
      </c>
      <c r="F126" s="7">
        <v>9652476.3699999992</v>
      </c>
      <c r="G126" s="6">
        <v>133879847.25</v>
      </c>
      <c r="H126" s="7">
        <v>3950163.15</v>
      </c>
      <c r="I126" s="6">
        <v>54788762.890000001</v>
      </c>
      <c r="J126" s="7">
        <v>-7457319.2199999997</v>
      </c>
      <c r="K126" s="6">
        <v>-103433017.58</v>
      </c>
      <c r="L126" s="7">
        <v>11407482.369999999</v>
      </c>
      <c r="M126" s="6">
        <v>158221780.47</v>
      </c>
    </row>
    <row r="127" spans="1:13">
      <c r="A127" s="113" t="s">
        <v>62</v>
      </c>
      <c r="B127" s="8" t="s">
        <v>116</v>
      </c>
      <c r="C127" s="8" t="s">
        <v>530</v>
      </c>
      <c r="D127" s="8" t="s">
        <v>118</v>
      </c>
      <c r="E127" s="7">
        <v>13.869999</v>
      </c>
      <c r="F127" s="7">
        <v>204548957.15000001</v>
      </c>
      <c r="G127" s="6">
        <v>2837094035.6700001</v>
      </c>
      <c r="H127" s="7">
        <v>19863230.579999998</v>
      </c>
      <c r="I127" s="6">
        <v>275503008.13999999</v>
      </c>
      <c r="J127" s="7">
        <v>-1712029.7</v>
      </c>
      <c r="K127" s="6">
        <v>-23745851.940000001</v>
      </c>
      <c r="L127" s="7">
        <v>21575260.280000001</v>
      </c>
      <c r="M127" s="6">
        <v>299248860.08999997</v>
      </c>
    </row>
    <row r="128" spans="1:13">
      <c r="A128" s="113" t="s">
        <v>62</v>
      </c>
      <c r="B128" s="8" t="s">
        <v>116</v>
      </c>
      <c r="C128" s="8" t="s">
        <v>531</v>
      </c>
      <c r="D128" s="8" t="s">
        <v>118</v>
      </c>
      <c r="E128" s="7">
        <v>13.869999</v>
      </c>
      <c r="F128" s="7">
        <v>144621358.75999999</v>
      </c>
      <c r="G128" s="6">
        <v>2005898246</v>
      </c>
      <c r="H128" s="7">
        <v>6938367.6100000003</v>
      </c>
      <c r="I128" s="6">
        <v>96235158.75</v>
      </c>
      <c r="J128" s="7">
        <v>-950200.28</v>
      </c>
      <c r="K128" s="6">
        <v>-13179277.890000001</v>
      </c>
      <c r="L128" s="7">
        <v>7888567.8899999997</v>
      </c>
      <c r="M128" s="6">
        <v>109414436.63</v>
      </c>
    </row>
    <row r="129" spans="1:13" s="10" customFormat="1">
      <c r="A129" s="110" t="str">
        <f>"Sub Total: " &amp;A128</f>
        <v>Sub Total: PSG Global Portfolio</v>
      </c>
      <c r="B129" s="110"/>
      <c r="C129" s="110"/>
      <c r="D129" s="110"/>
      <c r="E129" s="111"/>
      <c r="F129" s="111"/>
      <c r="G129" s="112">
        <f>SUM(G125:G128)</f>
        <v>5063775224.4700003</v>
      </c>
      <c r="H129" s="111"/>
      <c r="I129" s="112">
        <f>SUM(I125:I128)</f>
        <v>432647805.63</v>
      </c>
      <c r="J129" s="111"/>
      <c r="K129" s="112">
        <f>SUM(K125:K128)</f>
        <v>-149332119.83999997</v>
      </c>
      <c r="L129" s="111"/>
      <c r="M129" s="112">
        <f>SUM(M125:M128)</f>
        <v>581979925.47000003</v>
      </c>
    </row>
    <row r="130" spans="1:13" s="10" customFormat="1">
      <c r="A130" s="110"/>
      <c r="B130" s="110"/>
      <c r="C130" s="110"/>
      <c r="D130" s="110"/>
      <c r="E130" s="111"/>
      <c r="F130" s="111"/>
      <c r="G130" s="112"/>
      <c r="H130" s="111"/>
      <c r="I130" s="112"/>
      <c r="J130" s="111"/>
      <c r="K130" s="112"/>
      <c r="L130" s="111"/>
      <c r="M130" s="112"/>
    </row>
    <row r="131" spans="1:13" s="10" customFormat="1">
      <c r="A131" s="110" t="str">
        <f>A132</f>
        <v>PSG International Funds SICAV p.l.c</v>
      </c>
      <c r="B131" s="110"/>
      <c r="C131" s="110"/>
      <c r="D131" s="110"/>
      <c r="E131" s="111"/>
      <c r="F131" s="111"/>
      <c r="G131" s="112"/>
      <c r="H131" s="111"/>
      <c r="I131" s="112"/>
      <c r="J131" s="111"/>
      <c r="K131" s="112"/>
      <c r="L131" s="111"/>
      <c r="M131" s="112"/>
    </row>
    <row r="132" spans="1:13">
      <c r="A132" s="113" t="s">
        <v>63</v>
      </c>
      <c r="B132" s="8" t="s">
        <v>116</v>
      </c>
      <c r="C132" s="8" t="s">
        <v>532</v>
      </c>
      <c r="D132" s="8" t="s">
        <v>118</v>
      </c>
      <c r="E132" s="7">
        <v>13.869999</v>
      </c>
      <c r="F132" s="7">
        <v>109422861.22</v>
      </c>
      <c r="G132" s="6">
        <v>1517695085.1199999</v>
      </c>
      <c r="H132" s="7">
        <v>4530567.71</v>
      </c>
      <c r="I132" s="6">
        <v>62838974.140000001</v>
      </c>
      <c r="J132" s="7">
        <v>-3657361.99</v>
      </c>
      <c r="K132" s="6">
        <v>-50727610.799999997</v>
      </c>
      <c r="L132" s="7">
        <v>8187929.7000000002</v>
      </c>
      <c r="M132" s="6">
        <v>113566584.93000001</v>
      </c>
    </row>
    <row r="133" spans="1:13" s="10" customFormat="1">
      <c r="A133" s="110" t="str">
        <f>"Sub Total: " &amp;A132</f>
        <v>Sub Total: PSG International Funds SICAV p.l.c</v>
      </c>
      <c r="B133" s="110"/>
      <c r="C133" s="110"/>
      <c r="D133" s="110"/>
      <c r="E133" s="111"/>
      <c r="F133" s="111"/>
      <c r="G133" s="112">
        <f>SUM(G132:G132)</f>
        <v>1517695085.1199999</v>
      </c>
      <c r="H133" s="111"/>
      <c r="I133" s="112">
        <f>SUM(I132:I132)</f>
        <v>62838974.140000001</v>
      </c>
      <c r="J133" s="111"/>
      <c r="K133" s="112">
        <f>SUM(K132:K132)</f>
        <v>-50727610.799999997</v>
      </c>
      <c r="L133" s="111"/>
      <c r="M133" s="112">
        <f>SUM(M132:M132)</f>
        <v>113566584.93000001</v>
      </c>
    </row>
    <row r="134" spans="1:13" s="10" customFormat="1">
      <c r="A134" s="110"/>
      <c r="B134" s="110"/>
      <c r="C134" s="110"/>
      <c r="D134" s="110"/>
      <c r="E134" s="111"/>
      <c r="F134" s="111"/>
      <c r="G134" s="112"/>
      <c r="H134" s="111"/>
      <c r="I134" s="112"/>
      <c r="J134" s="111"/>
      <c r="K134" s="112"/>
      <c r="L134" s="111"/>
      <c r="M134" s="112"/>
    </row>
    <row r="135" spans="1:13" s="10" customFormat="1">
      <c r="A135" s="110" t="str">
        <f>A136</f>
        <v>PTI Mutual Fund PCC Limited</v>
      </c>
      <c r="B135" s="110"/>
      <c r="C135" s="110"/>
      <c r="D135" s="110"/>
      <c r="E135" s="111"/>
      <c r="F135" s="111"/>
      <c r="G135" s="112"/>
      <c r="H135" s="111"/>
      <c r="I135" s="112"/>
      <c r="J135" s="111"/>
      <c r="K135" s="112"/>
      <c r="L135" s="111"/>
      <c r="M135" s="112"/>
    </row>
    <row r="136" spans="1:13">
      <c r="A136" s="113" t="s">
        <v>66</v>
      </c>
      <c r="B136" s="8" t="s">
        <v>116</v>
      </c>
      <c r="C136" s="8" t="s">
        <v>539</v>
      </c>
      <c r="D136" s="8" t="s">
        <v>118</v>
      </c>
      <c r="E136" s="7">
        <v>13.8247</v>
      </c>
      <c r="F136" s="7">
        <v>49477243.200000003</v>
      </c>
      <c r="G136" s="6">
        <v>684008044.07000005</v>
      </c>
      <c r="H136" s="7">
        <v>661889.36</v>
      </c>
      <c r="I136" s="6">
        <v>9150421.8399999999</v>
      </c>
      <c r="J136" s="7">
        <v>446329.72</v>
      </c>
      <c r="K136" s="6">
        <v>6170374.4800000004</v>
      </c>
      <c r="L136" s="7">
        <v>215559.64</v>
      </c>
      <c r="M136" s="6">
        <v>2980047.36</v>
      </c>
    </row>
    <row r="137" spans="1:13" s="10" customFormat="1">
      <c r="A137" s="110" t="str">
        <f>"Sub Total: " &amp;A136</f>
        <v>Sub Total: PTI Mutual Fund PCC Limited</v>
      </c>
      <c r="B137" s="110"/>
      <c r="C137" s="110"/>
      <c r="D137" s="110"/>
      <c r="E137" s="111"/>
      <c r="F137" s="111"/>
      <c r="G137" s="112">
        <f>SUM(G136:G136)</f>
        <v>684008044.07000005</v>
      </c>
      <c r="H137" s="111"/>
      <c r="I137" s="112">
        <f>SUM(I136:I136)</f>
        <v>9150421.8399999999</v>
      </c>
      <c r="J137" s="111"/>
      <c r="K137" s="112">
        <f>SUM(K136:K136)</f>
        <v>6170374.4800000004</v>
      </c>
      <c r="L137" s="111"/>
      <c r="M137" s="112">
        <f>SUM(M136:M136)</f>
        <v>2980047.36</v>
      </c>
    </row>
    <row r="138" spans="1:13" s="10" customFormat="1">
      <c r="A138" s="110"/>
      <c r="B138" s="110"/>
      <c r="C138" s="110"/>
      <c r="D138" s="110"/>
      <c r="E138" s="111"/>
      <c r="F138" s="111"/>
      <c r="G138" s="112"/>
      <c r="H138" s="111"/>
      <c r="I138" s="112"/>
      <c r="J138" s="111"/>
      <c r="K138" s="112"/>
      <c r="L138" s="111"/>
      <c r="M138" s="112"/>
    </row>
    <row r="139" spans="1:13" s="10" customFormat="1">
      <c r="A139" s="110" t="str">
        <f>A140</f>
        <v>Sanlam Global Funds Plc (Ireland)</v>
      </c>
      <c r="B139" s="110"/>
      <c r="C139" s="110"/>
      <c r="D139" s="110"/>
      <c r="E139" s="111"/>
      <c r="F139" s="111"/>
      <c r="G139" s="112"/>
      <c r="H139" s="111"/>
      <c r="I139" s="112"/>
      <c r="J139" s="111"/>
      <c r="K139" s="112"/>
      <c r="L139" s="111"/>
      <c r="M139" s="112"/>
    </row>
    <row r="140" spans="1:13">
      <c r="A140" s="113" t="s">
        <v>69</v>
      </c>
      <c r="B140" s="8" t="s">
        <v>116</v>
      </c>
      <c r="C140" s="8" t="s">
        <v>544</v>
      </c>
      <c r="D140" s="8" t="s">
        <v>118</v>
      </c>
      <c r="E140" s="7">
        <v>13.818453</v>
      </c>
      <c r="F140" s="7">
        <v>43779826.039999999</v>
      </c>
      <c r="G140" s="6">
        <v>604969475.59000003</v>
      </c>
      <c r="H140" s="7">
        <v>0</v>
      </c>
      <c r="I140" s="6">
        <v>0</v>
      </c>
      <c r="J140" s="7">
        <v>0</v>
      </c>
      <c r="K140" s="6">
        <v>0</v>
      </c>
      <c r="L140" s="7">
        <v>0</v>
      </c>
      <c r="M140" s="6">
        <v>0</v>
      </c>
    </row>
    <row r="141" spans="1:13">
      <c r="A141" s="113" t="s">
        <v>69</v>
      </c>
      <c r="B141" s="8" t="s">
        <v>116</v>
      </c>
      <c r="C141" s="8" t="s">
        <v>547</v>
      </c>
      <c r="D141" s="8" t="s">
        <v>118</v>
      </c>
      <c r="E141" s="7">
        <v>0</v>
      </c>
      <c r="F141" s="7">
        <v>0</v>
      </c>
      <c r="G141" s="6">
        <v>0</v>
      </c>
      <c r="H141" s="7">
        <v>0</v>
      </c>
      <c r="I141" s="6">
        <v>0</v>
      </c>
      <c r="J141" s="7">
        <v>0</v>
      </c>
      <c r="K141" s="6">
        <v>0</v>
      </c>
      <c r="L141" s="7">
        <v>0</v>
      </c>
      <c r="M141" s="6">
        <v>0</v>
      </c>
    </row>
    <row r="142" spans="1:13" s="10" customFormat="1">
      <c r="A142" s="110" t="str">
        <f>"Sub Total: " &amp;A141</f>
        <v>Sub Total: Sanlam Global Funds Plc (Ireland)</v>
      </c>
      <c r="B142" s="110"/>
      <c r="C142" s="110"/>
      <c r="D142" s="110"/>
      <c r="E142" s="111"/>
      <c r="F142" s="111"/>
      <c r="G142" s="112">
        <f>SUM(G140:G141)</f>
        <v>604969475.59000003</v>
      </c>
      <c r="H142" s="111"/>
      <c r="I142" s="112">
        <f>SUM(I140:I141)</f>
        <v>0</v>
      </c>
      <c r="J142" s="111"/>
      <c r="K142" s="112">
        <f>SUM(K140:K141)</f>
        <v>0</v>
      </c>
      <c r="L142" s="111"/>
      <c r="M142" s="112">
        <f>SUM(M140:M141)</f>
        <v>0</v>
      </c>
    </row>
    <row r="143" spans="1:13" s="10" customFormat="1">
      <c r="A143" s="110"/>
      <c r="B143" s="110"/>
      <c r="C143" s="110"/>
      <c r="D143" s="110"/>
      <c r="E143" s="111"/>
      <c r="F143" s="111"/>
      <c r="G143" s="112"/>
      <c r="H143" s="111"/>
      <c r="I143" s="112"/>
      <c r="J143" s="111"/>
      <c r="K143" s="112"/>
      <c r="L143" s="111"/>
      <c r="M143" s="112"/>
    </row>
    <row r="144" spans="1:13" s="10" customFormat="1">
      <c r="A144" s="110" t="str">
        <f>A145</f>
        <v>Sanlam Universal Funds Plc (Ireland)</v>
      </c>
      <c r="B144" s="110"/>
      <c r="C144" s="110"/>
      <c r="D144" s="110"/>
      <c r="E144" s="111"/>
      <c r="F144" s="111"/>
      <c r="G144" s="112"/>
      <c r="H144" s="111"/>
      <c r="I144" s="112"/>
      <c r="J144" s="111"/>
      <c r="K144" s="112"/>
      <c r="L144" s="111"/>
      <c r="M144" s="112"/>
    </row>
    <row r="145" spans="1:13">
      <c r="A145" s="113" t="s">
        <v>70</v>
      </c>
      <c r="B145" s="8" t="s">
        <v>116</v>
      </c>
      <c r="C145" s="8" t="s">
        <v>557</v>
      </c>
      <c r="D145" s="8" t="s">
        <v>118</v>
      </c>
      <c r="E145" s="7">
        <v>13.818453</v>
      </c>
      <c r="F145" s="7">
        <v>4067320.56</v>
      </c>
      <c r="G145" s="6">
        <v>56204078.659999996</v>
      </c>
      <c r="H145" s="7">
        <v>426980</v>
      </c>
      <c r="I145" s="6">
        <v>5900203.1299999999</v>
      </c>
      <c r="J145" s="7">
        <v>578688</v>
      </c>
      <c r="K145" s="6">
        <v>7996573.0199999996</v>
      </c>
      <c r="L145" s="7">
        <v>-151708</v>
      </c>
      <c r="M145" s="6">
        <v>-2096369.89</v>
      </c>
    </row>
    <row r="146" spans="1:13">
      <c r="A146" s="113" t="s">
        <v>70</v>
      </c>
      <c r="B146" s="8" t="s">
        <v>116</v>
      </c>
      <c r="C146" s="8" t="s">
        <v>564</v>
      </c>
      <c r="D146" s="8" t="s">
        <v>118</v>
      </c>
      <c r="E146" s="7">
        <v>13.818453</v>
      </c>
      <c r="F146" s="7">
        <v>34692481</v>
      </c>
      <c r="G146" s="6">
        <v>479396423.77999997</v>
      </c>
      <c r="H146" s="7">
        <v>4952.3</v>
      </c>
      <c r="I146" s="6">
        <v>68433.13</v>
      </c>
      <c r="J146" s="7">
        <v>1026669.42</v>
      </c>
      <c r="K146" s="6">
        <v>14186983.289999999</v>
      </c>
      <c r="L146" s="7">
        <v>-1021717.12</v>
      </c>
      <c r="M146" s="6">
        <v>-14118550.17</v>
      </c>
    </row>
    <row r="147" spans="1:13" s="10" customFormat="1">
      <c r="A147" s="110" t="str">
        <f>"Sub Total: " &amp;A146</f>
        <v>Sub Total: Sanlam Universal Funds Plc (Ireland)</v>
      </c>
      <c r="B147" s="110"/>
      <c r="C147" s="110"/>
      <c r="D147" s="110"/>
      <c r="E147" s="111"/>
      <c r="F147" s="111"/>
      <c r="G147" s="112">
        <f>SUM(G145:G146)</f>
        <v>535600502.43999994</v>
      </c>
      <c r="H147" s="111"/>
      <c r="I147" s="112">
        <f>SUM(I145:I146)</f>
        <v>5968636.2599999998</v>
      </c>
      <c r="J147" s="111"/>
      <c r="K147" s="112">
        <f>SUM(K145:K146)</f>
        <v>22183556.309999999</v>
      </c>
      <c r="L147" s="111"/>
      <c r="M147" s="112">
        <f>SUM(M145:M146)</f>
        <v>-16214920.060000001</v>
      </c>
    </row>
    <row r="148" spans="1:13" s="10" customFormat="1">
      <c r="A148" s="110"/>
      <c r="B148" s="110"/>
      <c r="C148" s="110"/>
      <c r="D148" s="110"/>
      <c r="E148" s="111"/>
      <c r="F148" s="111"/>
      <c r="G148" s="112"/>
      <c r="H148" s="111"/>
      <c r="I148" s="112"/>
      <c r="J148" s="111"/>
      <c r="K148" s="112"/>
      <c r="L148" s="111"/>
      <c r="M148" s="112"/>
    </row>
    <row r="149" spans="1:13" s="10" customFormat="1">
      <c r="A149" s="110" t="str">
        <f>A150</f>
        <v xml:space="preserve">Sarasin Funds Management </v>
      </c>
      <c r="B149" s="110"/>
      <c r="C149" s="110"/>
      <c r="D149" s="110"/>
      <c r="E149" s="111"/>
      <c r="F149" s="111"/>
      <c r="G149" s="112"/>
      <c r="H149" s="111"/>
      <c r="I149" s="112"/>
      <c r="J149" s="111"/>
      <c r="K149" s="112"/>
      <c r="L149" s="111"/>
      <c r="M149" s="112"/>
    </row>
    <row r="150" spans="1:13">
      <c r="A150" s="113" t="s">
        <v>71</v>
      </c>
      <c r="B150" s="8" t="s">
        <v>116</v>
      </c>
      <c r="C150" s="8" t="s">
        <v>585</v>
      </c>
      <c r="D150" s="8" t="s">
        <v>136</v>
      </c>
      <c r="E150" s="7">
        <v>20.977499000000002</v>
      </c>
      <c r="F150" s="7">
        <v>16263169.890000001</v>
      </c>
      <c r="G150" s="6">
        <v>341160646.36000001</v>
      </c>
      <c r="H150" s="7">
        <v>540512.81000000006</v>
      </c>
      <c r="I150" s="6">
        <v>11338607.470000001</v>
      </c>
      <c r="J150" s="7">
        <v>270787.90000000002</v>
      </c>
      <c r="K150" s="6">
        <v>5680453.1699999999</v>
      </c>
      <c r="L150" s="7">
        <v>269724.90999999997</v>
      </c>
      <c r="M150" s="6">
        <v>5658154.2999999998</v>
      </c>
    </row>
    <row r="151" spans="1:13">
      <c r="A151" s="113" t="s">
        <v>71</v>
      </c>
      <c r="B151" s="8" t="s">
        <v>116</v>
      </c>
      <c r="C151" s="8" t="s">
        <v>586</v>
      </c>
      <c r="D151" s="8" t="s">
        <v>118</v>
      </c>
      <c r="E151" s="7">
        <v>13.863299</v>
      </c>
      <c r="F151" s="7">
        <v>10832835.310000001</v>
      </c>
      <c r="G151" s="6">
        <v>150178845.75</v>
      </c>
      <c r="H151" s="7">
        <v>592548.56000000006</v>
      </c>
      <c r="I151" s="6">
        <v>8214678.4500000002</v>
      </c>
      <c r="J151" s="7">
        <v>0</v>
      </c>
      <c r="K151" s="6">
        <v>0</v>
      </c>
      <c r="L151" s="7">
        <v>592548.56000000006</v>
      </c>
      <c r="M151" s="6">
        <v>8214678.4500000002</v>
      </c>
    </row>
    <row r="152" spans="1:13">
      <c r="A152" s="113" t="s">
        <v>71</v>
      </c>
      <c r="B152" s="8" t="s">
        <v>116</v>
      </c>
      <c r="C152" s="8" t="s">
        <v>587</v>
      </c>
      <c r="D152" s="8" t="s">
        <v>136</v>
      </c>
      <c r="E152" s="7">
        <v>20.977499999999999</v>
      </c>
      <c r="F152" s="7">
        <v>3375043.73</v>
      </c>
      <c r="G152" s="6">
        <v>70799979.849999994</v>
      </c>
      <c r="H152" s="7">
        <v>2499.9899999999998</v>
      </c>
      <c r="I152" s="6">
        <v>34658.11</v>
      </c>
      <c r="J152" s="7">
        <v>410766.05</v>
      </c>
      <c r="K152" s="6">
        <v>8616844.8100000005</v>
      </c>
      <c r="L152" s="7">
        <v>-408266.06</v>
      </c>
      <c r="M152" s="6">
        <v>-8582186.6999999993</v>
      </c>
    </row>
    <row r="153" spans="1:13">
      <c r="A153" s="113" t="s">
        <v>71</v>
      </c>
      <c r="B153" s="8" t="s">
        <v>116</v>
      </c>
      <c r="C153" s="8" t="s">
        <v>588</v>
      </c>
      <c r="D153" s="8" t="s">
        <v>122</v>
      </c>
      <c r="E153" s="7">
        <v>0</v>
      </c>
      <c r="F153" s="7">
        <v>0</v>
      </c>
      <c r="G153" s="6">
        <v>0</v>
      </c>
      <c r="H153" s="7">
        <v>0</v>
      </c>
      <c r="I153" s="6">
        <v>0</v>
      </c>
      <c r="J153" s="7">
        <v>0</v>
      </c>
      <c r="K153" s="6">
        <v>0</v>
      </c>
      <c r="L153" s="7">
        <v>0</v>
      </c>
      <c r="M153" s="6">
        <v>0</v>
      </c>
    </row>
    <row r="154" spans="1:13">
      <c r="A154" s="113" t="s">
        <v>71</v>
      </c>
      <c r="B154" s="8" t="s">
        <v>116</v>
      </c>
      <c r="C154" s="8" t="s">
        <v>589</v>
      </c>
      <c r="D154" s="8" t="s">
        <v>136</v>
      </c>
      <c r="E154" s="7">
        <v>20.977499999999999</v>
      </c>
      <c r="F154" s="7">
        <v>33765.46</v>
      </c>
      <c r="G154" s="6">
        <v>708314.94</v>
      </c>
      <c r="H154" s="7">
        <v>0</v>
      </c>
      <c r="I154" s="6">
        <v>0</v>
      </c>
      <c r="J154" s="7">
        <v>0</v>
      </c>
      <c r="K154" s="6">
        <v>0</v>
      </c>
      <c r="L154" s="7">
        <v>0</v>
      </c>
      <c r="M154" s="6">
        <v>0</v>
      </c>
    </row>
    <row r="155" spans="1:13">
      <c r="A155" s="113" t="s">
        <v>71</v>
      </c>
      <c r="B155" s="8" t="s">
        <v>116</v>
      </c>
      <c r="C155" s="8" t="s">
        <v>590</v>
      </c>
      <c r="D155" s="8" t="s">
        <v>118</v>
      </c>
      <c r="E155" s="7">
        <v>13.863299</v>
      </c>
      <c r="F155" s="7">
        <v>1145316.8799999999</v>
      </c>
      <c r="G155" s="6">
        <v>15877871.5</v>
      </c>
      <c r="H155" s="7">
        <v>0</v>
      </c>
      <c r="I155" s="6">
        <v>0</v>
      </c>
      <c r="J155" s="7">
        <v>0</v>
      </c>
      <c r="K155" s="6">
        <v>0</v>
      </c>
      <c r="L155" s="7">
        <v>0</v>
      </c>
      <c r="M155" s="6">
        <v>0</v>
      </c>
    </row>
    <row r="156" spans="1:13" s="10" customFormat="1">
      <c r="A156" s="110" t="str">
        <f>"Sub Total: " &amp;A155</f>
        <v xml:space="preserve">Sub Total: Sarasin Funds Management </v>
      </c>
      <c r="B156" s="110"/>
      <c r="C156" s="110"/>
      <c r="D156" s="110"/>
      <c r="E156" s="111"/>
      <c r="F156" s="111"/>
      <c r="G156" s="112">
        <f>SUM(G150:G155)</f>
        <v>578725658.4000001</v>
      </c>
      <c r="H156" s="111"/>
      <c r="I156" s="112">
        <f>SUM(I150:I155)</f>
        <v>19587944.030000001</v>
      </c>
      <c r="J156" s="111"/>
      <c r="K156" s="112">
        <f>SUM(K150:K155)</f>
        <v>14297297.98</v>
      </c>
      <c r="L156" s="111"/>
      <c r="M156" s="112">
        <f>SUM(M150:M155)</f>
        <v>5290646.0500000007</v>
      </c>
    </row>
    <row r="157" spans="1:13" s="10" customFormat="1">
      <c r="A157" s="110"/>
      <c r="B157" s="110"/>
      <c r="C157" s="110"/>
      <c r="D157" s="110"/>
      <c r="E157" s="111"/>
      <c r="F157" s="111"/>
      <c r="G157" s="112"/>
      <c r="H157" s="111"/>
      <c r="I157" s="112"/>
      <c r="J157" s="111"/>
      <c r="K157" s="112"/>
      <c r="L157" s="111"/>
      <c r="M157" s="112"/>
    </row>
    <row r="158" spans="1:13" s="10" customFormat="1">
      <c r="A158" s="110" t="str">
        <f>A159</f>
        <v>STANDARD BANK INTERNATIONAL FUNDS LIMITED</v>
      </c>
      <c r="B158" s="110"/>
      <c r="C158" s="110"/>
      <c r="D158" s="110"/>
      <c r="E158" s="111"/>
      <c r="F158" s="111"/>
      <c r="G158" s="112"/>
      <c r="H158" s="111"/>
      <c r="I158" s="112"/>
      <c r="J158" s="111"/>
      <c r="K158" s="112"/>
      <c r="L158" s="111"/>
      <c r="M158" s="112"/>
    </row>
    <row r="159" spans="1:13">
      <c r="A159" s="113" t="s">
        <v>74</v>
      </c>
      <c r="B159" s="8" t="s">
        <v>116</v>
      </c>
      <c r="C159" s="8" t="s">
        <v>610</v>
      </c>
      <c r="D159" s="8" t="s">
        <v>136</v>
      </c>
      <c r="E159" s="7">
        <v>21.260798999999999</v>
      </c>
      <c r="F159" s="7">
        <v>8120566.9100000001</v>
      </c>
      <c r="G159" s="6">
        <v>172649748.96000001</v>
      </c>
      <c r="H159" s="7">
        <v>363214.64</v>
      </c>
      <c r="I159" s="6">
        <v>7722233.8200000003</v>
      </c>
      <c r="J159" s="7">
        <v>381514.2</v>
      </c>
      <c r="K159" s="6">
        <v>8111297.0999999996</v>
      </c>
      <c r="L159" s="7">
        <v>-18299.560000000001</v>
      </c>
      <c r="M159" s="6">
        <v>-389063.29</v>
      </c>
    </row>
    <row r="160" spans="1:13">
      <c r="A160" s="113" t="s">
        <v>74</v>
      </c>
      <c r="B160" s="8" t="s">
        <v>116</v>
      </c>
      <c r="C160" s="8" t="s">
        <v>611</v>
      </c>
      <c r="D160" s="8" t="s">
        <v>118</v>
      </c>
      <c r="E160" s="7">
        <v>14.020199</v>
      </c>
      <c r="F160" s="7">
        <v>10289568.84</v>
      </c>
      <c r="G160" s="6">
        <v>144261813.05000001</v>
      </c>
      <c r="H160" s="7">
        <v>804804.7</v>
      </c>
      <c r="I160" s="6">
        <v>11283522.85</v>
      </c>
      <c r="J160" s="7">
        <v>673236.85</v>
      </c>
      <c r="K160" s="6">
        <v>9438915.2799999993</v>
      </c>
      <c r="L160" s="7">
        <v>131567.85</v>
      </c>
      <c r="M160" s="6">
        <v>1844607.57</v>
      </c>
    </row>
    <row r="161" spans="1:13" s="10" customFormat="1">
      <c r="A161" s="110" t="str">
        <f>"Sub Total: " &amp;A160</f>
        <v>Sub Total: STANDARD BANK INTERNATIONAL FUNDS LIMITED</v>
      </c>
      <c r="B161" s="110"/>
      <c r="C161" s="110"/>
      <c r="D161" s="110"/>
      <c r="E161" s="111"/>
      <c r="F161" s="111"/>
      <c r="G161" s="112">
        <f>SUM(G159:G160)</f>
        <v>316911562.00999999</v>
      </c>
      <c r="H161" s="111"/>
      <c r="I161" s="112">
        <f>SUM(I159:I160)</f>
        <v>19005756.670000002</v>
      </c>
      <c r="J161" s="111"/>
      <c r="K161" s="112">
        <f>SUM(K159:K160)</f>
        <v>17550212.379999999</v>
      </c>
      <c r="L161" s="111"/>
      <c r="M161" s="112">
        <f>SUM(M159:M160)</f>
        <v>1455544.28</v>
      </c>
    </row>
    <row r="162" spans="1:13" s="10" customFormat="1">
      <c r="A162" s="110"/>
      <c r="B162" s="110"/>
      <c r="C162" s="110"/>
      <c r="D162" s="110"/>
      <c r="E162" s="111"/>
      <c r="F162" s="111"/>
      <c r="G162" s="112"/>
      <c r="H162" s="111"/>
      <c r="I162" s="112"/>
      <c r="J162" s="111"/>
      <c r="K162" s="112"/>
      <c r="L162" s="111"/>
      <c r="M162" s="112"/>
    </row>
    <row r="163" spans="1:13" s="10" customFormat="1">
      <c r="A163" s="110" t="str">
        <f>A164</f>
        <v>STANLIB FUNDS Limited</v>
      </c>
      <c r="B163" s="110"/>
      <c r="C163" s="110"/>
      <c r="D163" s="110"/>
      <c r="E163" s="111"/>
      <c r="F163" s="111"/>
      <c r="G163" s="112"/>
      <c r="H163" s="111"/>
      <c r="I163" s="112"/>
      <c r="J163" s="111"/>
      <c r="K163" s="112"/>
      <c r="L163" s="111"/>
      <c r="M163" s="112"/>
    </row>
    <row r="164" spans="1:13">
      <c r="A164" s="113" t="s">
        <v>75</v>
      </c>
      <c r="B164" s="8" t="s">
        <v>116</v>
      </c>
      <c r="C164" s="8" t="s">
        <v>615</v>
      </c>
      <c r="D164" s="8" t="s">
        <v>118</v>
      </c>
      <c r="E164" s="7">
        <v>14.020200000000001</v>
      </c>
      <c r="F164" s="7">
        <v>18016398</v>
      </c>
      <c r="G164" s="6">
        <v>252593503.24000001</v>
      </c>
      <c r="H164" s="7">
        <v>388376</v>
      </c>
      <c r="I164" s="6">
        <v>5445109.2000000002</v>
      </c>
      <c r="J164" s="7">
        <v>55949</v>
      </c>
      <c r="K164" s="6">
        <v>784416.17</v>
      </c>
      <c r="L164" s="7">
        <v>332427</v>
      </c>
      <c r="M164" s="6">
        <v>4660693.03</v>
      </c>
    </row>
    <row r="165" spans="1:13">
      <c r="A165" s="113" t="s">
        <v>75</v>
      </c>
      <c r="B165" s="8" t="s">
        <v>116</v>
      </c>
      <c r="C165" s="8" t="s">
        <v>616</v>
      </c>
      <c r="D165" s="8" t="s">
        <v>118</v>
      </c>
      <c r="E165" s="7">
        <v>14.020200000000001</v>
      </c>
      <c r="F165" s="7">
        <v>82839732</v>
      </c>
      <c r="G165" s="6">
        <v>1161429610.5899999</v>
      </c>
      <c r="H165" s="7">
        <v>1346792</v>
      </c>
      <c r="I165" s="6">
        <v>18882293.199999999</v>
      </c>
      <c r="J165" s="7">
        <v>1281621</v>
      </c>
      <c r="K165" s="6">
        <v>17968582.739999998</v>
      </c>
      <c r="L165" s="7">
        <v>65171</v>
      </c>
      <c r="M165" s="6">
        <v>913710.45</v>
      </c>
    </row>
    <row r="166" spans="1:13" s="10" customFormat="1">
      <c r="A166" s="110" t="str">
        <f>"Sub Total: " &amp;A165</f>
        <v>Sub Total: STANLIB FUNDS Limited</v>
      </c>
      <c r="B166" s="110"/>
      <c r="C166" s="110"/>
      <c r="D166" s="110"/>
      <c r="E166" s="111"/>
      <c r="F166" s="111"/>
      <c r="G166" s="112">
        <f>SUM(G164:G165)</f>
        <v>1414023113.8299999</v>
      </c>
      <c r="H166" s="111"/>
      <c r="I166" s="112">
        <f>SUM(I164:I165)</f>
        <v>24327402.399999999</v>
      </c>
      <c r="J166" s="111"/>
      <c r="K166" s="112">
        <f>SUM(K164:K165)</f>
        <v>18752998.91</v>
      </c>
      <c r="L166" s="111"/>
      <c r="M166" s="112">
        <f>SUM(M164:M165)</f>
        <v>5574403.4800000004</v>
      </c>
    </row>
    <row r="167" spans="1:13" s="10" customFormat="1">
      <c r="A167" s="110"/>
      <c r="B167" s="110"/>
      <c r="C167" s="110"/>
      <c r="D167" s="110"/>
      <c r="E167" s="111"/>
      <c r="F167" s="111"/>
      <c r="G167" s="112"/>
      <c r="H167" s="111"/>
      <c r="I167" s="112"/>
      <c r="J167" s="111"/>
      <c r="K167" s="112"/>
      <c r="L167" s="111"/>
      <c r="M167" s="112"/>
    </row>
    <row r="168" spans="1:13" s="10" customFormat="1">
      <c r="A168" s="110" t="str">
        <f>A169</f>
        <v>STANLIB OFFSHORE UNIT TRUSTS</v>
      </c>
      <c r="B168" s="110"/>
      <c r="C168" s="110"/>
      <c r="D168" s="110"/>
      <c r="E168" s="111"/>
      <c r="F168" s="111"/>
      <c r="G168" s="112"/>
      <c r="H168" s="111"/>
      <c r="I168" s="112"/>
      <c r="J168" s="111"/>
      <c r="K168" s="112"/>
      <c r="L168" s="111"/>
      <c r="M168" s="112"/>
    </row>
    <row r="169" spans="1:13">
      <c r="A169" s="113" t="s">
        <v>76</v>
      </c>
      <c r="B169" s="8" t="s">
        <v>116</v>
      </c>
      <c r="C169" s="8" t="s">
        <v>626</v>
      </c>
      <c r="D169" s="8" t="s">
        <v>118</v>
      </c>
      <c r="E169" s="7">
        <v>14.020200000000001</v>
      </c>
      <c r="F169" s="7">
        <v>22185124.199999999</v>
      </c>
      <c r="G169" s="6">
        <v>311039878.31</v>
      </c>
      <c r="H169" s="7">
        <v>937061.22</v>
      </c>
      <c r="I169" s="6">
        <v>13137785.720000001</v>
      </c>
      <c r="J169" s="7">
        <v>746126.51</v>
      </c>
      <c r="K169" s="6">
        <v>10460842.9</v>
      </c>
      <c r="L169" s="7">
        <v>190934.71</v>
      </c>
      <c r="M169" s="6">
        <v>2676942.8199999998</v>
      </c>
    </row>
    <row r="170" spans="1:13">
      <c r="A170" s="113" t="s">
        <v>76</v>
      </c>
      <c r="B170" s="8" t="s">
        <v>116</v>
      </c>
      <c r="C170" s="8" t="s">
        <v>627</v>
      </c>
      <c r="D170" s="8" t="s">
        <v>118</v>
      </c>
      <c r="E170" s="7">
        <v>14.020200000000001</v>
      </c>
      <c r="F170" s="7">
        <v>43803020.670000002</v>
      </c>
      <c r="G170" s="6">
        <v>614127110.39999998</v>
      </c>
      <c r="H170" s="7">
        <v>1482419.44</v>
      </c>
      <c r="I170" s="6">
        <v>20783817.030000001</v>
      </c>
      <c r="J170" s="7">
        <v>1002127.13</v>
      </c>
      <c r="K170" s="6">
        <v>14050022.789999999</v>
      </c>
      <c r="L170" s="7">
        <v>480292.31</v>
      </c>
      <c r="M170" s="6">
        <v>6733794.2400000002</v>
      </c>
    </row>
    <row r="171" spans="1:13" s="10" customFormat="1">
      <c r="A171" s="110" t="str">
        <f>"Sub Total: " &amp;A170</f>
        <v>Sub Total: STANLIB OFFSHORE UNIT TRUSTS</v>
      </c>
      <c r="B171" s="110"/>
      <c r="C171" s="110"/>
      <c r="D171" s="110"/>
      <c r="E171" s="111"/>
      <c r="F171" s="111"/>
      <c r="G171" s="112">
        <f>SUM(G169:G170)</f>
        <v>925166988.71000004</v>
      </c>
      <c r="H171" s="111"/>
      <c r="I171" s="112">
        <f>SUM(I169:I170)</f>
        <v>33921602.75</v>
      </c>
      <c r="J171" s="111"/>
      <c r="K171" s="112">
        <f>SUM(K169:K170)</f>
        <v>24510865.689999998</v>
      </c>
      <c r="L171" s="111"/>
      <c r="M171" s="112">
        <f>SUM(M169:M170)</f>
        <v>9410737.0600000005</v>
      </c>
    </row>
    <row r="172" spans="1:13" s="10" customFormat="1">
      <c r="A172" s="110"/>
      <c r="B172" s="110"/>
      <c r="C172" s="110"/>
      <c r="D172" s="110"/>
      <c r="E172" s="111"/>
      <c r="F172" s="111"/>
      <c r="G172" s="112"/>
      <c r="H172" s="111"/>
      <c r="I172" s="112"/>
      <c r="J172" s="111"/>
      <c r="K172" s="112"/>
      <c r="L172" s="111"/>
      <c r="M172" s="112"/>
    </row>
    <row r="173" spans="1:13" s="10" customFormat="1">
      <c r="A173" s="110" t="str">
        <f>A174</f>
        <v>The Offshore Mutual Funds PCC Limited</v>
      </c>
      <c r="B173" s="110"/>
      <c r="C173" s="110"/>
      <c r="D173" s="110"/>
      <c r="E173" s="111"/>
      <c r="F173" s="111"/>
      <c r="G173" s="112"/>
      <c r="H173" s="111"/>
      <c r="I173" s="112"/>
      <c r="J173" s="111"/>
      <c r="K173" s="112"/>
      <c r="L173" s="111"/>
      <c r="M173" s="112"/>
    </row>
    <row r="174" spans="1:13">
      <c r="A174" s="113" t="s">
        <v>78</v>
      </c>
      <c r="B174" s="8" t="s">
        <v>116</v>
      </c>
      <c r="C174" s="8" t="s">
        <v>638</v>
      </c>
      <c r="D174" s="8" t="s">
        <v>118</v>
      </c>
      <c r="E174" s="7">
        <v>13.919399</v>
      </c>
      <c r="F174" s="7">
        <v>6616528.7800000003</v>
      </c>
      <c r="G174" s="6">
        <v>92098110.700000003</v>
      </c>
      <c r="H174" s="7">
        <v>561793.6</v>
      </c>
      <c r="I174" s="6">
        <v>7819829.8399999999</v>
      </c>
      <c r="J174" s="7">
        <v>6742.24</v>
      </c>
      <c r="K174" s="6">
        <v>93847.94</v>
      </c>
      <c r="L174" s="7">
        <v>555051.36</v>
      </c>
      <c r="M174" s="6">
        <v>7725981.9000000004</v>
      </c>
    </row>
    <row r="175" spans="1:13">
      <c r="A175" s="113" t="s">
        <v>78</v>
      </c>
      <c r="B175" s="8" t="s">
        <v>116</v>
      </c>
      <c r="C175" s="8" t="s">
        <v>639</v>
      </c>
      <c r="D175" s="8" t="s">
        <v>118</v>
      </c>
      <c r="E175" s="7">
        <v>13.9194</v>
      </c>
      <c r="F175" s="7">
        <v>12329276.689999999</v>
      </c>
      <c r="G175" s="6">
        <v>171616133.96000001</v>
      </c>
      <c r="H175" s="7">
        <v>302491.96999999997</v>
      </c>
      <c r="I175" s="6">
        <v>4210506.7300000004</v>
      </c>
      <c r="J175" s="7">
        <v>120518.96</v>
      </c>
      <c r="K175" s="6">
        <v>1677551.61</v>
      </c>
      <c r="L175" s="7">
        <v>181973.01</v>
      </c>
      <c r="M175" s="6">
        <v>2532955.12</v>
      </c>
    </row>
    <row r="176" spans="1:13" s="10" customFormat="1">
      <c r="A176" s="110" t="str">
        <f>"Sub Total: " &amp;A175</f>
        <v>Sub Total: The Offshore Mutual Funds PCC Limited</v>
      </c>
      <c r="B176" s="110"/>
      <c r="C176" s="110"/>
      <c r="D176" s="110"/>
      <c r="E176" s="111"/>
      <c r="F176" s="111"/>
      <c r="G176" s="112">
        <f>SUM(G174:G175)</f>
        <v>263714244.66000003</v>
      </c>
      <c r="H176" s="111"/>
      <c r="I176" s="112">
        <f>SUM(I174:I175)</f>
        <v>12030336.57</v>
      </c>
      <c r="J176" s="111"/>
      <c r="K176" s="112">
        <f>SUM(K174:K175)</f>
        <v>1771399.55</v>
      </c>
      <c r="L176" s="111"/>
      <c r="M176" s="112">
        <f>SUM(M174:M175)</f>
        <v>10258937.02</v>
      </c>
    </row>
    <row r="177" spans="1:13" s="10" customFormat="1">
      <c r="A177" s="110"/>
      <c r="B177" s="110"/>
      <c r="C177" s="110"/>
      <c r="D177" s="110"/>
      <c r="E177" s="111"/>
      <c r="F177" s="111"/>
      <c r="G177" s="112"/>
      <c r="H177" s="111"/>
      <c r="I177" s="112"/>
      <c r="J177" s="111"/>
      <c r="K177" s="112"/>
      <c r="L177" s="111"/>
      <c r="M177" s="112"/>
    </row>
    <row r="178" spans="1:13" s="10" customFormat="1">
      <c r="A178" s="110" t="str">
        <f>A179</f>
        <v>Trinity Global Fund</v>
      </c>
      <c r="B178" s="110"/>
      <c r="C178" s="110"/>
      <c r="D178" s="110"/>
      <c r="E178" s="111"/>
      <c r="F178" s="111"/>
      <c r="G178" s="112"/>
      <c r="H178" s="111"/>
      <c r="I178" s="112"/>
      <c r="J178" s="111"/>
      <c r="K178" s="112"/>
      <c r="L178" s="111"/>
      <c r="M178" s="112"/>
    </row>
    <row r="179" spans="1:13">
      <c r="A179" s="113" t="s">
        <v>79</v>
      </c>
      <c r="B179" s="8" t="s">
        <v>116</v>
      </c>
      <c r="C179" s="8" t="s">
        <v>640</v>
      </c>
      <c r="D179" s="8" t="s">
        <v>136</v>
      </c>
      <c r="E179" s="7">
        <v>20.943200000000001</v>
      </c>
      <c r="F179" s="7">
        <v>1970569.9</v>
      </c>
      <c r="G179" s="6">
        <v>41270039.530000001</v>
      </c>
      <c r="H179" s="7">
        <v>0</v>
      </c>
      <c r="I179" s="6">
        <v>0</v>
      </c>
      <c r="J179" s="7">
        <v>2806639.57</v>
      </c>
      <c r="K179" s="6">
        <v>58780013.840000004</v>
      </c>
      <c r="L179" s="7">
        <v>-2806639.57</v>
      </c>
      <c r="M179" s="6">
        <v>-58780013.840000004</v>
      </c>
    </row>
    <row r="180" spans="1:13" s="10" customFormat="1">
      <c r="A180" s="110" t="str">
        <f>"Sub Total: " &amp;A179</f>
        <v>Sub Total: Trinity Global Fund</v>
      </c>
      <c r="B180" s="110"/>
      <c r="C180" s="110"/>
      <c r="D180" s="110"/>
      <c r="E180" s="111"/>
      <c r="F180" s="111"/>
      <c r="G180" s="112">
        <f>SUM(G179)</f>
        <v>41270039.530000001</v>
      </c>
      <c r="H180" s="111"/>
      <c r="I180" s="112">
        <f>SUM(I179)</f>
        <v>0</v>
      </c>
      <c r="J180" s="111"/>
      <c r="K180" s="112">
        <f>SUM(K179)</f>
        <v>58780013.840000004</v>
      </c>
      <c r="L180" s="111"/>
      <c r="M180" s="112">
        <f>SUM(M179)</f>
        <v>-58780013.840000004</v>
      </c>
    </row>
    <row r="181" spans="1:13" s="10" customFormat="1">
      <c r="A181" s="114"/>
      <c r="B181" s="114"/>
      <c r="C181" s="114"/>
      <c r="D181" s="114"/>
      <c r="E181" s="115"/>
      <c r="F181" s="116"/>
      <c r="G181" s="117"/>
      <c r="H181" s="116"/>
      <c r="I181" s="117"/>
      <c r="J181" s="116"/>
      <c r="K181" s="117"/>
      <c r="L181" s="116"/>
      <c r="M181" s="117"/>
    </row>
    <row r="182" spans="1:13" ht="15" thickBot="1">
      <c r="A182" s="5" t="s">
        <v>1</v>
      </c>
      <c r="B182" s="5"/>
      <c r="C182" s="5"/>
      <c r="D182" s="5"/>
      <c r="E182" s="5"/>
      <c r="F182" s="4"/>
      <c r="G182" s="2">
        <f>SUM(G6:G180)/2</f>
        <v>51439425842.290009</v>
      </c>
      <c r="H182" s="4"/>
      <c r="I182" s="2">
        <f>SUM(I6:I180)/2</f>
        <v>2625030816.71</v>
      </c>
      <c r="J182" s="4"/>
      <c r="K182" s="2">
        <f>SUM(K6:K180)/2</f>
        <v>1819378209.6299996</v>
      </c>
      <c r="L182" s="4"/>
      <c r="M182" s="2">
        <f>SUM(M6:M180)/2</f>
        <v>805652607.04999983</v>
      </c>
    </row>
    <row r="183" spans="1:13" ht="15" thickTop="1">
      <c r="G183" s="118"/>
      <c r="I183" s="118"/>
      <c r="K183" s="118"/>
      <c r="M183" s="118"/>
    </row>
    <row r="184" spans="1:13">
      <c r="B184" s="126"/>
      <c r="C184" s="126"/>
      <c r="D184" s="126"/>
      <c r="E184" s="126"/>
      <c r="F184" s="126"/>
      <c r="G184" s="126"/>
      <c r="I184" s="20"/>
      <c r="K184" s="20"/>
      <c r="M184" s="20"/>
    </row>
  </sheetData>
  <mergeCells count="11">
    <mergeCell ref="H3:I3"/>
    <mergeCell ref="J3:K3"/>
    <mergeCell ref="L3:M3"/>
    <mergeCell ref="B184:G184"/>
    <mergeCell ref="A1:G1"/>
    <mergeCell ref="A3:A4"/>
    <mergeCell ref="B3:B4"/>
    <mergeCell ref="C3:C4"/>
    <mergeCell ref="D3:D4"/>
    <mergeCell ref="E3:E4"/>
    <mergeCell ref="F3:G3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74"/>
  <sheetViews>
    <sheetView workbookViewId="0">
      <selection sqref="A1:G1"/>
    </sheetView>
  </sheetViews>
  <sheetFormatPr defaultRowHeight="14.4"/>
  <cols>
    <col min="1" max="1" width="9" customWidth="1"/>
    <col min="2" max="2" width="22.5546875" customWidth="1"/>
    <col min="3" max="3" width="76.6640625" bestFit="1" customWidth="1"/>
    <col min="4" max="4" width="14" bestFit="1" customWidth="1"/>
    <col min="5" max="5" width="13.88671875" bestFit="1" customWidth="1"/>
    <col min="6" max="6" width="16.88671875" bestFit="1" customWidth="1"/>
    <col min="7" max="7" width="19" bestFit="1" customWidth="1"/>
    <col min="8" max="8" width="16.88671875" bestFit="1" customWidth="1"/>
    <col min="9" max="9" width="18" bestFit="1" customWidth="1"/>
    <col min="10" max="10" width="16.88671875" bestFit="1" customWidth="1"/>
    <col min="11" max="11" width="18" bestFit="1" customWidth="1"/>
    <col min="12" max="13" width="16.88671875" bestFit="1" customWidth="1"/>
    <col min="14" max="14" width="14.6640625" customWidth="1"/>
    <col min="15" max="15" width="12.109375" customWidth="1"/>
  </cols>
  <sheetData>
    <row r="1" spans="1:13">
      <c r="A1" s="119" t="s">
        <v>10</v>
      </c>
      <c r="B1" s="119"/>
      <c r="C1" s="119"/>
      <c r="D1" s="119"/>
      <c r="E1" s="119"/>
      <c r="F1" s="119"/>
      <c r="G1" s="119"/>
    </row>
    <row r="2" spans="1:13" ht="15" thickBot="1">
      <c r="A2" s="10" t="s">
        <v>110</v>
      </c>
      <c r="B2" s="10"/>
      <c r="C2" s="10"/>
      <c r="D2" s="10"/>
      <c r="E2" s="10"/>
      <c r="F2" s="10"/>
      <c r="G2" s="10"/>
    </row>
    <row r="3" spans="1:13" ht="15" thickBot="1">
      <c r="A3" s="128" t="s">
        <v>14</v>
      </c>
      <c r="B3" s="130" t="s">
        <v>111</v>
      </c>
      <c r="C3" s="128" t="s">
        <v>112</v>
      </c>
      <c r="D3" s="130" t="s">
        <v>113</v>
      </c>
      <c r="E3" s="130" t="s">
        <v>114</v>
      </c>
      <c r="F3" s="121" t="s">
        <v>7</v>
      </c>
      <c r="G3" s="121"/>
      <c r="H3" s="120" t="s">
        <v>6</v>
      </c>
      <c r="I3" s="121"/>
      <c r="J3" s="120" t="s">
        <v>5</v>
      </c>
      <c r="K3" s="121"/>
      <c r="L3" s="120" t="s">
        <v>4</v>
      </c>
      <c r="M3" s="122"/>
    </row>
    <row r="4" spans="1:13" ht="15" thickBot="1">
      <c r="A4" s="129"/>
      <c r="B4" s="131"/>
      <c r="C4" s="129"/>
      <c r="D4" s="131"/>
      <c r="E4" s="131"/>
      <c r="F4" s="108" t="s">
        <v>115</v>
      </c>
      <c r="G4" s="109" t="s">
        <v>12</v>
      </c>
      <c r="H4" s="108" t="s">
        <v>115</v>
      </c>
      <c r="I4" s="109" t="s">
        <v>12</v>
      </c>
      <c r="J4" s="108" t="s">
        <v>115</v>
      </c>
      <c r="K4" s="109" t="s">
        <v>12</v>
      </c>
      <c r="L4" s="108" t="s">
        <v>115</v>
      </c>
      <c r="M4" s="109" t="s">
        <v>12</v>
      </c>
    </row>
    <row r="5" spans="1:13">
      <c r="F5" s="9"/>
      <c r="G5" s="9"/>
      <c r="H5" s="9"/>
      <c r="I5" s="9"/>
      <c r="J5" s="9"/>
      <c r="K5" s="9"/>
      <c r="L5" s="9"/>
      <c r="M5" s="9"/>
    </row>
    <row r="6" spans="1:13" s="10" customFormat="1">
      <c r="A6" s="110" t="str">
        <f>A7</f>
        <v>ACPI Global UCITS Funds PLC</v>
      </c>
      <c r="B6" s="110"/>
      <c r="C6" s="110"/>
      <c r="D6" s="110"/>
      <c r="E6" s="111"/>
      <c r="F6" s="111"/>
      <c r="G6" s="112"/>
      <c r="H6" s="111"/>
      <c r="I6" s="112"/>
      <c r="J6" s="111"/>
      <c r="K6" s="112"/>
      <c r="L6" s="111"/>
      <c r="M6" s="112"/>
    </row>
    <row r="7" spans="1:13">
      <c r="A7" s="113" t="s">
        <v>17</v>
      </c>
      <c r="B7" s="8" t="s">
        <v>116</v>
      </c>
      <c r="C7" s="8" t="s">
        <v>132</v>
      </c>
      <c r="D7" s="8" t="s">
        <v>118</v>
      </c>
      <c r="E7" s="7">
        <v>0</v>
      </c>
      <c r="F7" s="7">
        <v>0</v>
      </c>
      <c r="G7" s="6">
        <v>0</v>
      </c>
      <c r="H7" s="7">
        <v>0</v>
      </c>
      <c r="I7" s="6">
        <v>0</v>
      </c>
      <c r="J7" s="7">
        <v>0</v>
      </c>
      <c r="K7" s="6">
        <v>0</v>
      </c>
      <c r="L7" s="7">
        <v>0</v>
      </c>
      <c r="M7" s="6">
        <v>0</v>
      </c>
    </row>
    <row r="8" spans="1:13">
      <c r="A8" s="113" t="s">
        <v>17</v>
      </c>
      <c r="B8" s="8" t="s">
        <v>116</v>
      </c>
      <c r="C8" s="8" t="s">
        <v>133</v>
      </c>
      <c r="D8" s="8" t="s">
        <v>118</v>
      </c>
      <c r="E8" s="7">
        <v>13.854900000000001</v>
      </c>
      <c r="F8" s="7">
        <v>100204140.65000001</v>
      </c>
      <c r="G8" s="6">
        <v>1388318348.3</v>
      </c>
      <c r="H8" s="7">
        <v>9905528.0600000005</v>
      </c>
      <c r="I8" s="6">
        <v>137240100.72</v>
      </c>
      <c r="J8" s="7">
        <v>2198254.62</v>
      </c>
      <c r="K8" s="6">
        <v>30456597.93</v>
      </c>
      <c r="L8" s="7">
        <v>7707273.4400000004</v>
      </c>
      <c r="M8" s="6">
        <v>106783502.78</v>
      </c>
    </row>
    <row r="9" spans="1:13">
      <c r="A9" s="113" t="s">
        <v>17</v>
      </c>
      <c r="B9" s="8" t="s">
        <v>116</v>
      </c>
      <c r="C9" s="8" t="s">
        <v>134</v>
      </c>
      <c r="D9" s="8" t="s">
        <v>122</v>
      </c>
      <c r="E9" s="7">
        <v>15.484500000000001</v>
      </c>
      <c r="F9" s="7">
        <v>2628600.29</v>
      </c>
      <c r="G9" s="6">
        <v>40702561.210000001</v>
      </c>
      <c r="H9" s="7">
        <v>0</v>
      </c>
      <c r="I9" s="6">
        <v>0</v>
      </c>
      <c r="J9" s="7">
        <v>0</v>
      </c>
      <c r="K9" s="6">
        <v>0</v>
      </c>
      <c r="L9" s="7">
        <v>0</v>
      </c>
      <c r="M9" s="6">
        <v>0</v>
      </c>
    </row>
    <row r="10" spans="1:13">
      <c r="A10" s="113" t="s">
        <v>17</v>
      </c>
      <c r="B10" s="8" t="s">
        <v>116</v>
      </c>
      <c r="C10" s="8" t="s">
        <v>135</v>
      </c>
      <c r="D10" s="8" t="s">
        <v>136</v>
      </c>
      <c r="E10" s="7">
        <v>20.962599000000001</v>
      </c>
      <c r="F10" s="7">
        <v>6336541.7599999998</v>
      </c>
      <c r="G10" s="6">
        <v>132830390.26000001</v>
      </c>
      <c r="H10" s="7">
        <v>0</v>
      </c>
      <c r="I10" s="6">
        <v>0</v>
      </c>
      <c r="J10" s="7">
        <v>0</v>
      </c>
      <c r="K10" s="6">
        <v>0</v>
      </c>
      <c r="L10" s="7">
        <v>0</v>
      </c>
      <c r="M10" s="6">
        <v>0</v>
      </c>
    </row>
    <row r="11" spans="1:13">
      <c r="A11" s="113" t="s">
        <v>17</v>
      </c>
      <c r="B11" s="8" t="s">
        <v>116</v>
      </c>
      <c r="C11" s="8" t="s">
        <v>137</v>
      </c>
      <c r="D11" s="8" t="s">
        <v>118</v>
      </c>
      <c r="E11" s="7">
        <v>13.854899</v>
      </c>
      <c r="F11" s="7">
        <v>3325925.14</v>
      </c>
      <c r="G11" s="6">
        <v>46080360.219999999</v>
      </c>
      <c r="H11" s="7">
        <v>80301.81</v>
      </c>
      <c r="I11" s="6">
        <v>1112573.55</v>
      </c>
      <c r="J11" s="7">
        <v>0</v>
      </c>
      <c r="K11" s="6">
        <v>0</v>
      </c>
      <c r="L11" s="7">
        <v>80301.81</v>
      </c>
      <c r="M11" s="6">
        <v>1112573.55</v>
      </c>
    </row>
    <row r="12" spans="1:13">
      <c r="A12" s="113" t="s">
        <v>17</v>
      </c>
      <c r="B12" s="8" t="s">
        <v>116</v>
      </c>
      <c r="C12" s="8" t="s">
        <v>138</v>
      </c>
      <c r="D12" s="8" t="s">
        <v>118</v>
      </c>
      <c r="E12" s="7">
        <v>13.854900000000001</v>
      </c>
      <c r="F12" s="7">
        <v>30786.03</v>
      </c>
      <c r="G12" s="6">
        <v>426537.37</v>
      </c>
      <c r="H12" s="7">
        <v>0</v>
      </c>
      <c r="I12" s="6">
        <v>0</v>
      </c>
      <c r="J12" s="7">
        <v>0</v>
      </c>
      <c r="K12" s="6">
        <v>0</v>
      </c>
      <c r="L12" s="7">
        <v>0</v>
      </c>
      <c r="M12" s="6">
        <v>0</v>
      </c>
    </row>
    <row r="13" spans="1:13">
      <c r="A13" s="113" t="s">
        <v>17</v>
      </c>
      <c r="B13" s="8" t="s">
        <v>116</v>
      </c>
      <c r="C13" s="8" t="s">
        <v>139</v>
      </c>
      <c r="D13" s="8" t="s">
        <v>118</v>
      </c>
      <c r="E13" s="7">
        <v>13.854900000000001</v>
      </c>
      <c r="F13" s="7">
        <v>541026.42000000004</v>
      </c>
      <c r="G13" s="6">
        <v>7495866.9500000002</v>
      </c>
      <c r="H13" s="7">
        <v>0</v>
      </c>
      <c r="I13" s="6">
        <v>0</v>
      </c>
      <c r="J13" s="7">
        <v>312564.15000000002</v>
      </c>
      <c r="K13" s="6">
        <v>4330545.04</v>
      </c>
      <c r="L13" s="7">
        <v>-312564.15000000002</v>
      </c>
      <c r="M13" s="6">
        <v>-4330545.04</v>
      </c>
    </row>
    <row r="14" spans="1:13" s="10" customFormat="1">
      <c r="A14" s="110" t="str">
        <f>"Sub Total: " &amp;A13</f>
        <v>Sub Total: ACPI Global UCITS Funds PLC</v>
      </c>
      <c r="B14" s="110"/>
      <c r="C14" s="110"/>
      <c r="D14" s="110"/>
      <c r="E14" s="111"/>
      <c r="F14" s="111"/>
      <c r="G14" s="112">
        <f>SUM(G7:G13)</f>
        <v>1615854064.3099999</v>
      </c>
      <c r="H14" s="111"/>
      <c r="I14" s="112">
        <f>SUM(I7:I13)</f>
        <v>138352674.27000001</v>
      </c>
      <c r="J14" s="111"/>
      <c r="K14" s="112">
        <f>SUM(K7:K13)</f>
        <v>34787142.969999999</v>
      </c>
      <c r="L14" s="111"/>
      <c r="M14" s="112">
        <f>SUM(M7:M13)</f>
        <v>103565531.28999999</v>
      </c>
    </row>
    <row r="15" spans="1:13" s="10" customFormat="1">
      <c r="A15" s="110"/>
      <c r="B15" s="110"/>
      <c r="C15" s="110"/>
      <c r="D15" s="110"/>
      <c r="E15" s="111"/>
      <c r="F15" s="111"/>
      <c r="G15" s="112"/>
      <c r="H15" s="111"/>
      <c r="I15" s="112"/>
      <c r="J15" s="111"/>
      <c r="K15" s="112"/>
      <c r="L15" s="111"/>
      <c r="M15" s="112"/>
    </row>
    <row r="16" spans="1:13" s="10" customFormat="1">
      <c r="A16" s="110" t="str">
        <f>A17</f>
        <v>Allan Gray Africa ex-SA Bond Fund</v>
      </c>
      <c r="B16" s="110"/>
      <c r="C16" s="110"/>
      <c r="D16" s="110"/>
      <c r="E16" s="111"/>
      <c r="F16" s="111"/>
      <c r="G16" s="112"/>
      <c r="H16" s="111"/>
      <c r="I16" s="112"/>
      <c r="J16" s="111"/>
      <c r="K16" s="112"/>
      <c r="L16" s="111"/>
      <c r="M16" s="112"/>
    </row>
    <row r="17" spans="1:13">
      <c r="A17" s="113" t="s">
        <v>19</v>
      </c>
      <c r="B17" s="8" t="s">
        <v>116</v>
      </c>
      <c r="C17" s="8" t="s">
        <v>19</v>
      </c>
      <c r="D17" s="8" t="s">
        <v>118</v>
      </c>
      <c r="E17" s="7">
        <v>14.020200000000001</v>
      </c>
      <c r="F17" s="7">
        <v>135557135.94</v>
      </c>
      <c r="G17" s="6">
        <v>1900538157.3099999</v>
      </c>
      <c r="H17" s="7">
        <v>8578696.4299999997</v>
      </c>
      <c r="I17" s="6">
        <v>120275039.69</v>
      </c>
      <c r="J17" s="7">
        <v>26259.9</v>
      </c>
      <c r="K17" s="6">
        <v>368169.05</v>
      </c>
      <c r="L17" s="7">
        <v>8552436.5299999993</v>
      </c>
      <c r="M17" s="6">
        <v>119906870.64</v>
      </c>
    </row>
    <row r="18" spans="1:13" s="10" customFormat="1">
      <c r="A18" s="110" t="str">
        <f>"Sub Total: " &amp;A17</f>
        <v>Sub Total: Allan Gray Africa ex-SA Bond Fund</v>
      </c>
      <c r="B18" s="110"/>
      <c r="C18" s="110"/>
      <c r="D18" s="110"/>
      <c r="E18" s="111"/>
      <c r="F18" s="111"/>
      <c r="G18" s="112">
        <f>SUM(G17)</f>
        <v>1900538157.3099999</v>
      </c>
      <c r="H18" s="111"/>
      <c r="I18" s="112">
        <f>SUM(I17)</f>
        <v>120275039.69</v>
      </c>
      <c r="J18" s="111"/>
      <c r="K18" s="112">
        <f>SUM(K17)</f>
        <v>368169.05</v>
      </c>
      <c r="L18" s="111"/>
      <c r="M18" s="112">
        <f>SUM(M17)</f>
        <v>119906870.64</v>
      </c>
    </row>
    <row r="19" spans="1:13" s="10" customFormat="1">
      <c r="A19" s="110"/>
      <c r="B19" s="110"/>
      <c r="C19" s="110"/>
      <c r="D19" s="110"/>
      <c r="E19" s="111"/>
      <c r="F19" s="111"/>
      <c r="G19" s="112"/>
      <c r="H19" s="111"/>
      <c r="I19" s="112"/>
      <c r="J19" s="111"/>
      <c r="K19" s="112"/>
      <c r="L19" s="111"/>
      <c r="M19" s="112"/>
    </row>
    <row r="20" spans="1:13" s="10" customFormat="1">
      <c r="A20" s="110" t="str">
        <f>A21</f>
        <v>Ashburton Investments SICAV</v>
      </c>
      <c r="B20" s="110"/>
      <c r="C20" s="110"/>
      <c r="D20" s="110"/>
      <c r="E20" s="111"/>
      <c r="F20" s="111"/>
      <c r="G20" s="112"/>
      <c r="H20" s="111"/>
      <c r="I20" s="112"/>
      <c r="J20" s="111"/>
      <c r="K20" s="112"/>
      <c r="L20" s="111"/>
      <c r="M20" s="112"/>
    </row>
    <row r="21" spans="1:13">
      <c r="A21" s="113" t="s">
        <v>24</v>
      </c>
      <c r="B21" s="8" t="s">
        <v>116</v>
      </c>
      <c r="C21" s="8" t="s">
        <v>155</v>
      </c>
      <c r="D21" s="8" t="s">
        <v>118</v>
      </c>
      <c r="E21" s="7">
        <v>13.802332</v>
      </c>
      <c r="F21" s="7">
        <v>1119404.44</v>
      </c>
      <c r="G21" s="6">
        <v>15450392.199999999</v>
      </c>
      <c r="H21" s="7">
        <v>418.29</v>
      </c>
      <c r="I21" s="6">
        <v>5773.38</v>
      </c>
      <c r="J21" s="7">
        <v>424.04</v>
      </c>
      <c r="K21" s="6">
        <v>5852.74</v>
      </c>
      <c r="L21" s="7">
        <v>-5.75</v>
      </c>
      <c r="M21" s="6">
        <v>-79.36</v>
      </c>
    </row>
    <row r="22" spans="1:13" s="10" customFormat="1">
      <c r="A22" s="110" t="str">
        <f>"Sub Total: " &amp;A21</f>
        <v>Sub Total: Ashburton Investments SICAV</v>
      </c>
      <c r="B22" s="110"/>
      <c r="C22" s="110"/>
      <c r="D22" s="110"/>
      <c r="E22" s="111"/>
      <c r="F22" s="111"/>
      <c r="G22" s="112">
        <f>SUM(G21:G21)</f>
        <v>15450392.199999999</v>
      </c>
      <c r="H22" s="111"/>
      <c r="I22" s="112">
        <f>SUM(I21:I21)</f>
        <v>5773.38</v>
      </c>
      <c r="J22" s="111"/>
      <c r="K22" s="112">
        <f>SUM(K21:K21)</f>
        <v>5852.74</v>
      </c>
      <c r="L22" s="111"/>
      <c r="M22" s="112">
        <f>SUM(M21:M21)</f>
        <v>-79.36</v>
      </c>
    </row>
    <row r="23" spans="1:13" s="10" customFormat="1">
      <c r="A23" s="110"/>
      <c r="B23" s="110"/>
      <c r="C23" s="110"/>
      <c r="D23" s="110"/>
      <c r="E23" s="111"/>
      <c r="F23" s="111"/>
      <c r="G23" s="112"/>
      <c r="H23" s="111"/>
      <c r="I23" s="112"/>
      <c r="J23" s="111"/>
      <c r="K23" s="112"/>
      <c r="L23" s="111"/>
      <c r="M23" s="112"/>
    </row>
    <row r="24" spans="1:13" s="10" customFormat="1">
      <c r="A24" s="110" t="str">
        <f>A25</f>
        <v>Ashburton Money Market Funds Ltd</v>
      </c>
      <c r="B24" s="110"/>
      <c r="C24" s="110"/>
      <c r="D24" s="110"/>
      <c r="E24" s="111"/>
      <c r="F24" s="111"/>
      <c r="G24" s="112"/>
      <c r="H24" s="111"/>
      <c r="I24" s="112"/>
      <c r="J24" s="111"/>
      <c r="K24" s="112"/>
      <c r="L24" s="111"/>
      <c r="M24" s="112"/>
    </row>
    <row r="25" spans="1:13">
      <c r="A25" s="113" t="s">
        <v>25</v>
      </c>
      <c r="B25" s="8" t="s">
        <v>116</v>
      </c>
      <c r="C25" s="8" t="s">
        <v>156</v>
      </c>
      <c r="D25" s="8" t="s">
        <v>118</v>
      </c>
      <c r="E25" s="7">
        <v>13.802332</v>
      </c>
      <c r="F25" s="7">
        <v>13190401.939999999</v>
      </c>
      <c r="G25" s="6">
        <v>182058313.03999999</v>
      </c>
      <c r="H25" s="7">
        <v>3139826.85</v>
      </c>
      <c r="I25" s="6">
        <v>43336934.100000001</v>
      </c>
      <c r="J25" s="7">
        <v>2014947.99</v>
      </c>
      <c r="K25" s="6">
        <v>27810982.079999998</v>
      </c>
      <c r="L25" s="7">
        <v>1124878.8600000001</v>
      </c>
      <c r="M25" s="6">
        <v>15525952.02</v>
      </c>
    </row>
    <row r="26" spans="1:13">
      <c r="A26" s="113" t="s">
        <v>25</v>
      </c>
      <c r="B26" s="8" t="s">
        <v>116</v>
      </c>
      <c r="C26" s="8" t="s">
        <v>157</v>
      </c>
      <c r="D26" s="8" t="s">
        <v>136</v>
      </c>
      <c r="E26" s="7">
        <v>20.947800000000001</v>
      </c>
      <c r="F26" s="7">
        <v>5889343.8899999997</v>
      </c>
      <c r="G26" s="6">
        <v>123368797.97</v>
      </c>
      <c r="H26" s="7">
        <v>855087.19</v>
      </c>
      <c r="I26" s="6">
        <v>17912195.440000001</v>
      </c>
      <c r="J26" s="7">
        <v>1101755.47</v>
      </c>
      <c r="K26" s="6">
        <v>23079353.23</v>
      </c>
      <c r="L26" s="7">
        <v>-246668.28</v>
      </c>
      <c r="M26" s="6">
        <v>-5167157.79</v>
      </c>
    </row>
    <row r="27" spans="1:13" s="10" customFormat="1">
      <c r="A27" s="110" t="str">
        <f>"Sub Total: " &amp;A26</f>
        <v>Sub Total: Ashburton Money Market Funds Ltd</v>
      </c>
      <c r="B27" s="110"/>
      <c r="C27" s="110"/>
      <c r="D27" s="110"/>
      <c r="E27" s="111"/>
      <c r="F27" s="111"/>
      <c r="G27" s="112">
        <f>SUM(G25:G26)</f>
        <v>305427111.00999999</v>
      </c>
      <c r="H27" s="111"/>
      <c r="I27" s="112">
        <f>SUM(I25:I26)</f>
        <v>61249129.540000007</v>
      </c>
      <c r="J27" s="111"/>
      <c r="K27" s="112">
        <f>SUM(K25:K26)</f>
        <v>50890335.310000002</v>
      </c>
      <c r="L27" s="111"/>
      <c r="M27" s="112">
        <f>SUM(M25:M26)</f>
        <v>10358794.23</v>
      </c>
    </row>
    <row r="28" spans="1:13" s="10" customFormat="1">
      <c r="A28" s="110"/>
      <c r="B28" s="110"/>
      <c r="C28" s="110"/>
      <c r="D28" s="110"/>
      <c r="E28" s="111"/>
      <c r="F28" s="111"/>
      <c r="G28" s="112"/>
      <c r="H28" s="111"/>
      <c r="I28" s="112"/>
      <c r="J28" s="111"/>
      <c r="K28" s="112"/>
      <c r="L28" s="111"/>
      <c r="M28" s="112"/>
    </row>
    <row r="29" spans="1:13" s="10" customFormat="1">
      <c r="A29" s="110" t="str">
        <f>A30</f>
        <v>Coronation Global Opportunities Fund</v>
      </c>
      <c r="B29" s="110"/>
      <c r="C29" s="110"/>
      <c r="D29" s="110"/>
      <c r="E29" s="111"/>
      <c r="F29" s="111"/>
      <c r="G29" s="112"/>
      <c r="H29" s="111"/>
      <c r="I29" s="112"/>
      <c r="J29" s="111"/>
      <c r="K29" s="112"/>
      <c r="L29" s="111"/>
      <c r="M29" s="112"/>
    </row>
    <row r="30" spans="1:13">
      <c r="A30" s="113" t="s">
        <v>29</v>
      </c>
      <c r="B30" s="8" t="s">
        <v>116</v>
      </c>
      <c r="C30" s="8" t="s">
        <v>168</v>
      </c>
      <c r="D30" s="8" t="s">
        <v>167</v>
      </c>
      <c r="E30" s="7">
        <v>0</v>
      </c>
      <c r="F30" s="7">
        <v>0</v>
      </c>
      <c r="G30" s="6">
        <v>0</v>
      </c>
      <c r="H30" s="7">
        <v>0</v>
      </c>
      <c r="I30" s="6">
        <v>0</v>
      </c>
      <c r="J30" s="7">
        <v>0</v>
      </c>
      <c r="K30" s="6">
        <v>0</v>
      </c>
      <c r="L30" s="7">
        <v>0</v>
      </c>
      <c r="M30" s="6">
        <v>0</v>
      </c>
    </row>
    <row r="31" spans="1:13">
      <c r="A31" s="113" t="s">
        <v>29</v>
      </c>
      <c r="B31" s="8" t="s">
        <v>116</v>
      </c>
      <c r="C31" s="8" t="s">
        <v>173</v>
      </c>
      <c r="D31" s="8" t="s">
        <v>167</v>
      </c>
      <c r="E31" s="7">
        <v>13.829999000000001</v>
      </c>
      <c r="F31" s="7">
        <v>43491030.340000004</v>
      </c>
      <c r="G31" s="6">
        <v>601480949.60000002</v>
      </c>
      <c r="H31" s="7">
        <v>5607591.6600000001</v>
      </c>
      <c r="I31" s="6">
        <v>77552992.659999996</v>
      </c>
      <c r="J31" s="7">
        <v>11931572.98</v>
      </c>
      <c r="K31" s="6">
        <v>165013654.31</v>
      </c>
      <c r="L31" s="7">
        <v>-6323981.3200000003</v>
      </c>
      <c r="M31" s="6">
        <v>-87460661.659999996</v>
      </c>
    </row>
    <row r="32" spans="1:13" s="10" customFormat="1">
      <c r="A32" s="110" t="str">
        <f>"Sub Total: " &amp;A31</f>
        <v>Sub Total: Coronation Global Opportunities Fund</v>
      </c>
      <c r="B32" s="110"/>
      <c r="C32" s="110"/>
      <c r="D32" s="110"/>
      <c r="E32" s="111"/>
      <c r="F32" s="111"/>
      <c r="G32" s="112">
        <f>SUM(G30:G31)</f>
        <v>601480949.60000002</v>
      </c>
      <c r="H32" s="111"/>
      <c r="I32" s="112">
        <f>SUM(I30:I31)</f>
        <v>77552992.659999996</v>
      </c>
      <c r="J32" s="111"/>
      <c r="K32" s="112">
        <f>SUM(K30:K31)</f>
        <v>165013654.31</v>
      </c>
      <c r="L32" s="111"/>
      <c r="M32" s="112">
        <f>SUM(M30:M31)</f>
        <v>-87460661.659999996</v>
      </c>
    </row>
    <row r="33" spans="1:13" s="10" customFormat="1">
      <c r="A33" s="110"/>
      <c r="B33" s="110"/>
      <c r="C33" s="110"/>
      <c r="D33" s="110"/>
      <c r="E33" s="111"/>
      <c r="F33" s="111"/>
      <c r="G33" s="112"/>
      <c r="H33" s="111"/>
      <c r="I33" s="112"/>
      <c r="J33" s="111"/>
      <c r="K33" s="112"/>
      <c r="L33" s="111"/>
      <c r="M33" s="112"/>
    </row>
    <row r="34" spans="1:13" s="10" customFormat="1">
      <c r="A34" s="110" t="str">
        <f>A35</f>
        <v>Dodge &amp; Cox Worldwide Funds plc</v>
      </c>
      <c r="B34" s="110"/>
      <c r="C34" s="110"/>
      <c r="D34" s="110"/>
      <c r="E34" s="111"/>
      <c r="F34" s="111"/>
      <c r="G34" s="112"/>
      <c r="H34" s="111"/>
      <c r="I34" s="112"/>
      <c r="J34" s="111"/>
      <c r="K34" s="112"/>
      <c r="L34" s="111"/>
      <c r="M34" s="112"/>
    </row>
    <row r="35" spans="1:13">
      <c r="A35" s="113" t="s">
        <v>30</v>
      </c>
      <c r="B35" s="8" t="s">
        <v>116</v>
      </c>
      <c r="C35" s="8" t="s">
        <v>174</v>
      </c>
      <c r="D35" s="8" t="s">
        <v>118</v>
      </c>
      <c r="E35" s="7">
        <v>0</v>
      </c>
      <c r="F35" s="7">
        <v>0</v>
      </c>
      <c r="G35" s="6">
        <v>0</v>
      </c>
      <c r="H35" s="7">
        <v>0</v>
      </c>
      <c r="I35" s="6">
        <v>0</v>
      </c>
      <c r="J35" s="7">
        <v>0</v>
      </c>
      <c r="K35" s="6">
        <v>0</v>
      </c>
      <c r="L35" s="7">
        <v>0</v>
      </c>
      <c r="M35" s="6">
        <v>0</v>
      </c>
    </row>
    <row r="36" spans="1:13" s="10" customFormat="1">
      <c r="A36" s="110" t="str">
        <f>"Sub Total: " &amp;A35</f>
        <v>Sub Total: Dodge &amp; Cox Worldwide Funds plc</v>
      </c>
      <c r="B36" s="110"/>
      <c r="C36" s="110"/>
      <c r="D36" s="110"/>
      <c r="E36" s="111"/>
      <c r="F36" s="111"/>
      <c r="G36" s="112">
        <f>SUM(G35:G35)</f>
        <v>0</v>
      </c>
      <c r="H36" s="111"/>
      <c r="I36" s="112">
        <f>SUM(I35:I35)</f>
        <v>0</v>
      </c>
      <c r="J36" s="111"/>
      <c r="K36" s="112">
        <f>SUM(K35:K35)</f>
        <v>0</v>
      </c>
      <c r="L36" s="111"/>
      <c r="M36" s="112">
        <f>SUM(M35:M35)</f>
        <v>0</v>
      </c>
    </row>
    <row r="37" spans="1:13" s="10" customFormat="1">
      <c r="A37" s="110"/>
      <c r="B37" s="110"/>
      <c r="C37" s="110"/>
      <c r="D37" s="110"/>
      <c r="E37" s="111"/>
      <c r="F37" s="111"/>
      <c r="G37" s="112"/>
      <c r="H37" s="111"/>
      <c r="I37" s="112"/>
      <c r="J37" s="111"/>
      <c r="K37" s="112"/>
      <c r="L37" s="111"/>
      <c r="M37" s="112"/>
    </row>
    <row r="38" spans="1:13" s="10" customFormat="1">
      <c r="A38" s="110" t="str">
        <f>A39</f>
        <v>Franklin Templeton Investment Funds (Luxembourg) (FTIF)</v>
      </c>
      <c r="B38" s="110"/>
      <c r="C38" s="110"/>
      <c r="D38" s="110"/>
      <c r="E38" s="111"/>
      <c r="F38" s="111"/>
      <c r="G38" s="112"/>
      <c r="H38" s="111"/>
      <c r="I38" s="112"/>
      <c r="J38" s="111"/>
      <c r="K38" s="112"/>
      <c r="L38" s="111"/>
      <c r="M38" s="112"/>
    </row>
    <row r="39" spans="1:13">
      <c r="A39" s="113" t="s">
        <v>36</v>
      </c>
      <c r="B39" s="8" t="s">
        <v>116</v>
      </c>
      <c r="C39" s="8" t="s">
        <v>197</v>
      </c>
      <c r="D39" s="8" t="s">
        <v>122</v>
      </c>
      <c r="E39" s="7">
        <v>15.4984</v>
      </c>
      <c r="F39" s="7">
        <v>1014741.77</v>
      </c>
      <c r="G39" s="6">
        <v>15726873.9</v>
      </c>
      <c r="H39" s="7">
        <v>152907.98000000001</v>
      </c>
      <c r="I39" s="6">
        <v>2369829</v>
      </c>
      <c r="J39" s="7">
        <v>0</v>
      </c>
      <c r="K39" s="6">
        <v>0</v>
      </c>
      <c r="L39" s="7">
        <v>152907.98000000001</v>
      </c>
      <c r="M39" s="6">
        <v>2369829</v>
      </c>
    </row>
    <row r="40" spans="1:13">
      <c r="A40" s="113" t="s">
        <v>36</v>
      </c>
      <c r="B40" s="8" t="s">
        <v>116</v>
      </c>
      <c r="C40" s="8" t="s">
        <v>198</v>
      </c>
      <c r="D40" s="8" t="s">
        <v>122</v>
      </c>
      <c r="E40" s="7">
        <v>15.4984</v>
      </c>
      <c r="F40" s="7">
        <v>401311.98</v>
      </c>
      <c r="G40" s="6">
        <v>6219693.6399999997</v>
      </c>
      <c r="H40" s="7">
        <v>9103.44</v>
      </c>
      <c r="I40" s="6">
        <v>141088.75</v>
      </c>
      <c r="J40" s="7">
        <v>10090.36</v>
      </c>
      <c r="K40" s="6">
        <v>156384.44</v>
      </c>
      <c r="L40" s="7">
        <v>-986.92</v>
      </c>
      <c r="M40" s="6">
        <v>-15295.69</v>
      </c>
    </row>
    <row r="41" spans="1:13">
      <c r="A41" s="113" t="s">
        <v>36</v>
      </c>
      <c r="B41" s="8" t="s">
        <v>116</v>
      </c>
      <c r="C41" s="8" t="s">
        <v>244</v>
      </c>
      <c r="D41" s="8" t="s">
        <v>118</v>
      </c>
      <c r="E41" s="7">
        <v>0</v>
      </c>
      <c r="F41" s="7">
        <v>0</v>
      </c>
      <c r="G41" s="6">
        <v>0</v>
      </c>
      <c r="H41" s="7">
        <v>0</v>
      </c>
      <c r="I41" s="6">
        <v>0</v>
      </c>
      <c r="J41" s="7">
        <v>0</v>
      </c>
      <c r="K41" s="6">
        <v>0</v>
      </c>
      <c r="L41" s="7">
        <v>0</v>
      </c>
      <c r="M41" s="6">
        <v>0</v>
      </c>
    </row>
    <row r="42" spans="1:13">
      <c r="A42" s="113" t="s">
        <v>36</v>
      </c>
      <c r="B42" s="8" t="s">
        <v>116</v>
      </c>
      <c r="C42" s="8" t="s">
        <v>245</v>
      </c>
      <c r="D42" s="8" t="s">
        <v>118</v>
      </c>
      <c r="E42" s="7">
        <v>13.834128</v>
      </c>
      <c r="F42" s="7">
        <v>120138.34</v>
      </c>
      <c r="G42" s="6">
        <v>1662009.22</v>
      </c>
      <c r="H42" s="7">
        <v>0</v>
      </c>
      <c r="I42" s="6">
        <v>0</v>
      </c>
      <c r="J42" s="7">
        <v>279927.65999999997</v>
      </c>
      <c r="K42" s="6">
        <v>3872555.3</v>
      </c>
      <c r="L42" s="7">
        <v>-279927.65999999997</v>
      </c>
      <c r="M42" s="6">
        <v>-3872555.3</v>
      </c>
    </row>
    <row r="43" spans="1:13">
      <c r="A43" s="113" t="s">
        <v>36</v>
      </c>
      <c r="B43" s="8" t="s">
        <v>116</v>
      </c>
      <c r="C43" s="8" t="s">
        <v>246</v>
      </c>
      <c r="D43" s="8" t="s">
        <v>118</v>
      </c>
      <c r="E43" s="7">
        <v>0</v>
      </c>
      <c r="F43" s="7">
        <v>0</v>
      </c>
      <c r="G43" s="6">
        <v>0</v>
      </c>
      <c r="H43" s="7">
        <v>0</v>
      </c>
      <c r="I43" s="6">
        <v>0</v>
      </c>
      <c r="J43" s="7">
        <v>0</v>
      </c>
      <c r="K43" s="6">
        <v>0</v>
      </c>
      <c r="L43" s="7">
        <v>0</v>
      </c>
      <c r="M43" s="6">
        <v>0</v>
      </c>
    </row>
    <row r="44" spans="1:13">
      <c r="A44" s="113" t="s">
        <v>36</v>
      </c>
      <c r="B44" s="8" t="s">
        <v>116</v>
      </c>
      <c r="C44" s="8" t="s">
        <v>252</v>
      </c>
      <c r="D44" s="8" t="s">
        <v>118</v>
      </c>
      <c r="E44" s="7">
        <v>13.834128</v>
      </c>
      <c r="F44" s="7">
        <v>864074.22</v>
      </c>
      <c r="G44" s="6">
        <v>11953714.02</v>
      </c>
      <c r="H44" s="7">
        <v>3566.66</v>
      </c>
      <c r="I44" s="6">
        <v>49341.63</v>
      </c>
      <c r="J44" s="7">
        <v>47482.57</v>
      </c>
      <c r="K44" s="6">
        <v>656879.99</v>
      </c>
      <c r="L44" s="7">
        <v>-43915.91</v>
      </c>
      <c r="M44" s="6">
        <v>-607538.36</v>
      </c>
    </row>
    <row r="45" spans="1:13">
      <c r="A45" s="113" t="s">
        <v>36</v>
      </c>
      <c r="B45" s="8" t="s">
        <v>116</v>
      </c>
      <c r="C45" s="8" t="s">
        <v>253</v>
      </c>
      <c r="D45" s="8" t="s">
        <v>118</v>
      </c>
      <c r="E45" s="7">
        <v>0</v>
      </c>
      <c r="F45" s="7">
        <v>0</v>
      </c>
      <c r="G45" s="6">
        <v>0</v>
      </c>
      <c r="H45" s="7">
        <v>0</v>
      </c>
      <c r="I45" s="6">
        <v>0</v>
      </c>
      <c r="J45" s="7">
        <v>0</v>
      </c>
      <c r="K45" s="6">
        <v>0</v>
      </c>
      <c r="L45" s="7">
        <v>0</v>
      </c>
      <c r="M45" s="6">
        <v>0</v>
      </c>
    </row>
    <row r="46" spans="1:13">
      <c r="A46" s="113" t="s">
        <v>36</v>
      </c>
      <c r="B46" s="8" t="s">
        <v>116</v>
      </c>
      <c r="C46" s="8" t="s">
        <v>254</v>
      </c>
      <c r="D46" s="8" t="s">
        <v>118</v>
      </c>
      <c r="E46" s="7">
        <v>13.834128</v>
      </c>
      <c r="F46" s="7">
        <v>116139.56</v>
      </c>
      <c r="G46" s="6">
        <v>1606689.64</v>
      </c>
      <c r="H46" s="7">
        <v>0</v>
      </c>
      <c r="I46" s="6">
        <v>0</v>
      </c>
      <c r="J46" s="7">
        <v>0</v>
      </c>
      <c r="K46" s="6">
        <v>0</v>
      </c>
      <c r="L46" s="7">
        <v>0</v>
      </c>
      <c r="M46" s="6">
        <v>0</v>
      </c>
    </row>
    <row r="47" spans="1:13">
      <c r="A47" s="113" t="s">
        <v>36</v>
      </c>
      <c r="B47" s="8" t="s">
        <v>116</v>
      </c>
      <c r="C47" s="8" t="s">
        <v>262</v>
      </c>
      <c r="D47" s="8" t="s">
        <v>122</v>
      </c>
      <c r="E47" s="7">
        <v>15.498398</v>
      </c>
      <c r="F47" s="7">
        <v>16732.27</v>
      </c>
      <c r="G47" s="6">
        <v>259323.38</v>
      </c>
      <c r="H47" s="7">
        <v>4813.8100000000004</v>
      </c>
      <c r="I47" s="6">
        <v>74606.350000000006</v>
      </c>
      <c r="J47" s="7">
        <v>0</v>
      </c>
      <c r="K47" s="6">
        <v>0</v>
      </c>
      <c r="L47" s="7">
        <v>4813.8100000000004</v>
      </c>
      <c r="M47" s="6">
        <v>74606.350000000006</v>
      </c>
    </row>
    <row r="48" spans="1:13">
      <c r="A48" s="113" t="s">
        <v>36</v>
      </c>
      <c r="B48" s="8" t="s">
        <v>116</v>
      </c>
      <c r="C48" s="8" t="s">
        <v>263</v>
      </c>
      <c r="D48" s="8" t="s">
        <v>122</v>
      </c>
      <c r="E48" s="7">
        <v>0</v>
      </c>
      <c r="F48" s="7">
        <v>0</v>
      </c>
      <c r="G48" s="6">
        <v>0</v>
      </c>
      <c r="H48" s="7">
        <v>0</v>
      </c>
      <c r="I48" s="6">
        <v>0</v>
      </c>
      <c r="J48" s="7">
        <v>0</v>
      </c>
      <c r="K48" s="6">
        <v>0</v>
      </c>
      <c r="L48" s="7">
        <v>0</v>
      </c>
      <c r="M48" s="6">
        <v>0</v>
      </c>
    </row>
    <row r="49" spans="1:13">
      <c r="A49" s="113" t="s">
        <v>36</v>
      </c>
      <c r="B49" s="8" t="s">
        <v>116</v>
      </c>
      <c r="C49" s="8" t="s">
        <v>264</v>
      </c>
      <c r="D49" s="8" t="s">
        <v>122</v>
      </c>
      <c r="E49" s="7">
        <v>15.498398999999999</v>
      </c>
      <c r="F49" s="7">
        <v>429059.54</v>
      </c>
      <c r="G49" s="6">
        <v>6649736.3700000001</v>
      </c>
      <c r="H49" s="7">
        <v>781.95</v>
      </c>
      <c r="I49" s="6">
        <v>12118.97</v>
      </c>
      <c r="J49" s="7">
        <v>0</v>
      </c>
      <c r="K49" s="6">
        <v>0</v>
      </c>
      <c r="L49" s="7">
        <v>781.95</v>
      </c>
      <c r="M49" s="6">
        <v>12118.97</v>
      </c>
    </row>
    <row r="50" spans="1:13">
      <c r="A50" s="113" t="s">
        <v>36</v>
      </c>
      <c r="B50" s="8" t="s">
        <v>116</v>
      </c>
      <c r="C50" s="8" t="s">
        <v>265</v>
      </c>
      <c r="D50" s="8" t="s">
        <v>118</v>
      </c>
      <c r="E50" s="7">
        <v>0</v>
      </c>
      <c r="F50" s="7">
        <v>0</v>
      </c>
      <c r="G50" s="6">
        <v>0</v>
      </c>
      <c r="H50" s="7">
        <v>0</v>
      </c>
      <c r="I50" s="6">
        <v>0</v>
      </c>
      <c r="J50" s="7">
        <v>0</v>
      </c>
      <c r="K50" s="6">
        <v>0</v>
      </c>
      <c r="L50" s="7">
        <v>0</v>
      </c>
      <c r="M50" s="6">
        <v>0</v>
      </c>
    </row>
    <row r="51" spans="1:13">
      <c r="A51" s="113" t="s">
        <v>36</v>
      </c>
      <c r="B51" s="8" t="s">
        <v>116</v>
      </c>
      <c r="C51" s="8" t="s">
        <v>266</v>
      </c>
      <c r="D51" s="8" t="s">
        <v>118</v>
      </c>
      <c r="E51" s="7">
        <v>0</v>
      </c>
      <c r="F51" s="7">
        <v>0</v>
      </c>
      <c r="G51" s="6">
        <v>0</v>
      </c>
      <c r="H51" s="7">
        <v>0</v>
      </c>
      <c r="I51" s="6">
        <v>0</v>
      </c>
      <c r="J51" s="7">
        <v>0</v>
      </c>
      <c r="K51" s="6">
        <v>0</v>
      </c>
      <c r="L51" s="7">
        <v>0</v>
      </c>
      <c r="M51" s="6">
        <v>0</v>
      </c>
    </row>
    <row r="52" spans="1:13">
      <c r="A52" s="113" t="s">
        <v>36</v>
      </c>
      <c r="B52" s="8" t="s">
        <v>116</v>
      </c>
      <c r="C52" s="8" t="s">
        <v>276</v>
      </c>
      <c r="D52" s="8" t="s">
        <v>118</v>
      </c>
      <c r="E52" s="7">
        <v>13.834128</v>
      </c>
      <c r="F52" s="7">
        <v>115607.76</v>
      </c>
      <c r="G52" s="6">
        <v>1599332.66</v>
      </c>
      <c r="H52" s="7">
        <v>0</v>
      </c>
      <c r="I52" s="6">
        <v>0</v>
      </c>
      <c r="J52" s="7">
        <v>0</v>
      </c>
      <c r="K52" s="6">
        <v>0</v>
      </c>
      <c r="L52" s="7">
        <v>0</v>
      </c>
      <c r="M52" s="6">
        <v>0</v>
      </c>
    </row>
    <row r="53" spans="1:13">
      <c r="A53" s="113" t="s">
        <v>36</v>
      </c>
      <c r="B53" s="8" t="s">
        <v>116</v>
      </c>
      <c r="C53" s="8" t="s">
        <v>286</v>
      </c>
      <c r="D53" s="8" t="s">
        <v>118</v>
      </c>
      <c r="E53" s="7">
        <v>13.834128</v>
      </c>
      <c r="F53" s="7">
        <v>550232.04</v>
      </c>
      <c r="G53" s="6">
        <v>7611980.8399999999</v>
      </c>
      <c r="H53" s="7">
        <v>1313.3</v>
      </c>
      <c r="I53" s="6">
        <v>18168.36</v>
      </c>
      <c r="J53" s="7">
        <v>34763.120000000003</v>
      </c>
      <c r="K53" s="6">
        <v>480917.48</v>
      </c>
      <c r="L53" s="7">
        <v>-33449.82</v>
      </c>
      <c r="M53" s="6">
        <v>-462749.12</v>
      </c>
    </row>
    <row r="54" spans="1:13">
      <c r="A54" s="113" t="s">
        <v>36</v>
      </c>
      <c r="B54" s="8" t="s">
        <v>116</v>
      </c>
      <c r="C54" s="8" t="s">
        <v>287</v>
      </c>
      <c r="D54" s="8" t="s">
        <v>118</v>
      </c>
      <c r="E54" s="7">
        <v>0</v>
      </c>
      <c r="F54" s="7">
        <v>0</v>
      </c>
      <c r="G54" s="6">
        <v>0</v>
      </c>
      <c r="H54" s="7">
        <v>0</v>
      </c>
      <c r="I54" s="6">
        <v>0</v>
      </c>
      <c r="J54" s="7">
        <v>0</v>
      </c>
      <c r="K54" s="6">
        <v>0</v>
      </c>
      <c r="L54" s="7">
        <v>0</v>
      </c>
      <c r="M54" s="6">
        <v>0</v>
      </c>
    </row>
    <row r="55" spans="1:13">
      <c r="A55" s="113" t="s">
        <v>36</v>
      </c>
      <c r="B55" s="8" t="s">
        <v>116</v>
      </c>
      <c r="C55" s="8" t="s">
        <v>322</v>
      </c>
      <c r="D55" s="8" t="s">
        <v>122</v>
      </c>
      <c r="E55" s="7">
        <v>0</v>
      </c>
      <c r="F55" s="7">
        <v>0</v>
      </c>
      <c r="G55" s="6">
        <v>0</v>
      </c>
      <c r="H55" s="7">
        <v>0</v>
      </c>
      <c r="I55" s="6">
        <v>0</v>
      </c>
      <c r="J55" s="7">
        <v>0</v>
      </c>
      <c r="K55" s="6">
        <v>0</v>
      </c>
      <c r="L55" s="7">
        <v>0</v>
      </c>
      <c r="M55" s="6">
        <v>0</v>
      </c>
    </row>
    <row r="56" spans="1:13">
      <c r="A56" s="113" t="s">
        <v>36</v>
      </c>
      <c r="B56" s="8" t="s">
        <v>116</v>
      </c>
      <c r="C56" s="8" t="s">
        <v>323</v>
      </c>
      <c r="D56" s="8" t="s">
        <v>122</v>
      </c>
      <c r="E56" s="7">
        <v>0</v>
      </c>
      <c r="F56" s="7">
        <v>0</v>
      </c>
      <c r="G56" s="6">
        <v>0</v>
      </c>
      <c r="H56" s="7">
        <v>0</v>
      </c>
      <c r="I56" s="6">
        <v>0</v>
      </c>
      <c r="J56" s="7">
        <v>0</v>
      </c>
      <c r="K56" s="6">
        <v>0</v>
      </c>
      <c r="L56" s="7">
        <v>0</v>
      </c>
      <c r="M56" s="6">
        <v>0</v>
      </c>
    </row>
    <row r="57" spans="1:13">
      <c r="A57" s="113" t="s">
        <v>36</v>
      </c>
      <c r="B57" s="8" t="s">
        <v>116</v>
      </c>
      <c r="C57" s="8" t="s">
        <v>362</v>
      </c>
      <c r="D57" s="8" t="s">
        <v>118</v>
      </c>
      <c r="E57" s="7">
        <v>13.834128</v>
      </c>
      <c r="F57" s="7">
        <v>2144021.4900000002</v>
      </c>
      <c r="G57" s="6">
        <v>29660669.379999999</v>
      </c>
      <c r="H57" s="7">
        <v>322200.34000000003</v>
      </c>
      <c r="I57" s="6">
        <v>4457361.0199999996</v>
      </c>
      <c r="J57" s="7">
        <v>1160510.01</v>
      </c>
      <c r="K57" s="6">
        <v>16054644.949999999</v>
      </c>
      <c r="L57" s="7">
        <v>-838309.67</v>
      </c>
      <c r="M57" s="6">
        <v>-11597283.93</v>
      </c>
    </row>
    <row r="58" spans="1:13" s="10" customFormat="1">
      <c r="A58" s="110" t="str">
        <f>"Sub Total: " &amp;A57</f>
        <v>Sub Total: Franklin Templeton Investment Funds (Luxembourg) (FTIF)</v>
      </c>
      <c r="B58" s="110"/>
      <c r="C58" s="110"/>
      <c r="D58" s="110"/>
      <c r="E58" s="111"/>
      <c r="F58" s="111"/>
      <c r="G58" s="112">
        <f>SUM(G39:G57)</f>
        <v>82950023.049999997</v>
      </c>
      <c r="H58" s="111"/>
      <c r="I58" s="112">
        <f>SUM(I39:I57)</f>
        <v>7122514.0800000001</v>
      </c>
      <c r="J58" s="111"/>
      <c r="K58" s="112">
        <f>SUM(K39:K57)</f>
        <v>21221382.159999996</v>
      </c>
      <c r="L58" s="111"/>
      <c r="M58" s="112">
        <f>SUM(M39:M57)</f>
        <v>-14098868.079999998</v>
      </c>
    </row>
    <row r="59" spans="1:13" s="10" customFormat="1">
      <c r="A59" s="110"/>
      <c r="B59" s="110"/>
      <c r="C59" s="110"/>
      <c r="D59" s="110"/>
      <c r="E59" s="111"/>
      <c r="F59" s="111"/>
      <c r="G59" s="112"/>
      <c r="H59" s="111"/>
      <c r="I59" s="112"/>
      <c r="J59" s="111"/>
      <c r="K59" s="112"/>
      <c r="L59" s="111"/>
      <c r="M59" s="112"/>
    </row>
    <row r="60" spans="1:13" s="10" customFormat="1">
      <c r="A60" s="110" t="str">
        <f>A61</f>
        <v>Ginsglobal Index Funds (Mauritius) Ltd</v>
      </c>
      <c r="B60" s="110"/>
      <c r="C60" s="110"/>
      <c r="D60" s="110"/>
      <c r="E60" s="111"/>
      <c r="F60" s="111"/>
      <c r="G60" s="112"/>
      <c r="H60" s="111"/>
      <c r="I60" s="112"/>
      <c r="J60" s="111"/>
      <c r="K60" s="112"/>
      <c r="L60" s="111"/>
      <c r="M60" s="112"/>
    </row>
    <row r="61" spans="1:13">
      <c r="A61" s="113" t="s">
        <v>38</v>
      </c>
      <c r="B61" s="8" t="s">
        <v>116</v>
      </c>
      <c r="C61" s="8" t="s">
        <v>372</v>
      </c>
      <c r="D61" s="8" t="s">
        <v>118</v>
      </c>
      <c r="E61" s="7">
        <v>13.4</v>
      </c>
      <c r="F61" s="7">
        <v>9989349.8499999996</v>
      </c>
      <c r="G61" s="6">
        <v>133857287.98999999</v>
      </c>
      <c r="H61" s="7">
        <v>12000</v>
      </c>
      <c r="I61" s="6">
        <v>160800</v>
      </c>
      <c r="J61" s="7">
        <v>2100</v>
      </c>
      <c r="K61" s="6">
        <v>28140</v>
      </c>
      <c r="L61" s="7">
        <v>9900</v>
      </c>
      <c r="M61" s="6">
        <v>132660</v>
      </c>
    </row>
    <row r="62" spans="1:13">
      <c r="A62" s="113" t="s">
        <v>38</v>
      </c>
      <c r="B62" s="8" t="s">
        <v>116</v>
      </c>
      <c r="C62" s="8" t="s">
        <v>374</v>
      </c>
      <c r="D62" s="8" t="s">
        <v>118</v>
      </c>
      <c r="E62" s="7">
        <v>13.4</v>
      </c>
      <c r="F62" s="7">
        <v>1206873</v>
      </c>
      <c r="G62" s="6">
        <v>16172098.199999999</v>
      </c>
      <c r="H62" s="7">
        <v>10000</v>
      </c>
      <c r="I62" s="6">
        <v>134000</v>
      </c>
      <c r="J62" s="7">
        <v>1875</v>
      </c>
      <c r="K62" s="6">
        <v>25125</v>
      </c>
      <c r="L62" s="7">
        <v>8125</v>
      </c>
      <c r="M62" s="6">
        <v>108875</v>
      </c>
    </row>
    <row r="63" spans="1:13" s="10" customFormat="1">
      <c r="A63" s="110" t="str">
        <f>"Sub Total: " &amp;A62</f>
        <v>Sub Total: Ginsglobal Index Funds (Mauritius) Ltd</v>
      </c>
      <c r="B63" s="110"/>
      <c r="C63" s="110"/>
      <c r="D63" s="110"/>
      <c r="E63" s="111"/>
      <c r="F63" s="111"/>
      <c r="G63" s="112">
        <f>SUM(G61:G62)</f>
        <v>150029386.19</v>
      </c>
      <c r="H63" s="111"/>
      <c r="I63" s="112">
        <f>SUM(I61:I62)</f>
        <v>294800</v>
      </c>
      <c r="J63" s="111"/>
      <c r="K63" s="112">
        <f>SUM(K61:K62)</f>
        <v>53265</v>
      </c>
      <c r="L63" s="111"/>
      <c r="M63" s="112">
        <f>SUM(M61:M62)</f>
        <v>241535</v>
      </c>
    </row>
    <row r="64" spans="1:13" s="10" customFormat="1">
      <c r="A64" s="110"/>
      <c r="B64" s="110"/>
      <c r="C64" s="110"/>
      <c r="D64" s="110"/>
      <c r="E64" s="111"/>
      <c r="F64" s="111"/>
      <c r="G64" s="112"/>
      <c r="H64" s="111"/>
      <c r="I64" s="112"/>
      <c r="J64" s="111"/>
      <c r="K64" s="112"/>
      <c r="L64" s="111"/>
      <c r="M64" s="112"/>
    </row>
    <row r="65" spans="1:13" s="10" customFormat="1">
      <c r="A65" s="110" t="str">
        <f>A66</f>
        <v>Investec Global Strategy Funds Limited (Luxembourg) Scheme</v>
      </c>
      <c r="B65" s="110"/>
      <c r="C65" s="110"/>
      <c r="D65" s="110"/>
      <c r="E65" s="111"/>
      <c r="F65" s="111"/>
      <c r="G65" s="112"/>
      <c r="H65" s="111"/>
      <c r="I65" s="112"/>
      <c r="J65" s="111"/>
      <c r="K65" s="112"/>
      <c r="L65" s="111"/>
      <c r="M65" s="112"/>
    </row>
    <row r="66" spans="1:13">
      <c r="A66" s="113" t="s">
        <v>39</v>
      </c>
      <c r="B66" s="8" t="s">
        <v>116</v>
      </c>
      <c r="C66" s="8" t="s">
        <v>382</v>
      </c>
      <c r="D66" s="8" t="s">
        <v>118</v>
      </c>
      <c r="E66" s="7">
        <v>13.826993</v>
      </c>
      <c r="F66" s="7">
        <v>56571709</v>
      </c>
      <c r="G66" s="6">
        <v>782216662</v>
      </c>
      <c r="H66" s="7">
        <v>968069</v>
      </c>
      <c r="I66" s="6">
        <v>13005568</v>
      </c>
      <c r="J66" s="7">
        <v>54389212</v>
      </c>
      <c r="K66" s="6">
        <v>744605617</v>
      </c>
      <c r="L66" s="7">
        <v>-53421143</v>
      </c>
      <c r="M66" s="6">
        <v>-731600049</v>
      </c>
    </row>
    <row r="67" spans="1:13">
      <c r="A67" s="113" t="s">
        <v>39</v>
      </c>
      <c r="B67" s="8" t="s">
        <v>116</v>
      </c>
      <c r="C67" s="8" t="s">
        <v>389</v>
      </c>
      <c r="D67" s="8" t="s">
        <v>118</v>
      </c>
      <c r="E67" s="7">
        <v>13.826993999999999</v>
      </c>
      <c r="F67" s="7">
        <v>14307436</v>
      </c>
      <c r="G67" s="6">
        <v>197828839</v>
      </c>
      <c r="H67" s="7">
        <v>1782332</v>
      </c>
      <c r="I67" s="6">
        <v>22641597</v>
      </c>
      <c r="J67" s="7">
        <v>1441127</v>
      </c>
      <c r="K67" s="6">
        <v>18354217</v>
      </c>
      <c r="L67" s="7">
        <v>341205</v>
      </c>
      <c r="M67" s="6">
        <v>4287380</v>
      </c>
    </row>
    <row r="68" spans="1:13">
      <c r="A68" s="113" t="s">
        <v>39</v>
      </c>
      <c r="B68" s="8" t="s">
        <v>116</v>
      </c>
      <c r="C68" s="8" t="s">
        <v>390</v>
      </c>
      <c r="D68" s="8" t="s">
        <v>118</v>
      </c>
      <c r="E68" s="7">
        <v>13.826993</v>
      </c>
      <c r="F68" s="7">
        <v>73752778</v>
      </c>
      <c r="G68" s="6">
        <v>1019779210</v>
      </c>
      <c r="H68" s="7">
        <v>16887608</v>
      </c>
      <c r="I68" s="6">
        <v>222541253</v>
      </c>
      <c r="J68" s="7">
        <v>11180802</v>
      </c>
      <c r="K68" s="6">
        <v>145861785</v>
      </c>
      <c r="L68" s="7">
        <v>5706806</v>
      </c>
      <c r="M68" s="6">
        <v>76679468</v>
      </c>
    </row>
    <row r="69" spans="1:13" s="10" customFormat="1">
      <c r="A69" s="110" t="str">
        <f>"Sub Total: " &amp;A68</f>
        <v>Sub Total: Investec Global Strategy Funds Limited (Luxembourg) Scheme</v>
      </c>
      <c r="B69" s="110"/>
      <c r="C69" s="110"/>
      <c r="D69" s="110"/>
      <c r="E69" s="111"/>
      <c r="F69" s="111"/>
      <c r="G69" s="112">
        <f>SUM(G66:G68)</f>
        <v>1999824711</v>
      </c>
      <c r="H69" s="111"/>
      <c r="I69" s="112">
        <f>SUM(I66:I68)</f>
        <v>258188418</v>
      </c>
      <c r="J69" s="111"/>
      <c r="K69" s="112">
        <f>SUM(K66:K68)</f>
        <v>908821619</v>
      </c>
      <c r="L69" s="111"/>
      <c r="M69" s="112">
        <f>SUM(M66:M68)</f>
        <v>-650633201</v>
      </c>
    </row>
    <row r="70" spans="1:13" s="10" customFormat="1">
      <c r="A70" s="110"/>
      <c r="B70" s="110"/>
      <c r="C70" s="110"/>
      <c r="D70" s="110"/>
      <c r="E70" s="111"/>
      <c r="F70" s="111"/>
      <c r="G70" s="112"/>
      <c r="H70" s="111"/>
      <c r="I70" s="112"/>
      <c r="J70" s="111"/>
      <c r="K70" s="112"/>
      <c r="L70" s="111"/>
      <c r="M70" s="112"/>
    </row>
    <row r="71" spans="1:13" s="10" customFormat="1">
      <c r="A71" s="110" t="str">
        <f>A72</f>
        <v>Investment Solutions Strategic Global Fund (Jersey)</v>
      </c>
      <c r="B71" s="110"/>
      <c r="C71" s="110"/>
      <c r="D71" s="110"/>
      <c r="E71" s="111"/>
      <c r="F71" s="111"/>
      <c r="G71" s="112"/>
      <c r="H71" s="111"/>
      <c r="I71" s="112"/>
      <c r="J71" s="111"/>
      <c r="K71" s="112"/>
      <c r="L71" s="111"/>
      <c r="M71" s="112"/>
    </row>
    <row r="72" spans="1:13">
      <c r="A72" s="113" t="s">
        <v>41</v>
      </c>
      <c r="B72" s="8" t="s">
        <v>116</v>
      </c>
      <c r="C72" s="8" t="s">
        <v>397</v>
      </c>
      <c r="D72" s="8" t="s">
        <v>118</v>
      </c>
      <c r="E72" s="7">
        <v>0</v>
      </c>
      <c r="F72" s="7">
        <v>0</v>
      </c>
      <c r="G72" s="6">
        <v>0</v>
      </c>
      <c r="H72" s="7">
        <v>0</v>
      </c>
      <c r="I72" s="6">
        <v>0</v>
      </c>
      <c r="J72" s="7">
        <v>0</v>
      </c>
      <c r="K72" s="6">
        <v>0</v>
      </c>
      <c r="L72" s="7">
        <v>0</v>
      </c>
      <c r="M72" s="6">
        <v>0</v>
      </c>
    </row>
    <row r="73" spans="1:13">
      <c r="A73" s="113" t="s">
        <v>41</v>
      </c>
      <c r="B73" s="8" t="s">
        <v>116</v>
      </c>
      <c r="C73" s="8" t="s">
        <v>403</v>
      </c>
      <c r="D73" s="8" t="s">
        <v>122</v>
      </c>
      <c r="E73" s="7">
        <v>15.432098</v>
      </c>
      <c r="F73" s="7">
        <v>629266.03</v>
      </c>
      <c r="G73" s="6">
        <v>9710895.5199999996</v>
      </c>
      <c r="H73" s="7">
        <v>2.2000000000000002</v>
      </c>
      <c r="I73" s="6">
        <v>33.950000000000003</v>
      </c>
      <c r="J73" s="7">
        <v>10257.15</v>
      </c>
      <c r="K73" s="6">
        <v>158289.35</v>
      </c>
      <c r="L73" s="7">
        <v>-10254.950000000001</v>
      </c>
      <c r="M73" s="6">
        <v>-158255.4</v>
      </c>
    </row>
    <row r="74" spans="1:13">
      <c r="A74" s="113" t="s">
        <v>41</v>
      </c>
      <c r="B74" s="8" t="s">
        <v>116</v>
      </c>
      <c r="C74" s="8" t="s">
        <v>404</v>
      </c>
      <c r="D74" s="8" t="s">
        <v>122</v>
      </c>
      <c r="E74" s="7">
        <v>0</v>
      </c>
      <c r="F74" s="7">
        <v>0</v>
      </c>
      <c r="G74" s="6">
        <v>0</v>
      </c>
      <c r="H74" s="7">
        <v>0</v>
      </c>
      <c r="I74" s="6">
        <v>0</v>
      </c>
      <c r="J74" s="7">
        <v>0</v>
      </c>
      <c r="K74" s="6">
        <v>0</v>
      </c>
      <c r="L74" s="7">
        <v>0</v>
      </c>
      <c r="M74" s="6">
        <v>0</v>
      </c>
    </row>
    <row r="75" spans="1:13">
      <c r="A75" s="113" t="s">
        <v>41</v>
      </c>
      <c r="B75" s="8" t="s">
        <v>116</v>
      </c>
      <c r="C75" s="8" t="s">
        <v>405</v>
      </c>
      <c r="D75" s="8" t="s">
        <v>136</v>
      </c>
      <c r="E75" s="7">
        <v>20.920501999999999</v>
      </c>
      <c r="F75" s="7">
        <v>552551.81999999995</v>
      </c>
      <c r="G75" s="6">
        <v>11559661.5</v>
      </c>
      <c r="H75" s="7">
        <v>186063.94</v>
      </c>
      <c r="I75" s="6">
        <v>3892551.05</v>
      </c>
      <c r="J75" s="7">
        <v>144504.45000000001</v>
      </c>
      <c r="K75" s="6">
        <v>3023105.65</v>
      </c>
      <c r="L75" s="7">
        <v>41559.49</v>
      </c>
      <c r="M75" s="6">
        <v>869445.4</v>
      </c>
    </row>
    <row r="76" spans="1:13">
      <c r="A76" s="113" t="s">
        <v>41</v>
      </c>
      <c r="B76" s="8" t="s">
        <v>116</v>
      </c>
      <c r="C76" s="8" t="s">
        <v>406</v>
      </c>
      <c r="D76" s="8" t="s">
        <v>118</v>
      </c>
      <c r="E76" s="7">
        <v>13.827432999999999</v>
      </c>
      <c r="F76" s="7">
        <v>882466.52</v>
      </c>
      <c r="G76" s="6">
        <v>12202247.24</v>
      </c>
      <c r="H76" s="7">
        <v>177850.52</v>
      </c>
      <c r="I76" s="6">
        <v>2459216.27</v>
      </c>
      <c r="J76" s="7">
        <v>100442.9</v>
      </c>
      <c r="K76" s="6">
        <v>1388867.52</v>
      </c>
      <c r="L76" s="7">
        <v>77407.62</v>
      </c>
      <c r="M76" s="6">
        <v>1070348.75</v>
      </c>
    </row>
    <row r="77" spans="1:13">
      <c r="A77" s="113" t="s">
        <v>41</v>
      </c>
      <c r="B77" s="8" t="s">
        <v>116</v>
      </c>
      <c r="C77" s="8" t="s">
        <v>410</v>
      </c>
      <c r="D77" s="8" t="s">
        <v>118</v>
      </c>
      <c r="E77" s="7">
        <v>0</v>
      </c>
      <c r="F77" s="7">
        <v>0</v>
      </c>
      <c r="G77" s="6">
        <v>0</v>
      </c>
      <c r="H77" s="7">
        <v>0</v>
      </c>
      <c r="I77" s="6">
        <v>0</v>
      </c>
      <c r="J77" s="7">
        <v>0</v>
      </c>
      <c r="K77" s="6">
        <v>0</v>
      </c>
      <c r="L77" s="7">
        <v>0</v>
      </c>
      <c r="M77" s="6">
        <v>0</v>
      </c>
    </row>
    <row r="78" spans="1:13">
      <c r="A78" s="113" t="s">
        <v>41</v>
      </c>
      <c r="B78" s="8" t="s">
        <v>116</v>
      </c>
      <c r="C78" s="8" t="s">
        <v>411</v>
      </c>
      <c r="D78" s="8" t="s">
        <v>118</v>
      </c>
      <c r="E78" s="7">
        <v>0</v>
      </c>
      <c r="F78" s="7">
        <v>0</v>
      </c>
      <c r="G78" s="6">
        <v>0</v>
      </c>
      <c r="H78" s="7">
        <v>0</v>
      </c>
      <c r="I78" s="6">
        <v>0</v>
      </c>
      <c r="J78" s="7">
        <v>0</v>
      </c>
      <c r="K78" s="6">
        <v>0</v>
      </c>
      <c r="L78" s="7">
        <v>0</v>
      </c>
      <c r="M78" s="6">
        <v>0</v>
      </c>
    </row>
    <row r="79" spans="1:13">
      <c r="A79" s="113" t="s">
        <v>41</v>
      </c>
      <c r="B79" s="8" t="s">
        <v>116</v>
      </c>
      <c r="C79" s="8" t="s">
        <v>412</v>
      </c>
      <c r="D79" s="8" t="s">
        <v>118</v>
      </c>
      <c r="E79" s="7">
        <v>13.827432999999999</v>
      </c>
      <c r="F79" s="7">
        <v>1128405.56</v>
      </c>
      <c r="G79" s="6">
        <v>15602952.98</v>
      </c>
      <c r="H79" s="7">
        <v>6665.24</v>
      </c>
      <c r="I79" s="6">
        <v>92163.16</v>
      </c>
      <c r="J79" s="7">
        <v>19005.240000000002</v>
      </c>
      <c r="K79" s="6">
        <v>262793.69</v>
      </c>
      <c r="L79" s="7">
        <v>-12340</v>
      </c>
      <c r="M79" s="6">
        <v>-170630.53</v>
      </c>
    </row>
    <row r="80" spans="1:13" s="10" customFormat="1">
      <c r="A80" s="110" t="str">
        <f>"Sub Total: " &amp;A79</f>
        <v>Sub Total: Investment Solutions Strategic Global Fund (Jersey)</v>
      </c>
      <c r="B80" s="110"/>
      <c r="C80" s="110"/>
      <c r="D80" s="110"/>
      <c r="E80" s="111"/>
      <c r="F80" s="111"/>
      <c r="G80" s="112">
        <f>SUM(G72:G79)</f>
        <v>49075757.239999995</v>
      </c>
      <c r="H80" s="111"/>
      <c r="I80" s="112">
        <f>SUM(I72:I79)</f>
        <v>6443964.4299999997</v>
      </c>
      <c r="J80" s="111"/>
      <c r="K80" s="112">
        <f>SUM(K72:K79)</f>
        <v>4833056.21</v>
      </c>
      <c r="L80" s="111"/>
      <c r="M80" s="112">
        <f>SUM(M72:M79)</f>
        <v>1610908.22</v>
      </c>
    </row>
    <row r="81" spans="1:13" s="10" customFormat="1">
      <c r="A81" s="110"/>
      <c r="B81" s="110"/>
      <c r="C81" s="110"/>
      <c r="D81" s="110"/>
      <c r="E81" s="111"/>
      <c r="F81" s="111"/>
      <c r="G81" s="112"/>
      <c r="H81" s="111"/>
      <c r="I81" s="112"/>
      <c r="J81" s="111"/>
      <c r="K81" s="112"/>
      <c r="L81" s="111"/>
      <c r="M81" s="112"/>
    </row>
    <row r="82" spans="1:13" s="10" customFormat="1">
      <c r="A82" s="110" t="str">
        <f>A83</f>
        <v>Lloyds  Gilt Fund Ltd</v>
      </c>
      <c r="B82" s="110"/>
      <c r="C82" s="110"/>
      <c r="D82" s="110"/>
      <c r="E82" s="111"/>
      <c r="F82" s="111"/>
      <c r="G82" s="112"/>
      <c r="H82" s="111"/>
      <c r="I82" s="112"/>
      <c r="J82" s="111"/>
      <c r="K82" s="112"/>
      <c r="L82" s="111"/>
      <c r="M82" s="112"/>
    </row>
    <row r="83" spans="1:13">
      <c r="A83" s="113" t="s">
        <v>42</v>
      </c>
      <c r="B83" s="8" t="s">
        <v>116</v>
      </c>
      <c r="C83" s="8" t="s">
        <v>422</v>
      </c>
      <c r="D83" s="8" t="s">
        <v>136</v>
      </c>
      <c r="E83" s="7">
        <v>0</v>
      </c>
      <c r="F83" s="7">
        <v>0</v>
      </c>
      <c r="G83" s="6">
        <v>0</v>
      </c>
      <c r="H83" s="7">
        <v>0</v>
      </c>
      <c r="I83" s="6">
        <v>0</v>
      </c>
      <c r="J83" s="7">
        <v>0</v>
      </c>
      <c r="K83" s="6">
        <v>0</v>
      </c>
      <c r="L83" s="7">
        <v>0</v>
      </c>
      <c r="M83" s="6">
        <v>0</v>
      </c>
    </row>
    <row r="84" spans="1:13" s="10" customFormat="1">
      <c r="A84" s="110" t="str">
        <f>"Sub Total: " &amp;A83</f>
        <v>Sub Total: Lloyds  Gilt Fund Ltd</v>
      </c>
      <c r="B84" s="110"/>
      <c r="C84" s="110"/>
      <c r="D84" s="110"/>
      <c r="E84" s="111"/>
      <c r="F84" s="111"/>
      <c r="G84" s="112">
        <f>SUM(G83)</f>
        <v>0</v>
      </c>
      <c r="H84" s="111"/>
      <c r="I84" s="112">
        <f>SUM(I83)</f>
        <v>0</v>
      </c>
      <c r="J84" s="111"/>
      <c r="K84" s="112">
        <f>SUM(K83)</f>
        <v>0</v>
      </c>
      <c r="L84" s="111"/>
      <c r="M84" s="112">
        <f>SUM(M83)</f>
        <v>0</v>
      </c>
    </row>
    <row r="85" spans="1:13" s="10" customFormat="1">
      <c r="A85" s="110"/>
      <c r="B85" s="110"/>
      <c r="C85" s="110"/>
      <c r="D85" s="110"/>
      <c r="E85" s="111"/>
      <c r="F85" s="111"/>
      <c r="G85" s="112"/>
      <c r="H85" s="111"/>
      <c r="I85" s="112"/>
      <c r="J85" s="111"/>
      <c r="K85" s="112"/>
      <c r="L85" s="111"/>
      <c r="M85" s="112"/>
    </row>
    <row r="86" spans="1:13" s="10" customFormat="1">
      <c r="A86" s="110" t="str">
        <f>A87</f>
        <v>Lloyds  Investment Funds Ltd</v>
      </c>
      <c r="B86" s="110"/>
      <c r="C86" s="110"/>
      <c r="D86" s="110"/>
      <c r="E86" s="111"/>
      <c r="F86" s="111"/>
      <c r="G86" s="112"/>
      <c r="H86" s="111"/>
      <c r="I86" s="112"/>
      <c r="J86" s="111"/>
      <c r="K86" s="112"/>
      <c r="L86" s="111"/>
      <c r="M86" s="112"/>
    </row>
    <row r="87" spans="1:13">
      <c r="A87" s="113" t="s">
        <v>43</v>
      </c>
      <c r="B87" s="8" t="s">
        <v>116</v>
      </c>
      <c r="C87" s="8" t="s">
        <v>423</v>
      </c>
      <c r="D87" s="8" t="s">
        <v>424</v>
      </c>
      <c r="E87" s="7">
        <v>15.498799999999999</v>
      </c>
      <c r="F87" s="7">
        <v>12806.29</v>
      </c>
      <c r="G87" s="6">
        <v>198482.13</v>
      </c>
      <c r="H87" s="7">
        <v>0</v>
      </c>
      <c r="I87" s="6">
        <v>0</v>
      </c>
      <c r="J87" s="7">
        <v>0</v>
      </c>
      <c r="K87" s="6">
        <v>0</v>
      </c>
      <c r="L87" s="7">
        <v>0</v>
      </c>
      <c r="M87" s="6">
        <v>0</v>
      </c>
    </row>
    <row r="88" spans="1:13">
      <c r="A88" s="113" t="s">
        <v>43</v>
      </c>
      <c r="B88" s="8" t="s">
        <v>116</v>
      </c>
      <c r="C88" s="8" t="s">
        <v>426</v>
      </c>
      <c r="D88" s="8" t="s">
        <v>136</v>
      </c>
      <c r="E88" s="7">
        <v>21.032</v>
      </c>
      <c r="F88" s="7">
        <v>508886.52</v>
      </c>
      <c r="G88" s="6">
        <v>10702901.289999999</v>
      </c>
      <c r="H88" s="7">
        <v>5161.63</v>
      </c>
      <c r="I88" s="6">
        <v>108559.4</v>
      </c>
      <c r="J88" s="7">
        <v>760.63</v>
      </c>
      <c r="K88" s="6">
        <v>15997.57</v>
      </c>
      <c r="L88" s="7">
        <v>4401</v>
      </c>
      <c r="M88" s="6">
        <v>92561.83</v>
      </c>
    </row>
    <row r="89" spans="1:13">
      <c r="A89" s="113" t="s">
        <v>43</v>
      </c>
      <c r="B89" s="8" t="s">
        <v>116</v>
      </c>
      <c r="C89" s="8" t="s">
        <v>428</v>
      </c>
      <c r="D89" s="8" t="s">
        <v>136</v>
      </c>
      <c r="E89" s="7">
        <v>0</v>
      </c>
      <c r="F89" s="7">
        <v>0</v>
      </c>
      <c r="G89" s="6">
        <v>0</v>
      </c>
      <c r="H89" s="7">
        <v>0</v>
      </c>
      <c r="I89" s="6">
        <v>0</v>
      </c>
      <c r="J89" s="7">
        <v>0</v>
      </c>
      <c r="K89" s="6">
        <v>0</v>
      </c>
      <c r="L89" s="7">
        <v>0</v>
      </c>
      <c r="M89" s="6">
        <v>0</v>
      </c>
    </row>
    <row r="90" spans="1:13" s="10" customFormat="1">
      <c r="A90" s="110" t="str">
        <f>"Sub Total: " &amp;A89</f>
        <v>Sub Total: Lloyds  Investment Funds Ltd</v>
      </c>
      <c r="B90" s="110"/>
      <c r="C90" s="110"/>
      <c r="D90" s="110"/>
      <c r="E90" s="111"/>
      <c r="F90" s="111"/>
      <c r="G90" s="112">
        <f>SUM(G83:G89)</f>
        <v>10901383.42</v>
      </c>
      <c r="H90" s="111"/>
      <c r="I90" s="112">
        <f>SUM(I83:I89)</f>
        <v>108559.4</v>
      </c>
      <c r="J90" s="111"/>
      <c r="K90" s="112">
        <f>SUM(K83:K89)</f>
        <v>15997.57</v>
      </c>
      <c r="L90" s="111"/>
      <c r="M90" s="112">
        <f>SUM(M83:M89)</f>
        <v>92561.83</v>
      </c>
    </row>
    <row r="91" spans="1:13" s="10" customFormat="1">
      <c r="A91" s="110"/>
      <c r="B91" s="110"/>
      <c r="C91" s="110"/>
      <c r="D91" s="110"/>
      <c r="E91" s="111"/>
      <c r="F91" s="111"/>
      <c r="G91" s="112"/>
      <c r="H91" s="111"/>
      <c r="I91" s="112"/>
      <c r="J91" s="111"/>
      <c r="K91" s="112"/>
      <c r="L91" s="111"/>
      <c r="M91" s="112"/>
    </row>
    <row r="92" spans="1:13" s="10" customFormat="1">
      <c r="A92" s="110" t="str">
        <f>A93</f>
        <v>Lloyds Money Fund Ltd</v>
      </c>
      <c r="B92" s="110"/>
      <c r="C92" s="110"/>
      <c r="D92" s="110"/>
      <c r="E92" s="111"/>
      <c r="F92" s="111"/>
      <c r="G92" s="112"/>
      <c r="H92" s="111"/>
      <c r="I92" s="112"/>
      <c r="J92" s="111"/>
      <c r="K92" s="112"/>
      <c r="L92" s="111"/>
      <c r="M92" s="112"/>
    </row>
    <row r="93" spans="1:13">
      <c r="A93" s="113" t="s">
        <v>44</v>
      </c>
      <c r="B93" s="8" t="s">
        <v>116</v>
      </c>
      <c r="C93" s="8" t="s">
        <v>430</v>
      </c>
      <c r="D93" s="8" t="s">
        <v>136</v>
      </c>
      <c r="E93" s="7">
        <v>21.031998999999999</v>
      </c>
      <c r="F93" s="7">
        <v>26531</v>
      </c>
      <c r="G93" s="6">
        <v>557999.99</v>
      </c>
      <c r="H93" s="7">
        <v>13735.9</v>
      </c>
      <c r="I93" s="6">
        <v>0</v>
      </c>
      <c r="J93" s="7">
        <v>65533.7</v>
      </c>
      <c r="K93" s="6">
        <v>1378304.78</v>
      </c>
      <c r="L93" s="7">
        <v>-51797.8</v>
      </c>
      <c r="M93" s="6">
        <v>-1089411.33</v>
      </c>
    </row>
    <row r="94" spans="1:13" s="10" customFormat="1">
      <c r="A94" s="110" t="str">
        <f>"Sub Total: " &amp;A93</f>
        <v>Sub Total: Lloyds Money Fund Ltd</v>
      </c>
      <c r="B94" s="110"/>
      <c r="C94" s="110"/>
      <c r="D94" s="110"/>
      <c r="E94" s="111"/>
      <c r="F94" s="111"/>
      <c r="G94" s="112">
        <f>SUM(G93)</f>
        <v>557999.99</v>
      </c>
      <c r="H94" s="111"/>
      <c r="I94" s="112">
        <f>SUM(I93)</f>
        <v>0</v>
      </c>
      <c r="J94" s="111"/>
      <c r="K94" s="112">
        <f>SUM(K93)</f>
        <v>1378304.78</v>
      </c>
      <c r="L94" s="111"/>
      <c r="M94" s="112">
        <f>SUM(M93)</f>
        <v>-1089411.33</v>
      </c>
    </row>
    <row r="95" spans="1:13" s="10" customFormat="1">
      <c r="A95" s="110"/>
      <c r="B95" s="110"/>
      <c r="C95" s="110"/>
      <c r="D95" s="110"/>
      <c r="E95" s="111"/>
      <c r="F95" s="111"/>
      <c r="G95" s="112"/>
      <c r="H95" s="111"/>
      <c r="I95" s="112"/>
      <c r="J95" s="111"/>
      <c r="K95" s="112"/>
      <c r="L95" s="111"/>
      <c r="M95" s="112"/>
    </row>
    <row r="96" spans="1:13" s="10" customFormat="1">
      <c r="A96" s="110" t="str">
        <f>A97</f>
        <v>M&amp;G Investment Funds (3)</v>
      </c>
      <c r="B96" s="110"/>
      <c r="C96" s="110"/>
      <c r="D96" s="110"/>
      <c r="E96" s="111"/>
      <c r="F96" s="111"/>
      <c r="G96" s="112"/>
      <c r="H96" s="111"/>
      <c r="I96" s="112"/>
      <c r="J96" s="111"/>
      <c r="K96" s="112"/>
      <c r="L96" s="111"/>
      <c r="M96" s="112"/>
    </row>
    <row r="97" spans="1:13">
      <c r="A97" s="113" t="s">
        <v>47</v>
      </c>
      <c r="B97" s="8" t="s">
        <v>116</v>
      </c>
      <c r="C97" s="8" t="s">
        <v>438</v>
      </c>
      <c r="D97" s="8" t="s">
        <v>136</v>
      </c>
      <c r="E97" s="7">
        <v>20.927299999999999</v>
      </c>
      <c r="F97" s="7">
        <v>226154.43</v>
      </c>
      <c r="G97" s="6">
        <v>4732801.6500000004</v>
      </c>
      <c r="H97" s="7">
        <v>103.68</v>
      </c>
      <c r="I97" s="6">
        <v>2169.7399999999998</v>
      </c>
      <c r="J97" s="7">
        <v>0</v>
      </c>
      <c r="K97" s="6">
        <v>0</v>
      </c>
      <c r="L97" s="7">
        <v>103.68</v>
      </c>
      <c r="M97" s="6">
        <v>2169.7399999999998</v>
      </c>
    </row>
    <row r="98" spans="1:13" s="10" customFormat="1">
      <c r="A98" s="110" t="str">
        <f>"Sub Total: " &amp;A97</f>
        <v>Sub Total: M&amp;G Investment Funds (3)</v>
      </c>
      <c r="B98" s="110"/>
      <c r="C98" s="110"/>
      <c r="D98" s="110"/>
      <c r="E98" s="111"/>
      <c r="F98" s="111"/>
      <c r="G98" s="112">
        <f>SUM(G97:G97)</f>
        <v>4732801.6500000004</v>
      </c>
      <c r="H98" s="111"/>
      <c r="I98" s="112">
        <f>SUM(I97:I97)</f>
        <v>2169.7399999999998</v>
      </c>
      <c r="J98" s="111"/>
      <c r="K98" s="112">
        <f>SUM(K97:K97)</f>
        <v>0</v>
      </c>
      <c r="L98" s="111"/>
      <c r="M98" s="112">
        <f>SUM(M97:M97)</f>
        <v>2169.7399999999998</v>
      </c>
    </row>
    <row r="99" spans="1:13" s="10" customFormat="1">
      <c r="A99" s="110"/>
      <c r="B99" s="110"/>
      <c r="C99" s="110"/>
      <c r="D99" s="110"/>
      <c r="E99" s="111"/>
      <c r="F99" s="111"/>
      <c r="G99" s="112"/>
      <c r="H99" s="111"/>
      <c r="I99" s="112"/>
      <c r="J99" s="111"/>
      <c r="K99" s="112"/>
      <c r="L99" s="111"/>
      <c r="M99" s="112"/>
    </row>
    <row r="100" spans="1:13" s="10" customFormat="1">
      <c r="A100" s="110" t="str">
        <f>A101</f>
        <v>MELVILLE DOUGLAS INCOME FUND Limited</v>
      </c>
      <c r="B100" s="110"/>
      <c r="C100" s="110"/>
      <c r="D100" s="110"/>
      <c r="E100" s="111"/>
      <c r="F100" s="111"/>
      <c r="G100" s="112"/>
      <c r="H100" s="111"/>
      <c r="I100" s="112"/>
      <c r="J100" s="111"/>
      <c r="K100" s="112"/>
      <c r="L100" s="111"/>
      <c r="M100" s="112"/>
    </row>
    <row r="101" spans="1:13">
      <c r="A101" s="113" t="s">
        <v>49</v>
      </c>
      <c r="B101" s="8" t="s">
        <v>116</v>
      </c>
      <c r="C101" s="8" t="s">
        <v>449</v>
      </c>
      <c r="D101" s="8" t="s">
        <v>136</v>
      </c>
      <c r="E101" s="7">
        <v>21.260798999999999</v>
      </c>
      <c r="F101" s="7">
        <v>3381654.92</v>
      </c>
      <c r="G101" s="6">
        <v>71896688.920000002</v>
      </c>
      <c r="H101" s="7">
        <v>102350</v>
      </c>
      <c r="I101" s="6">
        <v>2176042.88</v>
      </c>
      <c r="J101" s="7">
        <v>262667.82</v>
      </c>
      <c r="K101" s="6">
        <v>5584527.9900000002</v>
      </c>
      <c r="L101" s="7">
        <v>-160317.82</v>
      </c>
      <c r="M101" s="6">
        <v>-3408485.11</v>
      </c>
    </row>
    <row r="102" spans="1:13">
      <c r="A102" s="113" t="s">
        <v>49</v>
      </c>
      <c r="B102" s="8" t="s">
        <v>116</v>
      </c>
      <c r="C102" s="8" t="s">
        <v>450</v>
      </c>
      <c r="D102" s="8" t="s">
        <v>118</v>
      </c>
      <c r="E102" s="7">
        <v>14.020200000000001</v>
      </c>
      <c r="F102" s="7">
        <v>42517734.490000002</v>
      </c>
      <c r="G102" s="6">
        <v>596107141.10000002</v>
      </c>
      <c r="H102" s="7">
        <v>1710000</v>
      </c>
      <c r="I102" s="6">
        <v>23974542</v>
      </c>
      <c r="J102" s="7">
        <v>2967980.85</v>
      </c>
      <c r="K102" s="6">
        <v>41611685.109999999</v>
      </c>
      <c r="L102" s="7">
        <v>-1257980.8500000001</v>
      </c>
      <c r="M102" s="6">
        <v>-17637143.109999999</v>
      </c>
    </row>
    <row r="103" spans="1:13" s="10" customFormat="1">
      <c r="A103" s="110" t="str">
        <f>"Sub Total: " &amp;A102</f>
        <v>Sub Total: MELVILLE DOUGLAS INCOME FUND Limited</v>
      </c>
      <c r="B103" s="110"/>
      <c r="C103" s="110"/>
      <c r="D103" s="110"/>
      <c r="E103" s="111"/>
      <c r="F103" s="111"/>
      <c r="G103" s="112">
        <f>SUM(G101:G102)</f>
        <v>668003830.01999998</v>
      </c>
      <c r="H103" s="111"/>
      <c r="I103" s="112">
        <f>SUM(I101:I102)</f>
        <v>26150584.879999999</v>
      </c>
      <c r="J103" s="111"/>
      <c r="K103" s="112">
        <f>SUM(K101:K102)</f>
        <v>47196213.100000001</v>
      </c>
      <c r="L103" s="111"/>
      <c r="M103" s="112">
        <f>SUM(M101:M102)</f>
        <v>-21045628.219999999</v>
      </c>
    </row>
    <row r="104" spans="1:13" s="10" customFormat="1">
      <c r="A104" s="110"/>
      <c r="B104" s="110"/>
      <c r="C104" s="110"/>
      <c r="D104" s="110"/>
      <c r="E104" s="111"/>
      <c r="F104" s="111"/>
      <c r="G104" s="112"/>
      <c r="H104" s="111"/>
      <c r="I104" s="112"/>
      <c r="J104" s="111"/>
      <c r="K104" s="112"/>
      <c r="L104" s="111"/>
      <c r="M104" s="112"/>
    </row>
    <row r="105" spans="1:13" s="10" customFormat="1">
      <c r="A105" s="110" t="str">
        <f>A106</f>
        <v>Nedgroup Investments MultiFunds Plc</v>
      </c>
      <c r="B105" s="110"/>
      <c r="C105" s="110"/>
      <c r="D105" s="110"/>
      <c r="E105" s="111"/>
      <c r="F105" s="111"/>
      <c r="G105" s="112"/>
      <c r="H105" s="111"/>
      <c r="I105" s="112"/>
      <c r="J105" s="111"/>
      <c r="K105" s="112"/>
      <c r="L105" s="111"/>
      <c r="M105" s="112"/>
    </row>
    <row r="106" spans="1:13">
      <c r="A106" s="113" t="s">
        <v>52</v>
      </c>
      <c r="B106" s="8" t="s">
        <v>116</v>
      </c>
      <c r="C106" s="8" t="s">
        <v>485</v>
      </c>
      <c r="D106" s="8" t="s">
        <v>136</v>
      </c>
      <c r="E106" s="7">
        <v>21.03248</v>
      </c>
      <c r="F106" s="7">
        <v>5337001.0999999996</v>
      </c>
      <c r="G106" s="6">
        <v>112250368.90000001</v>
      </c>
      <c r="H106" s="7">
        <v>196180</v>
      </c>
      <c r="I106" s="6">
        <v>4126151.93</v>
      </c>
      <c r="J106" s="7">
        <v>238293.99</v>
      </c>
      <c r="K106" s="6">
        <v>5011913.58</v>
      </c>
      <c r="L106" s="7">
        <v>-42113.99</v>
      </c>
      <c r="M106" s="6">
        <v>-885761.65</v>
      </c>
    </row>
    <row r="107" spans="1:13">
      <c r="A107" s="113" t="s">
        <v>52</v>
      </c>
      <c r="B107" s="8" t="s">
        <v>116</v>
      </c>
      <c r="C107" s="8" t="s">
        <v>486</v>
      </c>
      <c r="D107" s="8" t="s">
        <v>136</v>
      </c>
      <c r="E107" s="7">
        <v>21.032478999999999</v>
      </c>
      <c r="F107" s="7">
        <v>1652210.16</v>
      </c>
      <c r="G107" s="6">
        <v>34750077.140000001</v>
      </c>
      <c r="H107" s="7">
        <v>78379.490000000005</v>
      </c>
      <c r="I107" s="6">
        <v>1648515.06</v>
      </c>
      <c r="J107" s="7">
        <v>46196.68</v>
      </c>
      <c r="K107" s="6">
        <v>971630.75</v>
      </c>
      <c r="L107" s="7">
        <v>32182.81</v>
      </c>
      <c r="M107" s="6">
        <v>676884.31</v>
      </c>
    </row>
    <row r="108" spans="1:13">
      <c r="A108" s="113" t="s">
        <v>52</v>
      </c>
      <c r="B108" s="8" t="s">
        <v>116</v>
      </c>
      <c r="C108" s="8" t="s">
        <v>487</v>
      </c>
      <c r="D108" s="8" t="s">
        <v>136</v>
      </c>
      <c r="E108" s="7">
        <v>21.03248</v>
      </c>
      <c r="F108" s="7">
        <v>2953744.75</v>
      </c>
      <c r="G108" s="6">
        <v>62124577.380000003</v>
      </c>
      <c r="H108" s="7">
        <v>121994.39</v>
      </c>
      <c r="I108" s="6">
        <v>2565844.5699999998</v>
      </c>
      <c r="J108" s="7">
        <v>36550</v>
      </c>
      <c r="K108" s="6">
        <v>768737.14</v>
      </c>
      <c r="L108" s="7">
        <v>85444.39</v>
      </c>
      <c r="M108" s="6">
        <v>1797107.42</v>
      </c>
    </row>
    <row r="109" spans="1:13">
      <c r="A109" s="113" t="s">
        <v>52</v>
      </c>
      <c r="B109" s="8" t="s">
        <v>116</v>
      </c>
      <c r="C109" s="8" t="s">
        <v>488</v>
      </c>
      <c r="D109" s="8" t="s">
        <v>136</v>
      </c>
      <c r="E109" s="7">
        <v>21.03248</v>
      </c>
      <c r="F109" s="7">
        <v>6587980.79</v>
      </c>
      <c r="G109" s="6">
        <v>138561574.21000001</v>
      </c>
      <c r="H109" s="7">
        <v>271751</v>
      </c>
      <c r="I109" s="6">
        <v>5715597.4699999997</v>
      </c>
      <c r="J109" s="7">
        <v>63115</v>
      </c>
      <c r="K109" s="6">
        <v>1327464.98</v>
      </c>
      <c r="L109" s="7">
        <v>208636</v>
      </c>
      <c r="M109" s="6">
        <v>4388132.5</v>
      </c>
    </row>
    <row r="110" spans="1:13">
      <c r="A110" s="113" t="s">
        <v>52</v>
      </c>
      <c r="B110" s="8" t="s">
        <v>116</v>
      </c>
      <c r="C110" s="8" t="s">
        <v>489</v>
      </c>
      <c r="D110" s="8" t="s">
        <v>136</v>
      </c>
      <c r="E110" s="7">
        <v>21.032478999999999</v>
      </c>
      <c r="F110" s="7">
        <v>3104126.94</v>
      </c>
      <c r="G110" s="6">
        <v>65287487.780000001</v>
      </c>
      <c r="H110" s="7">
        <v>230351.23</v>
      </c>
      <c r="I110" s="6">
        <v>4844857.6399999997</v>
      </c>
      <c r="J110" s="7">
        <v>1056262.93</v>
      </c>
      <c r="K110" s="6">
        <v>22215828.949999999</v>
      </c>
      <c r="L110" s="7">
        <v>-825911.7</v>
      </c>
      <c r="M110" s="6">
        <v>-17370971.309999999</v>
      </c>
    </row>
    <row r="111" spans="1:13">
      <c r="A111" s="113" t="s">
        <v>52</v>
      </c>
      <c r="B111" s="8" t="s">
        <v>116</v>
      </c>
      <c r="C111" s="8" t="s">
        <v>490</v>
      </c>
      <c r="D111" s="8" t="s">
        <v>136</v>
      </c>
      <c r="E111" s="7">
        <v>21.032478999999999</v>
      </c>
      <c r="F111" s="7">
        <v>536200.56999999995</v>
      </c>
      <c r="G111" s="6">
        <v>11277627.76</v>
      </c>
      <c r="H111" s="7">
        <v>0</v>
      </c>
      <c r="I111" s="6">
        <v>0</v>
      </c>
      <c r="J111" s="7">
        <v>43673.48</v>
      </c>
      <c r="K111" s="6">
        <v>918561.59</v>
      </c>
      <c r="L111" s="7">
        <v>-43673.48</v>
      </c>
      <c r="M111" s="6">
        <v>-918561.59</v>
      </c>
    </row>
    <row r="112" spans="1:13">
      <c r="A112" s="113" t="s">
        <v>52</v>
      </c>
      <c r="B112" s="8" t="s">
        <v>116</v>
      </c>
      <c r="C112" s="8" t="s">
        <v>491</v>
      </c>
      <c r="D112" s="8" t="s">
        <v>118</v>
      </c>
      <c r="E112" s="7">
        <v>13.875500000000001</v>
      </c>
      <c r="F112" s="7">
        <v>6394807.21</v>
      </c>
      <c r="G112" s="6">
        <v>88731147.450000003</v>
      </c>
      <c r="H112" s="7">
        <v>438454.74</v>
      </c>
      <c r="I112" s="6">
        <v>6083778.7400000002</v>
      </c>
      <c r="J112" s="7">
        <v>60604.66</v>
      </c>
      <c r="K112" s="6">
        <v>840919.96</v>
      </c>
      <c r="L112" s="7">
        <v>377850.08</v>
      </c>
      <c r="M112" s="6">
        <v>5242858.78</v>
      </c>
    </row>
    <row r="113" spans="1:13">
      <c r="A113" s="113" t="s">
        <v>52</v>
      </c>
      <c r="B113" s="8" t="s">
        <v>116</v>
      </c>
      <c r="C113" s="8" t="s">
        <v>492</v>
      </c>
      <c r="D113" s="8" t="s">
        <v>118</v>
      </c>
      <c r="E113" s="7">
        <v>0</v>
      </c>
      <c r="F113" s="7">
        <v>0</v>
      </c>
      <c r="G113" s="6">
        <v>0</v>
      </c>
      <c r="H113" s="7">
        <v>0</v>
      </c>
      <c r="I113" s="6">
        <v>0</v>
      </c>
      <c r="J113" s="7">
        <v>0</v>
      </c>
      <c r="K113" s="6">
        <v>0</v>
      </c>
      <c r="L113" s="7">
        <v>0</v>
      </c>
      <c r="M113" s="6">
        <v>0</v>
      </c>
    </row>
    <row r="114" spans="1:13">
      <c r="A114" s="113" t="s">
        <v>52</v>
      </c>
      <c r="B114" s="8" t="s">
        <v>116</v>
      </c>
      <c r="C114" s="8" t="s">
        <v>493</v>
      </c>
      <c r="D114" s="8" t="s">
        <v>118</v>
      </c>
      <c r="E114" s="7">
        <v>13.875500000000001</v>
      </c>
      <c r="F114" s="7">
        <v>2967347.47</v>
      </c>
      <c r="G114" s="6">
        <v>41173429.82</v>
      </c>
      <c r="H114" s="7">
        <v>500000</v>
      </c>
      <c r="I114" s="6">
        <v>6937750</v>
      </c>
      <c r="J114" s="7">
        <v>0</v>
      </c>
      <c r="K114" s="6">
        <v>0</v>
      </c>
      <c r="L114" s="7">
        <v>500000</v>
      </c>
      <c r="M114" s="6">
        <v>6937750</v>
      </c>
    </row>
    <row r="115" spans="1:13" s="10" customFormat="1">
      <c r="A115" s="110" t="str">
        <f>"Sub Total: " &amp;A114</f>
        <v>Sub Total: Nedgroup Investments MultiFunds Plc</v>
      </c>
      <c r="B115" s="110"/>
      <c r="C115" s="110"/>
      <c r="D115" s="110"/>
      <c r="E115" s="111"/>
      <c r="F115" s="111"/>
      <c r="G115" s="112">
        <f>SUM(G106:G114)</f>
        <v>554156290.43999994</v>
      </c>
      <c r="H115" s="111"/>
      <c r="I115" s="112">
        <f>SUM(I106:I114)</f>
        <v>31922495.410000004</v>
      </c>
      <c r="J115" s="111"/>
      <c r="K115" s="112">
        <f>SUM(K106:K114)</f>
        <v>32055056.949999999</v>
      </c>
      <c r="L115" s="111"/>
      <c r="M115" s="112">
        <f>SUM(M106:M114)</f>
        <v>-132561.53999999817</v>
      </c>
    </row>
    <row r="116" spans="1:13" s="10" customFormat="1">
      <c r="A116" s="110"/>
      <c r="B116" s="110"/>
      <c r="C116" s="110"/>
      <c r="D116" s="110"/>
      <c r="E116" s="111"/>
      <c r="F116" s="111"/>
      <c r="G116" s="112"/>
      <c r="H116" s="111"/>
      <c r="I116" s="112"/>
      <c r="J116" s="111"/>
      <c r="K116" s="112"/>
      <c r="L116" s="111"/>
      <c r="M116" s="112"/>
    </row>
    <row r="117" spans="1:13" s="10" customFormat="1">
      <c r="A117" s="110" t="str">
        <f>A118</f>
        <v>Oasis Crescent Global Investment Fund (Ireland) Plc</v>
      </c>
      <c r="B117" s="110"/>
      <c r="C117" s="110"/>
      <c r="D117" s="110"/>
      <c r="E117" s="111"/>
      <c r="F117" s="111"/>
      <c r="G117" s="112"/>
      <c r="H117" s="111"/>
      <c r="I117" s="112"/>
      <c r="J117" s="111"/>
      <c r="K117" s="112"/>
      <c r="L117" s="111"/>
      <c r="M117" s="112"/>
    </row>
    <row r="118" spans="1:13">
      <c r="A118" s="113" t="s">
        <v>53</v>
      </c>
      <c r="B118" s="8" t="s">
        <v>116</v>
      </c>
      <c r="C118" s="8" t="s">
        <v>496</v>
      </c>
      <c r="D118" s="8" t="s">
        <v>118</v>
      </c>
      <c r="E118" s="7">
        <v>13.863299</v>
      </c>
      <c r="F118" s="7">
        <v>19482389.039999999</v>
      </c>
      <c r="G118" s="6">
        <v>270090203.86000001</v>
      </c>
      <c r="H118" s="7">
        <v>612879.81000000006</v>
      </c>
      <c r="I118" s="6">
        <v>8496536.6799999997</v>
      </c>
      <c r="J118" s="7">
        <v>2.2200000000000002</v>
      </c>
      <c r="K118" s="6">
        <v>30.77</v>
      </c>
      <c r="L118" s="7">
        <v>612877.59</v>
      </c>
      <c r="M118" s="6">
        <v>8496505.9100000001</v>
      </c>
    </row>
    <row r="119" spans="1:13" s="10" customFormat="1">
      <c r="A119" s="110" t="str">
        <f>"Sub Total: " &amp;A118</f>
        <v>Sub Total: Oasis Crescent Global Investment Fund (Ireland) Plc</v>
      </c>
      <c r="B119" s="110"/>
      <c r="C119" s="110"/>
      <c r="D119" s="110"/>
      <c r="E119" s="111"/>
      <c r="F119" s="111"/>
      <c r="G119" s="112">
        <f>SUM(G118:G118)</f>
        <v>270090203.86000001</v>
      </c>
      <c r="H119" s="111"/>
      <c r="I119" s="112">
        <f>SUM(I118:I118)</f>
        <v>8496536.6799999997</v>
      </c>
      <c r="J119" s="111"/>
      <c r="K119" s="112">
        <f>SUM(K118:K118)</f>
        <v>30.77</v>
      </c>
      <c r="L119" s="111"/>
      <c r="M119" s="112">
        <f>SUM(M118:M118)</f>
        <v>8496505.9100000001</v>
      </c>
    </row>
    <row r="120" spans="1:13" s="10" customFormat="1">
      <c r="A120" s="110"/>
      <c r="B120" s="110"/>
      <c r="C120" s="110"/>
      <c r="D120" s="110"/>
      <c r="E120" s="111"/>
      <c r="F120" s="111"/>
      <c r="G120" s="112"/>
      <c r="H120" s="111"/>
      <c r="I120" s="112"/>
      <c r="J120" s="111"/>
      <c r="K120" s="112"/>
      <c r="L120" s="111"/>
      <c r="M120" s="112"/>
    </row>
    <row r="121" spans="1:13" s="10" customFormat="1">
      <c r="A121" s="110" t="str">
        <f>A122</f>
        <v>Oasis Global Investment Fund (Ireland) Plc</v>
      </c>
      <c r="B121" s="110"/>
      <c r="C121" s="110"/>
      <c r="D121" s="110"/>
      <c r="E121" s="111"/>
      <c r="F121" s="111"/>
      <c r="G121" s="112"/>
      <c r="H121" s="111"/>
      <c r="I121" s="112"/>
      <c r="J121" s="111"/>
      <c r="K121" s="112"/>
      <c r="L121" s="111"/>
      <c r="M121" s="112"/>
    </row>
    <row r="122" spans="1:13">
      <c r="A122" s="113" t="s">
        <v>54</v>
      </c>
      <c r="B122" s="8" t="s">
        <v>116</v>
      </c>
      <c r="C122" s="8" t="s">
        <v>501</v>
      </c>
      <c r="D122" s="8" t="s">
        <v>118</v>
      </c>
      <c r="E122" s="7">
        <v>13.863299</v>
      </c>
      <c r="F122" s="7">
        <v>842118.71</v>
      </c>
      <c r="G122" s="6">
        <v>11674544.279999999</v>
      </c>
      <c r="H122" s="7">
        <v>500992.85</v>
      </c>
      <c r="I122" s="6">
        <v>6945414.1799999997</v>
      </c>
      <c r="J122" s="7">
        <v>0</v>
      </c>
      <c r="K122" s="6">
        <v>0</v>
      </c>
      <c r="L122" s="7">
        <v>500992.85</v>
      </c>
      <c r="M122" s="6">
        <v>6945414.1799999997</v>
      </c>
    </row>
    <row r="123" spans="1:13" s="10" customFormat="1">
      <c r="A123" s="110" t="str">
        <f>"Sub Total: " &amp;A122</f>
        <v>Sub Total: Oasis Global Investment Fund (Ireland) Plc</v>
      </c>
      <c r="B123" s="110"/>
      <c r="C123" s="110"/>
      <c r="D123" s="110"/>
      <c r="E123" s="111"/>
      <c r="F123" s="111"/>
      <c r="G123" s="112">
        <f>SUM(G122:G122)</f>
        <v>11674544.279999999</v>
      </c>
      <c r="H123" s="111"/>
      <c r="I123" s="112">
        <f>SUM(I122:I122)</f>
        <v>6945414.1799999997</v>
      </c>
      <c r="J123" s="111"/>
      <c r="K123" s="112">
        <f>SUM(K122:K122)</f>
        <v>0</v>
      </c>
      <c r="L123" s="111"/>
      <c r="M123" s="112">
        <f>SUM(M122:M122)</f>
        <v>6945414.1799999997</v>
      </c>
    </row>
    <row r="124" spans="1:13" s="10" customFormat="1">
      <c r="A124" s="110"/>
      <c r="B124" s="110"/>
      <c r="C124" s="110"/>
      <c r="D124" s="110"/>
      <c r="E124" s="111"/>
      <c r="F124" s="111"/>
      <c r="G124" s="112"/>
      <c r="H124" s="111"/>
      <c r="I124" s="112"/>
      <c r="J124" s="111"/>
      <c r="K124" s="112"/>
      <c r="L124" s="111"/>
      <c r="M124" s="112"/>
    </row>
    <row r="125" spans="1:13" s="10" customFormat="1">
      <c r="A125" s="110" t="str">
        <f>A126</f>
        <v>Prescient Global Funds Plc (Ireland)</v>
      </c>
      <c r="B125" s="110"/>
      <c r="C125" s="110"/>
      <c r="D125" s="110"/>
      <c r="E125" s="111"/>
      <c r="F125" s="111"/>
      <c r="G125" s="112"/>
      <c r="H125" s="111"/>
      <c r="I125" s="112"/>
      <c r="J125" s="111"/>
      <c r="K125" s="112"/>
      <c r="L125" s="111"/>
      <c r="M125" s="112"/>
    </row>
    <row r="126" spans="1:13">
      <c r="A126" s="113" t="s">
        <v>60</v>
      </c>
      <c r="B126" s="8" t="s">
        <v>116</v>
      </c>
      <c r="C126" s="8" t="s">
        <v>525</v>
      </c>
      <c r="D126" s="8" t="s">
        <v>118</v>
      </c>
      <c r="E126" s="7">
        <v>13.822998999999999</v>
      </c>
      <c r="F126" s="7">
        <v>33798555.850000001</v>
      </c>
      <c r="G126" s="6">
        <v>467197437.50999999</v>
      </c>
      <c r="H126" s="7">
        <v>23749545.579999998</v>
      </c>
      <c r="I126" s="6">
        <v>328289968.55000001</v>
      </c>
      <c r="J126" s="7">
        <v>101648053.54000001</v>
      </c>
      <c r="K126" s="6">
        <v>1405081044.0799999</v>
      </c>
      <c r="L126" s="7">
        <v>-77898507.959999993</v>
      </c>
      <c r="M126" s="6">
        <v>-1076791075.53</v>
      </c>
    </row>
    <row r="127" spans="1:13" s="10" customFormat="1">
      <c r="A127" s="110" t="str">
        <f>"Sub Total: " &amp;A126</f>
        <v>Sub Total: Prescient Global Funds Plc (Ireland)</v>
      </c>
      <c r="B127" s="110"/>
      <c r="C127" s="110"/>
      <c r="D127" s="110"/>
      <c r="E127" s="111"/>
      <c r="F127" s="111"/>
      <c r="G127" s="112">
        <f>SUM(G126:G126)</f>
        <v>467197437.50999999</v>
      </c>
      <c r="H127" s="111"/>
      <c r="I127" s="112">
        <f>SUM(I126:I126)</f>
        <v>328289968.55000001</v>
      </c>
      <c r="J127" s="111"/>
      <c r="K127" s="112">
        <f>SUM(K126:K126)</f>
        <v>1405081044.0799999</v>
      </c>
      <c r="L127" s="111"/>
      <c r="M127" s="112">
        <f>SUM(M126:M126)</f>
        <v>-1076791075.53</v>
      </c>
    </row>
    <row r="128" spans="1:13" s="10" customFormat="1">
      <c r="A128" s="110"/>
      <c r="B128" s="110"/>
      <c r="C128" s="110"/>
      <c r="D128" s="110"/>
      <c r="E128" s="111"/>
      <c r="F128" s="111"/>
      <c r="G128" s="112"/>
      <c r="H128" s="111"/>
      <c r="I128" s="112"/>
      <c r="J128" s="111"/>
      <c r="K128" s="112"/>
      <c r="L128" s="111"/>
      <c r="M128" s="112"/>
    </row>
    <row r="129" spans="1:13" s="10" customFormat="1">
      <c r="A129" s="110" t="str">
        <f>A130</f>
        <v>PSG International Portfolio Fund</v>
      </c>
      <c r="B129" s="110"/>
      <c r="C129" s="110"/>
      <c r="D129" s="110"/>
      <c r="E129" s="111"/>
      <c r="F129" s="111"/>
      <c r="G129" s="112"/>
      <c r="H129" s="111"/>
      <c r="I129" s="112"/>
      <c r="J129" s="111"/>
      <c r="K129" s="112"/>
      <c r="L129" s="111"/>
      <c r="M129" s="112"/>
    </row>
    <row r="130" spans="1:13">
      <c r="A130" s="113" t="s">
        <v>64</v>
      </c>
      <c r="B130" s="8" t="s">
        <v>116</v>
      </c>
      <c r="C130" s="8" t="s">
        <v>533</v>
      </c>
      <c r="D130" s="8" t="s">
        <v>136</v>
      </c>
      <c r="E130" s="7">
        <v>21.05</v>
      </c>
      <c r="F130" s="7">
        <v>1385543.32</v>
      </c>
      <c r="G130" s="6">
        <v>29165686.890000001</v>
      </c>
      <c r="H130" s="7">
        <v>0</v>
      </c>
      <c r="I130" s="6">
        <v>0</v>
      </c>
      <c r="J130" s="7">
        <v>-88918.38</v>
      </c>
      <c r="K130" s="6">
        <v>-1871731.9</v>
      </c>
      <c r="L130" s="7">
        <v>88918.38</v>
      </c>
      <c r="M130" s="6">
        <v>1871731.9</v>
      </c>
    </row>
    <row r="131" spans="1:13" s="10" customFormat="1">
      <c r="A131" s="110" t="str">
        <f>"Sub Total: " &amp;A130</f>
        <v>Sub Total: PSG International Portfolio Fund</v>
      </c>
      <c r="B131" s="110"/>
      <c r="C131" s="110"/>
      <c r="D131" s="110"/>
      <c r="E131" s="111"/>
      <c r="F131" s="111"/>
      <c r="G131" s="112">
        <f>SUM(G130:G130)</f>
        <v>29165686.890000001</v>
      </c>
      <c r="H131" s="111"/>
      <c r="I131" s="112">
        <f>SUM(I130:I130)</f>
        <v>0</v>
      </c>
      <c r="J131" s="111"/>
      <c r="K131" s="112">
        <f>SUM(K130:K130)</f>
        <v>-1871731.9</v>
      </c>
      <c r="L131" s="111"/>
      <c r="M131" s="112">
        <f>SUM(M130:M130)</f>
        <v>1871731.9</v>
      </c>
    </row>
    <row r="132" spans="1:13" s="10" customFormat="1">
      <c r="A132" s="110"/>
      <c r="B132" s="110"/>
      <c r="C132" s="110"/>
      <c r="D132" s="110"/>
      <c r="E132" s="111"/>
      <c r="F132" s="111"/>
      <c r="G132" s="112"/>
      <c r="H132" s="111"/>
      <c r="I132" s="112"/>
      <c r="J132" s="111"/>
      <c r="K132" s="112"/>
      <c r="L132" s="111"/>
      <c r="M132" s="112"/>
    </row>
    <row r="133" spans="1:13" s="10" customFormat="1">
      <c r="A133" s="110" t="str">
        <f>A134</f>
        <v xml:space="preserve">PSG Mutual Fund </v>
      </c>
      <c r="B133" s="110"/>
      <c r="C133" s="110"/>
      <c r="D133" s="110"/>
      <c r="E133" s="111"/>
      <c r="F133" s="111"/>
      <c r="G133" s="112"/>
      <c r="H133" s="111"/>
      <c r="I133" s="112"/>
      <c r="J133" s="111"/>
      <c r="K133" s="112"/>
      <c r="L133" s="111"/>
      <c r="M133" s="112"/>
    </row>
    <row r="134" spans="1:13">
      <c r="A134" s="113" t="s">
        <v>65</v>
      </c>
      <c r="B134" s="8" t="s">
        <v>116</v>
      </c>
      <c r="C134" s="8" t="s">
        <v>535</v>
      </c>
      <c r="D134" s="8" t="s">
        <v>136</v>
      </c>
      <c r="E134" s="7">
        <v>21.05</v>
      </c>
      <c r="F134" s="7">
        <v>14302493.67</v>
      </c>
      <c r="G134" s="6">
        <v>301067491.75999999</v>
      </c>
      <c r="H134" s="7">
        <v>1033675.94</v>
      </c>
      <c r="I134" s="6">
        <v>21758878.530000001</v>
      </c>
      <c r="J134" s="7">
        <v>-441209.17</v>
      </c>
      <c r="K134" s="6">
        <v>-9287453.0299999993</v>
      </c>
      <c r="L134" s="7">
        <v>1474885.11</v>
      </c>
      <c r="M134" s="6">
        <v>31046331.559999999</v>
      </c>
    </row>
    <row r="135" spans="1:13">
      <c r="A135" s="113" t="s">
        <v>65</v>
      </c>
      <c r="B135" s="8" t="s">
        <v>116</v>
      </c>
      <c r="C135" s="8" t="s">
        <v>536</v>
      </c>
      <c r="D135" s="8" t="s">
        <v>118</v>
      </c>
      <c r="E135" s="7">
        <v>13.869999</v>
      </c>
      <c r="F135" s="7">
        <v>16393678.220000001</v>
      </c>
      <c r="G135" s="6">
        <v>227380316.91</v>
      </c>
      <c r="H135" s="7">
        <v>573199.91</v>
      </c>
      <c r="I135" s="6">
        <v>7950282.75</v>
      </c>
      <c r="J135" s="7">
        <v>-372652.62</v>
      </c>
      <c r="K135" s="6">
        <v>-5168691.83</v>
      </c>
      <c r="L135" s="7">
        <v>945852.53</v>
      </c>
      <c r="M135" s="6">
        <v>13118974.58</v>
      </c>
    </row>
    <row r="136" spans="1:13">
      <c r="A136" s="113" t="s">
        <v>65</v>
      </c>
      <c r="B136" s="8" t="s">
        <v>116</v>
      </c>
      <c r="C136" s="8" t="s">
        <v>537</v>
      </c>
      <c r="D136" s="8" t="s">
        <v>136</v>
      </c>
      <c r="E136" s="7">
        <v>21.05</v>
      </c>
      <c r="F136" s="7">
        <v>65400802.130000003</v>
      </c>
      <c r="G136" s="6">
        <v>1376686884.8399999</v>
      </c>
      <c r="H136" s="7">
        <v>5563055.0899999999</v>
      </c>
      <c r="I136" s="6">
        <v>117102309.65000001</v>
      </c>
      <c r="J136" s="7">
        <v>-1531819.63</v>
      </c>
      <c r="K136" s="6">
        <v>-32244803.210000001</v>
      </c>
      <c r="L136" s="7">
        <v>7094874.7199999997</v>
      </c>
      <c r="M136" s="6">
        <v>149347112.86000001</v>
      </c>
    </row>
    <row r="137" spans="1:13">
      <c r="A137" s="113" t="s">
        <v>65</v>
      </c>
      <c r="B137" s="8" t="s">
        <v>116</v>
      </c>
      <c r="C137" s="8" t="s">
        <v>538</v>
      </c>
      <c r="D137" s="8" t="s">
        <v>118</v>
      </c>
      <c r="E137" s="7">
        <v>13.869999</v>
      </c>
      <c r="F137" s="7">
        <v>154441323.37</v>
      </c>
      <c r="G137" s="6">
        <v>2142101155.1400001</v>
      </c>
      <c r="H137" s="7">
        <v>6817486.9500000002</v>
      </c>
      <c r="I137" s="6">
        <v>94558543.989999995</v>
      </c>
      <c r="J137" s="7">
        <v>-7224826.1500000004</v>
      </c>
      <c r="K137" s="6">
        <v>-100208338.7</v>
      </c>
      <c r="L137" s="7">
        <v>14042313.1</v>
      </c>
      <c r="M137" s="6">
        <v>194766882.69999999</v>
      </c>
    </row>
    <row r="138" spans="1:13" s="10" customFormat="1">
      <c r="A138" s="110" t="str">
        <f>"Sub Total: " &amp;A137</f>
        <v xml:space="preserve">Sub Total: PSG Mutual Fund </v>
      </c>
      <c r="B138" s="110"/>
      <c r="C138" s="110"/>
      <c r="D138" s="110"/>
      <c r="E138" s="111"/>
      <c r="F138" s="111"/>
      <c r="G138" s="112">
        <f>SUM(G134:G137)</f>
        <v>4047235848.6499996</v>
      </c>
      <c r="H138" s="111"/>
      <c r="I138" s="112">
        <f>SUM(I134:I137)</f>
        <v>241370014.92000002</v>
      </c>
      <c r="J138" s="111"/>
      <c r="K138" s="112">
        <f>SUM(K134:K137)</f>
        <v>-146909286.77000001</v>
      </c>
      <c r="L138" s="111"/>
      <c r="M138" s="112">
        <f>SUM(M134:M137)</f>
        <v>388279301.69999999</v>
      </c>
    </row>
    <row r="139" spans="1:13" s="10" customFormat="1">
      <c r="A139" s="110"/>
      <c r="B139" s="110"/>
      <c r="C139" s="110"/>
      <c r="D139" s="110"/>
      <c r="E139" s="111"/>
      <c r="F139" s="111"/>
      <c r="G139" s="112"/>
      <c r="H139" s="111"/>
      <c r="I139" s="112"/>
      <c r="J139" s="111"/>
      <c r="K139" s="112"/>
      <c r="L139" s="111"/>
      <c r="M139" s="112"/>
    </row>
    <row r="140" spans="1:13" s="10" customFormat="1">
      <c r="A140" s="110" t="str">
        <f>A141</f>
        <v>Sanlam Universal Funds Plc (Ireland)</v>
      </c>
      <c r="B140" s="110"/>
      <c r="C140" s="110"/>
      <c r="D140" s="110"/>
      <c r="E140" s="111"/>
      <c r="F140" s="111"/>
      <c r="G140" s="112"/>
      <c r="H140" s="111"/>
      <c r="I140" s="112"/>
      <c r="J140" s="111"/>
      <c r="K140" s="112"/>
      <c r="L140" s="111"/>
      <c r="M140" s="112"/>
    </row>
    <row r="141" spans="1:13">
      <c r="A141" s="113" t="s">
        <v>70</v>
      </c>
      <c r="B141" s="8" t="s">
        <v>116</v>
      </c>
      <c r="C141" s="8" t="s">
        <v>565</v>
      </c>
      <c r="D141" s="8" t="s">
        <v>118</v>
      </c>
      <c r="E141" s="7">
        <v>13.818452000000001</v>
      </c>
      <c r="F141" s="7">
        <v>3791.19</v>
      </c>
      <c r="G141" s="6">
        <v>52388.38</v>
      </c>
      <c r="H141" s="7">
        <v>0</v>
      </c>
      <c r="I141" s="6">
        <v>0</v>
      </c>
      <c r="J141" s="7">
        <v>0</v>
      </c>
      <c r="K141" s="6">
        <v>0</v>
      </c>
      <c r="L141" s="7">
        <v>0</v>
      </c>
      <c r="M141" s="6">
        <v>0</v>
      </c>
    </row>
    <row r="142" spans="1:13">
      <c r="A142" s="113" t="s">
        <v>70</v>
      </c>
      <c r="B142" s="8" t="s">
        <v>116</v>
      </c>
      <c r="C142" s="8" t="s">
        <v>575</v>
      </c>
      <c r="D142" s="8" t="s">
        <v>118</v>
      </c>
      <c r="E142" s="7">
        <v>13.818453</v>
      </c>
      <c r="F142" s="7">
        <v>337814.23</v>
      </c>
      <c r="G142" s="6">
        <v>4668070.12</v>
      </c>
      <c r="H142" s="7">
        <v>1300</v>
      </c>
      <c r="I142" s="6">
        <v>17963.990000000002</v>
      </c>
      <c r="J142" s="7">
        <v>0</v>
      </c>
      <c r="K142" s="6">
        <v>0</v>
      </c>
      <c r="L142" s="7">
        <v>1300</v>
      </c>
      <c r="M142" s="6">
        <v>17963.990000000002</v>
      </c>
    </row>
    <row r="143" spans="1:13" s="10" customFormat="1">
      <c r="A143" s="110" t="str">
        <f>"Sub Total: " &amp;A142</f>
        <v>Sub Total: Sanlam Universal Funds Plc (Ireland)</v>
      </c>
      <c r="B143" s="110"/>
      <c r="C143" s="110"/>
      <c r="D143" s="110"/>
      <c r="E143" s="111"/>
      <c r="F143" s="111"/>
      <c r="G143" s="112">
        <f>SUM(G141:G142)</f>
        <v>4720458.5</v>
      </c>
      <c r="H143" s="111"/>
      <c r="I143" s="112">
        <f>SUM(I141:I142)</f>
        <v>17963.990000000002</v>
      </c>
      <c r="J143" s="111"/>
      <c r="K143" s="112">
        <f>SUM(K141:K142)</f>
        <v>0</v>
      </c>
      <c r="L143" s="111"/>
      <c r="M143" s="112">
        <f>SUM(M141:M142)</f>
        <v>17963.990000000002</v>
      </c>
    </row>
    <row r="144" spans="1:13" s="10" customFormat="1">
      <c r="A144" s="110"/>
      <c r="B144" s="110"/>
      <c r="C144" s="110"/>
      <c r="D144" s="110"/>
      <c r="E144" s="111"/>
      <c r="F144" s="111"/>
      <c r="G144" s="112"/>
      <c r="H144" s="111"/>
      <c r="I144" s="112"/>
      <c r="J144" s="111"/>
      <c r="K144" s="112"/>
      <c r="L144" s="111"/>
      <c r="M144" s="112"/>
    </row>
    <row r="145" spans="1:13" s="10" customFormat="1">
      <c r="A145" s="110" t="str">
        <f>A146</f>
        <v>SEI Global Master Fund Plc (Ireland)</v>
      </c>
      <c r="B145" s="110"/>
      <c r="C145" s="110"/>
      <c r="D145" s="110"/>
      <c r="E145" s="111"/>
      <c r="F145" s="111"/>
      <c r="G145" s="112"/>
      <c r="H145" s="111"/>
      <c r="I145" s="112"/>
      <c r="J145" s="111"/>
      <c r="K145" s="112"/>
      <c r="L145" s="111"/>
      <c r="M145" s="112"/>
    </row>
    <row r="146" spans="1:13">
      <c r="A146" s="113" t="s">
        <v>73</v>
      </c>
      <c r="B146" s="8" t="s">
        <v>116</v>
      </c>
      <c r="C146" s="8" t="s">
        <v>594</v>
      </c>
      <c r="D146" s="8" t="s">
        <v>118</v>
      </c>
      <c r="E146" s="7">
        <v>0</v>
      </c>
      <c r="F146" s="7">
        <v>0</v>
      </c>
      <c r="G146" s="6">
        <v>0</v>
      </c>
      <c r="H146" s="7">
        <v>0</v>
      </c>
      <c r="I146" s="6">
        <v>0</v>
      </c>
      <c r="J146" s="7">
        <v>0</v>
      </c>
      <c r="K146" s="6">
        <v>0</v>
      </c>
      <c r="L146" s="7">
        <v>0</v>
      </c>
      <c r="M146" s="6">
        <v>0</v>
      </c>
    </row>
    <row r="147" spans="1:13">
      <c r="A147" s="113" t="s">
        <v>73</v>
      </c>
      <c r="B147" s="8" t="s">
        <v>116</v>
      </c>
      <c r="C147" s="8" t="s">
        <v>597</v>
      </c>
      <c r="D147" s="8" t="s">
        <v>118</v>
      </c>
      <c r="E147" s="7">
        <v>13.699999</v>
      </c>
      <c r="F147" s="7">
        <v>12976125.83</v>
      </c>
      <c r="G147" s="6">
        <v>177772923.87</v>
      </c>
      <c r="H147" s="7">
        <v>21622.5</v>
      </c>
      <c r="I147" s="6">
        <v>296228.25</v>
      </c>
      <c r="J147" s="7">
        <v>2734437.47</v>
      </c>
      <c r="K147" s="6">
        <v>37461793.340000004</v>
      </c>
      <c r="L147" s="7">
        <v>-2712814.97</v>
      </c>
      <c r="M147" s="6">
        <v>-37165565.090000004</v>
      </c>
    </row>
    <row r="148" spans="1:13">
      <c r="A148" s="113" t="s">
        <v>73</v>
      </c>
      <c r="B148" s="8" t="s">
        <v>116</v>
      </c>
      <c r="C148" s="8" t="s">
        <v>599</v>
      </c>
      <c r="D148" s="8" t="s">
        <v>118</v>
      </c>
      <c r="E148" s="7">
        <v>13.699999</v>
      </c>
      <c r="F148" s="7">
        <v>12949868.02</v>
      </c>
      <c r="G148" s="6">
        <v>177413191.87</v>
      </c>
      <c r="H148" s="7">
        <v>19380.349999999999</v>
      </c>
      <c r="I148" s="6">
        <v>265510.8</v>
      </c>
      <c r="J148" s="7">
        <v>2785335.27</v>
      </c>
      <c r="K148" s="6">
        <v>38159093.200000003</v>
      </c>
      <c r="L148" s="7">
        <v>-2765954.92</v>
      </c>
      <c r="M148" s="6">
        <v>-37893582.399999999</v>
      </c>
    </row>
    <row r="149" spans="1:13">
      <c r="A149" s="113" t="s">
        <v>73</v>
      </c>
      <c r="B149" s="8" t="s">
        <v>116</v>
      </c>
      <c r="C149" s="8" t="s">
        <v>604</v>
      </c>
      <c r="D149" s="8" t="s">
        <v>118</v>
      </c>
      <c r="E149" s="7">
        <v>0</v>
      </c>
      <c r="F149" s="7">
        <v>0</v>
      </c>
      <c r="G149" s="6">
        <v>0</v>
      </c>
      <c r="H149" s="7">
        <v>0</v>
      </c>
      <c r="I149" s="6">
        <v>0</v>
      </c>
      <c r="J149" s="7">
        <v>0</v>
      </c>
      <c r="K149" s="6">
        <v>0</v>
      </c>
      <c r="L149" s="7">
        <v>0</v>
      </c>
      <c r="M149" s="6">
        <v>0</v>
      </c>
    </row>
    <row r="150" spans="1:13">
      <c r="A150" s="113" t="s">
        <v>73</v>
      </c>
      <c r="B150" s="8" t="s">
        <v>116</v>
      </c>
      <c r="C150" s="8" t="s">
        <v>606</v>
      </c>
      <c r="D150" s="8" t="s">
        <v>118</v>
      </c>
      <c r="E150" s="7">
        <v>0</v>
      </c>
      <c r="F150" s="7">
        <v>0</v>
      </c>
      <c r="G150" s="6">
        <v>0</v>
      </c>
      <c r="H150" s="7">
        <v>0</v>
      </c>
      <c r="I150" s="6">
        <v>0</v>
      </c>
      <c r="J150" s="7">
        <v>0</v>
      </c>
      <c r="K150" s="6">
        <v>0</v>
      </c>
      <c r="L150" s="7">
        <v>0</v>
      </c>
      <c r="M150" s="6">
        <v>0</v>
      </c>
    </row>
    <row r="151" spans="1:13">
      <c r="A151" s="113" t="s">
        <v>73</v>
      </c>
      <c r="B151" s="8" t="s">
        <v>116</v>
      </c>
      <c r="C151" s="8" t="s">
        <v>608</v>
      </c>
      <c r="D151" s="8" t="s">
        <v>118</v>
      </c>
      <c r="E151" s="7">
        <v>13.7</v>
      </c>
      <c r="F151" s="7">
        <v>4790252.1399999997</v>
      </c>
      <c r="G151" s="6">
        <v>65626454.32</v>
      </c>
      <c r="H151" s="7">
        <v>22546.9</v>
      </c>
      <c r="I151" s="6">
        <v>308892.53000000003</v>
      </c>
      <c r="J151" s="7">
        <v>289792.56</v>
      </c>
      <c r="K151" s="6">
        <v>3970158.07</v>
      </c>
      <c r="L151" s="7">
        <v>-267245.65999999997</v>
      </c>
      <c r="M151" s="6">
        <v>-3661265.54</v>
      </c>
    </row>
    <row r="152" spans="1:13" s="10" customFormat="1">
      <c r="A152" s="110" t="str">
        <f>"Sub Total: " &amp;A151</f>
        <v>Sub Total: SEI Global Master Fund Plc (Ireland)</v>
      </c>
      <c r="B152" s="110"/>
      <c r="C152" s="110"/>
      <c r="D152" s="110"/>
      <c r="E152" s="111"/>
      <c r="F152" s="111"/>
      <c r="G152" s="112">
        <f>SUM(G146:G151)</f>
        <v>420812570.06</v>
      </c>
      <c r="H152" s="111"/>
      <c r="I152" s="112">
        <f>SUM(I146:I151)</f>
        <v>870631.58000000007</v>
      </c>
      <c r="J152" s="111"/>
      <c r="K152" s="112">
        <f>SUM(K146:K151)</f>
        <v>79591044.609999999</v>
      </c>
      <c r="L152" s="111"/>
      <c r="M152" s="112">
        <f>SUM(M146:M151)</f>
        <v>-78720413.030000016</v>
      </c>
    </row>
    <row r="153" spans="1:13" s="10" customFormat="1">
      <c r="A153" s="110"/>
      <c r="B153" s="110"/>
      <c r="C153" s="110"/>
      <c r="D153" s="110"/>
      <c r="E153" s="111"/>
      <c r="F153" s="111"/>
      <c r="G153" s="112"/>
      <c r="H153" s="111"/>
      <c r="I153" s="112"/>
      <c r="J153" s="111"/>
      <c r="K153" s="112"/>
      <c r="L153" s="111"/>
      <c r="M153" s="112"/>
    </row>
    <row r="154" spans="1:13" s="10" customFormat="1">
      <c r="A154" s="110" t="str">
        <f>A155</f>
        <v>STANLIB FUNDS Limited</v>
      </c>
      <c r="B154" s="110"/>
      <c r="C154" s="110"/>
      <c r="D154" s="110"/>
      <c r="E154" s="111"/>
      <c r="F154" s="111"/>
      <c r="G154" s="112"/>
      <c r="H154" s="111"/>
      <c r="I154" s="112"/>
      <c r="J154" s="111"/>
      <c r="K154" s="112"/>
      <c r="L154" s="111"/>
      <c r="M154" s="112"/>
    </row>
    <row r="155" spans="1:13">
      <c r="A155" s="113" t="s">
        <v>75</v>
      </c>
      <c r="B155" s="8" t="s">
        <v>116</v>
      </c>
      <c r="C155" s="8" t="s">
        <v>617</v>
      </c>
      <c r="D155" s="8" t="s">
        <v>118</v>
      </c>
      <c r="E155" s="7">
        <v>14.020200000000001</v>
      </c>
      <c r="F155" s="7">
        <v>86690729</v>
      </c>
      <c r="G155" s="6">
        <v>1215421358.73</v>
      </c>
      <c r="H155" s="7">
        <v>5405194</v>
      </c>
      <c r="I155" s="6">
        <v>75781900.920000002</v>
      </c>
      <c r="J155" s="7">
        <v>954782</v>
      </c>
      <c r="K155" s="6">
        <v>13386234.6</v>
      </c>
      <c r="L155" s="7">
        <v>4450412</v>
      </c>
      <c r="M155" s="6">
        <v>62395666.32</v>
      </c>
    </row>
    <row r="156" spans="1:13">
      <c r="A156" s="113" t="s">
        <v>75</v>
      </c>
      <c r="B156" s="8" t="s">
        <v>116</v>
      </c>
      <c r="C156" s="8" t="s">
        <v>621</v>
      </c>
      <c r="D156" s="8" t="s">
        <v>118</v>
      </c>
      <c r="E156" s="7">
        <v>14.020200000000001</v>
      </c>
      <c r="F156" s="7">
        <v>238270098</v>
      </c>
      <c r="G156" s="6">
        <v>3340594427.98</v>
      </c>
      <c r="H156" s="7">
        <v>438236</v>
      </c>
      <c r="I156" s="6">
        <v>6144156.3700000001</v>
      </c>
      <c r="J156" s="7">
        <v>3898995</v>
      </c>
      <c r="K156" s="6">
        <v>54664689.700000003</v>
      </c>
      <c r="L156" s="7">
        <v>-3460759</v>
      </c>
      <c r="M156" s="6">
        <v>-48520533.329999998</v>
      </c>
    </row>
    <row r="157" spans="1:13" s="10" customFormat="1">
      <c r="A157" s="110" t="str">
        <f>"Sub Total: " &amp;A156</f>
        <v>Sub Total: STANLIB FUNDS Limited</v>
      </c>
      <c r="B157" s="110"/>
      <c r="C157" s="110"/>
      <c r="D157" s="110"/>
      <c r="E157" s="111"/>
      <c r="F157" s="111"/>
      <c r="G157" s="112">
        <f>SUM(G155:G156)</f>
        <v>4556015786.71</v>
      </c>
      <c r="H157" s="111"/>
      <c r="I157" s="112">
        <f>SUM(I155:I156)</f>
        <v>81926057.290000007</v>
      </c>
      <c r="J157" s="111"/>
      <c r="K157" s="112">
        <f>SUM(K155:K156)</f>
        <v>68050924.299999997</v>
      </c>
      <c r="L157" s="111"/>
      <c r="M157" s="112">
        <f>SUM(M155:M156)</f>
        <v>13875132.990000002</v>
      </c>
    </row>
    <row r="158" spans="1:13" s="10" customFormat="1">
      <c r="A158" s="110"/>
      <c r="B158" s="110"/>
      <c r="C158" s="110"/>
      <c r="D158" s="110"/>
      <c r="E158" s="111"/>
      <c r="F158" s="111"/>
      <c r="G158" s="112"/>
      <c r="H158" s="111"/>
      <c r="I158" s="112"/>
      <c r="J158" s="111"/>
      <c r="K158" s="112"/>
      <c r="L158" s="111"/>
      <c r="M158" s="112"/>
    </row>
    <row r="159" spans="1:13" s="10" customFormat="1">
      <c r="A159" s="110" t="str">
        <f>A160</f>
        <v>STANLIB OFFSHORE UNIT TRUSTS</v>
      </c>
      <c r="B159" s="110"/>
      <c r="C159" s="110"/>
      <c r="D159" s="110"/>
      <c r="E159" s="111"/>
      <c r="F159" s="111"/>
      <c r="G159" s="112"/>
      <c r="H159" s="111"/>
      <c r="I159" s="112"/>
      <c r="J159" s="111"/>
      <c r="K159" s="112"/>
      <c r="L159" s="111"/>
      <c r="M159" s="112"/>
    </row>
    <row r="160" spans="1:13">
      <c r="A160" s="113" t="s">
        <v>76</v>
      </c>
      <c r="B160" s="8" t="s">
        <v>116</v>
      </c>
      <c r="C160" s="8" t="s">
        <v>623</v>
      </c>
      <c r="D160" s="8" t="s">
        <v>122</v>
      </c>
      <c r="E160" s="7">
        <v>15.764699</v>
      </c>
      <c r="F160" s="7">
        <v>4464914.26</v>
      </c>
      <c r="G160" s="6">
        <v>70388033.829999998</v>
      </c>
      <c r="H160" s="7">
        <v>600000</v>
      </c>
      <c r="I160" s="6">
        <v>9458820</v>
      </c>
      <c r="J160" s="7">
        <v>126046.21</v>
      </c>
      <c r="K160" s="6">
        <v>1987080.69</v>
      </c>
      <c r="L160" s="7">
        <v>473953.79</v>
      </c>
      <c r="M160" s="6">
        <v>7471739.3099999996</v>
      </c>
    </row>
    <row r="161" spans="1:13">
      <c r="A161" s="113" t="s">
        <v>76</v>
      </c>
      <c r="B161" s="8" t="s">
        <v>116</v>
      </c>
      <c r="C161" s="8" t="s">
        <v>628</v>
      </c>
      <c r="D161" s="8" t="s">
        <v>118</v>
      </c>
      <c r="E161" s="7">
        <v>14.020200000000001</v>
      </c>
      <c r="F161" s="7">
        <v>6821175.1299999999</v>
      </c>
      <c r="G161" s="6">
        <v>95634239.560000002</v>
      </c>
      <c r="H161" s="7">
        <v>53148.34</v>
      </c>
      <c r="I161" s="6">
        <v>745150.36</v>
      </c>
      <c r="J161" s="7">
        <v>1508075.29</v>
      </c>
      <c r="K161" s="6">
        <v>21143517.18</v>
      </c>
      <c r="L161" s="7">
        <v>-1454926.95</v>
      </c>
      <c r="M161" s="6">
        <v>-20398366.82</v>
      </c>
    </row>
    <row r="162" spans="1:13">
      <c r="A162" s="113" t="s">
        <v>76</v>
      </c>
      <c r="B162" s="8" t="s">
        <v>116</v>
      </c>
      <c r="C162" s="8" t="s">
        <v>633</v>
      </c>
      <c r="D162" s="8" t="s">
        <v>118</v>
      </c>
      <c r="E162" s="7">
        <v>14.020200000000001</v>
      </c>
      <c r="F162" s="7">
        <v>3284611.36</v>
      </c>
      <c r="G162" s="6">
        <v>46050908.189999998</v>
      </c>
      <c r="H162" s="7">
        <v>186990.7</v>
      </c>
      <c r="I162" s="6">
        <v>2621647.0099999998</v>
      </c>
      <c r="J162" s="7">
        <v>191422.96</v>
      </c>
      <c r="K162" s="6">
        <v>2683788.1800000002</v>
      </c>
      <c r="L162" s="7">
        <v>-4432.26</v>
      </c>
      <c r="M162" s="6">
        <v>-62141.17</v>
      </c>
    </row>
    <row r="163" spans="1:13">
      <c r="A163" s="113" t="s">
        <v>76</v>
      </c>
      <c r="B163" s="8" t="s">
        <v>116</v>
      </c>
      <c r="C163" s="8" t="s">
        <v>634</v>
      </c>
      <c r="D163" s="8" t="s">
        <v>118</v>
      </c>
      <c r="E163" s="7">
        <v>14.020200000000001</v>
      </c>
      <c r="F163" s="7">
        <v>6512978.6299999999</v>
      </c>
      <c r="G163" s="6">
        <v>91313262.989999995</v>
      </c>
      <c r="H163" s="7">
        <v>814647.44</v>
      </c>
      <c r="I163" s="6">
        <v>11421520.039999999</v>
      </c>
      <c r="J163" s="7">
        <v>404101.08</v>
      </c>
      <c r="K163" s="6">
        <v>5665577.96</v>
      </c>
      <c r="L163" s="7">
        <v>410546.36</v>
      </c>
      <c r="M163" s="6">
        <v>5755942.0800000001</v>
      </c>
    </row>
    <row r="164" spans="1:13" s="10" customFormat="1">
      <c r="A164" s="110" t="str">
        <f>"Sub Total: " &amp;A163</f>
        <v>Sub Total: STANLIB OFFSHORE UNIT TRUSTS</v>
      </c>
      <c r="B164" s="110"/>
      <c r="C164" s="110"/>
      <c r="D164" s="110"/>
      <c r="E164" s="111"/>
      <c r="F164" s="111"/>
      <c r="G164" s="112">
        <f>SUM(G160:G163)</f>
        <v>303386444.56999999</v>
      </c>
      <c r="H164" s="111"/>
      <c r="I164" s="112">
        <f>SUM(I160:I163)</f>
        <v>24247137.409999996</v>
      </c>
      <c r="J164" s="111"/>
      <c r="K164" s="112">
        <f>SUM(K160:K163)</f>
        <v>31479964.010000002</v>
      </c>
      <c r="L164" s="111"/>
      <c r="M164" s="112">
        <f>SUM(M160:M163)</f>
        <v>-7232826.6000000015</v>
      </c>
    </row>
    <row r="165" spans="1:13" s="10" customFormat="1">
      <c r="A165" s="110"/>
      <c r="B165" s="110"/>
      <c r="C165" s="110"/>
      <c r="D165" s="110"/>
      <c r="E165" s="111"/>
      <c r="F165" s="111"/>
      <c r="G165" s="112"/>
      <c r="H165" s="111"/>
      <c r="I165" s="112"/>
      <c r="J165" s="111"/>
      <c r="K165" s="112"/>
      <c r="L165" s="111"/>
      <c r="M165" s="112"/>
    </row>
    <row r="166" spans="1:13" s="10" customFormat="1">
      <c r="A166" s="110" t="str">
        <f>A167</f>
        <v>The Fidelity Institutional Liquidity Fund Plc</v>
      </c>
      <c r="B166" s="110"/>
      <c r="C166" s="110"/>
      <c r="D166" s="110"/>
      <c r="E166" s="111"/>
      <c r="F166" s="111"/>
      <c r="G166" s="112"/>
      <c r="H166" s="111"/>
      <c r="I166" s="112"/>
      <c r="J166" s="111"/>
      <c r="K166" s="112"/>
      <c r="L166" s="111"/>
      <c r="M166" s="112"/>
    </row>
    <row r="167" spans="1:13">
      <c r="A167" s="113" t="s">
        <v>77</v>
      </c>
      <c r="B167" s="8" t="s">
        <v>116</v>
      </c>
      <c r="C167" s="8" t="s">
        <v>635</v>
      </c>
      <c r="D167" s="8" t="s">
        <v>122</v>
      </c>
      <c r="E167" s="7">
        <v>15.479998999999999</v>
      </c>
      <c r="F167" s="7">
        <v>30301181.34</v>
      </c>
      <c r="G167" s="6">
        <v>469062287.13999999</v>
      </c>
      <c r="H167" s="7">
        <v>2085930.69</v>
      </c>
      <c r="I167" s="6">
        <v>32290207.079999998</v>
      </c>
      <c r="J167" s="7">
        <v>2236886.83</v>
      </c>
      <c r="K167" s="6">
        <v>34627008.130000003</v>
      </c>
      <c r="L167" s="7">
        <v>-150956.14000000001</v>
      </c>
      <c r="M167" s="6">
        <v>-2336801.0499999998</v>
      </c>
    </row>
    <row r="168" spans="1:13">
      <c r="A168" s="113" t="s">
        <v>77</v>
      </c>
      <c r="B168" s="8" t="s">
        <v>116</v>
      </c>
      <c r="C168" s="8" t="s">
        <v>636</v>
      </c>
      <c r="D168" s="8" t="s">
        <v>136</v>
      </c>
      <c r="E168" s="7">
        <v>20.96</v>
      </c>
      <c r="F168" s="7">
        <v>1227611.6200000001</v>
      </c>
      <c r="G168" s="6">
        <v>25730739.559999999</v>
      </c>
      <c r="H168" s="7">
        <v>0</v>
      </c>
      <c r="I168" s="6">
        <v>0</v>
      </c>
      <c r="J168" s="7">
        <v>86662.66</v>
      </c>
      <c r="K168" s="6">
        <v>1816449.35</v>
      </c>
      <c r="L168" s="7">
        <v>-86662.66</v>
      </c>
      <c r="M168" s="6">
        <v>-1816449.35</v>
      </c>
    </row>
    <row r="169" spans="1:13">
      <c r="A169" s="113" t="s">
        <v>77</v>
      </c>
      <c r="B169" s="8" t="s">
        <v>116</v>
      </c>
      <c r="C169" s="8" t="s">
        <v>637</v>
      </c>
      <c r="D169" s="8" t="s">
        <v>118</v>
      </c>
      <c r="E169" s="7">
        <v>13.849999</v>
      </c>
      <c r="F169" s="7">
        <v>755785500.14999998</v>
      </c>
      <c r="G169" s="6">
        <v>10467629177</v>
      </c>
      <c r="H169" s="7">
        <v>350767279.75</v>
      </c>
      <c r="I169" s="6">
        <v>4858126824.5</v>
      </c>
      <c r="J169" s="7">
        <v>22031177.640000001</v>
      </c>
      <c r="K169" s="6">
        <v>305131810.31</v>
      </c>
      <c r="L169" s="7">
        <v>328736102.11000001</v>
      </c>
      <c r="M169" s="6">
        <v>4552995014.2200003</v>
      </c>
    </row>
    <row r="170" spans="1:13" s="10" customFormat="1">
      <c r="A170" s="110" t="str">
        <f>"Sub Total: " &amp;A169</f>
        <v>Sub Total: The Fidelity Institutional Liquidity Fund Plc</v>
      </c>
      <c r="B170" s="110"/>
      <c r="C170" s="110"/>
      <c r="D170" s="110"/>
      <c r="E170" s="111"/>
      <c r="F170" s="111"/>
      <c r="G170" s="112">
        <f>SUM(G167:G169)</f>
        <v>10962422203.700001</v>
      </c>
      <c r="H170" s="111"/>
      <c r="I170" s="112">
        <f>SUM(I167:I169)</f>
        <v>4890417031.5799999</v>
      </c>
      <c r="J170" s="111"/>
      <c r="K170" s="112">
        <f>SUM(K167:K169)</f>
        <v>341575267.79000002</v>
      </c>
      <c r="L170" s="111"/>
      <c r="M170" s="112">
        <f>SUM(M167:M169)</f>
        <v>4548841763.8200006</v>
      </c>
    </row>
    <row r="171" spans="1:13" s="10" customFormat="1">
      <c r="A171" s="114"/>
      <c r="B171" s="114"/>
      <c r="C171" s="114"/>
      <c r="D171" s="114"/>
      <c r="E171" s="115"/>
      <c r="F171" s="116"/>
      <c r="G171" s="117"/>
      <c r="H171" s="116"/>
      <c r="I171" s="117"/>
      <c r="J171" s="116"/>
      <c r="K171" s="117"/>
      <c r="L171" s="116"/>
      <c r="M171" s="117"/>
    </row>
    <row r="172" spans="1:13" ht="15" thickBot="1">
      <c r="A172" s="5" t="s">
        <v>1</v>
      </c>
      <c r="B172" s="5"/>
      <c r="C172" s="5"/>
      <c r="D172" s="5"/>
      <c r="E172" s="5"/>
      <c r="F172" s="4"/>
      <c r="G172" s="2">
        <f>SUM(G6:G170)/2</f>
        <v>29031704042.159996</v>
      </c>
      <c r="H172" s="4"/>
      <c r="I172" s="2">
        <f>SUM(I6:I170)/2</f>
        <v>6310249871.6599998</v>
      </c>
      <c r="J172" s="4"/>
      <c r="K172" s="2">
        <f>SUM(K6:K170)/2</f>
        <v>3043637306.0400009</v>
      </c>
      <c r="L172" s="4"/>
      <c r="M172" s="2">
        <f>SUM(M6:M170)/2</f>
        <v>3266901459.0900002</v>
      </c>
    </row>
    <row r="173" spans="1:13" ht="15" thickTop="1">
      <c r="G173" s="118"/>
      <c r="I173" s="118"/>
      <c r="K173" s="118"/>
      <c r="M173" s="118"/>
    </row>
    <row r="174" spans="1:13">
      <c r="B174" s="126"/>
      <c r="C174" s="126"/>
      <c r="D174" s="126"/>
      <c r="E174" s="126"/>
      <c r="F174" s="126"/>
      <c r="G174" s="126"/>
      <c r="I174" s="20"/>
      <c r="K174" s="20"/>
      <c r="M174" s="20"/>
    </row>
  </sheetData>
  <mergeCells count="11">
    <mergeCell ref="H3:I3"/>
    <mergeCell ref="J3:K3"/>
    <mergeCell ref="L3:M3"/>
    <mergeCell ref="B174:G174"/>
    <mergeCell ref="A1:G1"/>
    <mergeCell ref="A3:A4"/>
    <mergeCell ref="B3:B4"/>
    <mergeCell ref="C3:C4"/>
    <mergeCell ref="D3:D4"/>
    <mergeCell ref="E3:E4"/>
    <mergeCell ref="F3:G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FCISSummary</vt:lpstr>
      <vt:lpstr>FCISAssetSum</vt:lpstr>
      <vt:lpstr>FCISSchemeSummary</vt:lpstr>
      <vt:lpstr>SUMYEAR</vt:lpstr>
      <vt:lpstr>FCIS All</vt:lpstr>
      <vt:lpstr>Equity</vt:lpstr>
      <vt:lpstr>Asset Allocation</vt:lpstr>
      <vt:lpstr>Fixed Interest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Moonfire</dc:creator>
  <cp:lastModifiedBy>Jenny Gage</cp:lastModifiedBy>
  <dcterms:created xsi:type="dcterms:W3CDTF">2015-10-21T11:22:10Z</dcterms:created>
  <dcterms:modified xsi:type="dcterms:W3CDTF">2015-10-27T07:37:16Z</dcterms:modified>
</cp:coreProperties>
</file>