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General (incl. website)/Life/"/>
    </mc:Choice>
  </mc:AlternateContent>
  <xr:revisionPtr revIDLastSave="0" documentId="8_{AD88C0F3-5F21-4C8B-A930-ABDAE4BCB0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3" l="1"/>
  <c r="B13" i="13" s="1"/>
  <c r="C10" i="13"/>
  <c r="C13" i="13" s="1"/>
  <c r="B11" i="13"/>
  <c r="C11" i="13"/>
  <c r="B12" i="13"/>
  <c r="C12" i="13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F14" i="10" s="1"/>
  <c r="G11" i="10"/>
  <c r="H11" i="10"/>
  <c r="B12" i="10"/>
  <c r="C12" i="10"/>
  <c r="D12" i="10"/>
  <c r="E12" i="10"/>
  <c r="F12" i="10"/>
  <c r="G12" i="10"/>
  <c r="H12" i="10"/>
  <c r="B13" i="10"/>
  <c r="C13" i="10"/>
  <c r="D13" i="10"/>
  <c r="E13" i="10"/>
  <c r="F13" i="10"/>
  <c r="G13" i="10"/>
  <c r="H13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B14" i="7" s="1"/>
  <c r="E57" i="4" s="1"/>
  <c r="D10" i="7"/>
  <c r="D14" i="7" s="1"/>
  <c r="F10" i="7"/>
  <c r="F14" i="7" s="1"/>
  <c r="E58" i="4" s="1"/>
  <c r="C18" i="3" s="1"/>
  <c r="I10" i="7"/>
  <c r="J10" i="7"/>
  <c r="K11" i="7"/>
  <c r="M11" i="7"/>
  <c r="N11" i="7"/>
  <c r="K12" i="7"/>
  <c r="M12" i="7"/>
  <c r="N12" i="7"/>
  <c r="K13" i="7"/>
  <c r="M13" i="7"/>
  <c r="N13" i="7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E15" i="6"/>
  <c r="H15" i="6"/>
  <c r="E16" i="6"/>
  <c r="H16" i="6"/>
  <c r="E17" i="6"/>
  <c r="H17" i="6"/>
  <c r="E18" i="6"/>
  <c r="H18" i="6"/>
  <c r="E19" i="6"/>
  <c r="H19" i="6"/>
  <c r="E20" i="6"/>
  <c r="H20" i="6"/>
  <c r="E21" i="6"/>
  <c r="H21" i="6"/>
  <c r="E22" i="6"/>
  <c r="H22" i="6"/>
  <c r="C24" i="6"/>
  <c r="D24" i="6"/>
  <c r="F24" i="6"/>
  <c r="G24" i="6"/>
  <c r="E25" i="6"/>
  <c r="H25" i="6"/>
  <c r="E26" i="6"/>
  <c r="H26" i="6"/>
  <c r="E27" i="6"/>
  <c r="H27" i="6"/>
  <c r="E28" i="6"/>
  <c r="H28" i="6"/>
  <c r="E29" i="6"/>
  <c r="H29" i="6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E39" i="6"/>
  <c r="H39" i="6"/>
  <c r="E40" i="6"/>
  <c r="H40" i="6"/>
  <c r="C42" i="6"/>
  <c r="D42" i="6"/>
  <c r="F42" i="6"/>
  <c r="G42" i="6"/>
  <c r="E43" i="6"/>
  <c r="H43" i="6"/>
  <c r="E44" i="6"/>
  <c r="H44" i="6"/>
  <c r="E45" i="6"/>
  <c r="H45" i="6"/>
  <c r="E46" i="6"/>
  <c r="H46" i="6"/>
  <c r="E47" i="6"/>
  <c r="H47" i="6"/>
  <c r="E48" i="6"/>
  <c r="H48" i="6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E86" i="6"/>
  <c r="H86" i="6"/>
  <c r="E87" i="6"/>
  <c r="H87" i="6"/>
  <c r="E88" i="6"/>
  <c r="H88" i="6"/>
  <c r="C90" i="6"/>
  <c r="D90" i="6"/>
  <c r="F90" i="6"/>
  <c r="G90" i="6"/>
  <c r="E91" i="6"/>
  <c r="I91" i="6" s="1"/>
  <c r="H91" i="6"/>
  <c r="E92" i="6"/>
  <c r="H92" i="6"/>
  <c r="E93" i="6"/>
  <c r="H93" i="6"/>
  <c r="E94" i="6"/>
  <c r="H94" i="6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F118" i="4" l="1"/>
  <c r="I15" i="6"/>
  <c r="H14" i="10"/>
  <c r="I13" i="10"/>
  <c r="G14" i="10"/>
  <c r="E14" i="10"/>
  <c r="D14" i="10"/>
  <c r="B14" i="10"/>
  <c r="O21" i="7"/>
  <c r="O20" i="7"/>
  <c r="K10" i="7"/>
  <c r="I17" i="6"/>
  <c r="I93" i="6"/>
  <c r="H90" i="6"/>
  <c r="E90" i="6"/>
  <c r="I90" i="6" s="1"/>
  <c r="I88" i="6"/>
  <c r="I87" i="6"/>
  <c r="I86" i="6"/>
  <c r="I85" i="6"/>
  <c r="H83" i="6"/>
  <c r="I83" i="6" s="1"/>
  <c r="E83" i="6"/>
  <c r="I81" i="6"/>
  <c r="I80" i="6"/>
  <c r="I79" i="6"/>
  <c r="I78" i="6"/>
  <c r="I77" i="6"/>
  <c r="H75" i="6"/>
  <c r="E75" i="6"/>
  <c r="I73" i="6"/>
  <c r="I72" i="6"/>
  <c r="I71" i="6"/>
  <c r="I70" i="6"/>
  <c r="I69" i="6"/>
  <c r="I68" i="6"/>
  <c r="I67" i="6"/>
  <c r="I66" i="6"/>
  <c r="H64" i="6"/>
  <c r="E64" i="6"/>
  <c r="I62" i="6"/>
  <c r="I61" i="6"/>
  <c r="I60" i="6"/>
  <c r="I59" i="6"/>
  <c r="I58" i="6"/>
  <c r="I57" i="6"/>
  <c r="I56" i="6"/>
  <c r="I55" i="6"/>
  <c r="H53" i="6"/>
  <c r="E53" i="6"/>
  <c r="E25" i="4" s="1"/>
  <c r="I51" i="6"/>
  <c r="I50" i="6"/>
  <c r="I49" i="6"/>
  <c r="I48" i="6"/>
  <c r="I47" i="6"/>
  <c r="I46" i="6"/>
  <c r="I45" i="6"/>
  <c r="I44" i="6"/>
  <c r="H42" i="6"/>
  <c r="E42" i="6"/>
  <c r="E24" i="4" s="1"/>
  <c r="I40" i="6"/>
  <c r="I39" i="6"/>
  <c r="I38" i="6"/>
  <c r="I37" i="6"/>
  <c r="H35" i="6"/>
  <c r="E35" i="6"/>
  <c r="I33" i="6"/>
  <c r="I32" i="6"/>
  <c r="I31" i="6"/>
  <c r="I30" i="6"/>
  <c r="I29" i="6"/>
  <c r="I28" i="6"/>
  <c r="I27" i="6"/>
  <c r="I26" i="6"/>
  <c r="H24" i="6"/>
  <c r="E24" i="6"/>
  <c r="E22" i="4" s="1"/>
  <c r="I22" i="6"/>
  <c r="I21" i="6"/>
  <c r="I19" i="6"/>
  <c r="I18" i="6"/>
  <c r="E106" i="4"/>
  <c r="E118" i="4" s="1"/>
  <c r="F59" i="4"/>
  <c r="F78" i="4" s="1"/>
  <c r="F44" i="4"/>
  <c r="E20" i="5"/>
  <c r="E5" i="5"/>
  <c r="I94" i="6"/>
  <c r="I92" i="6"/>
  <c r="I84" i="6"/>
  <c r="I76" i="6"/>
  <c r="I64" i="6"/>
  <c r="I65" i="6"/>
  <c r="I54" i="6"/>
  <c r="I43" i="6"/>
  <c r="I36" i="6"/>
  <c r="B8" i="6"/>
  <c r="B5" i="6"/>
  <c r="I25" i="6"/>
  <c r="H14" i="6"/>
  <c r="I20" i="6"/>
  <c r="I16" i="6"/>
  <c r="N10" i="7"/>
  <c r="N14" i="7" s="1"/>
  <c r="E16" i="4" s="1"/>
  <c r="E14" i="4" s="1"/>
  <c r="O19" i="7"/>
  <c r="J14" i="7"/>
  <c r="O18" i="7"/>
  <c r="M10" i="7"/>
  <c r="O13" i="7"/>
  <c r="O12" i="7"/>
  <c r="K14" i="7"/>
  <c r="O11" i="7"/>
  <c r="AC10" i="8"/>
  <c r="P10" i="8"/>
  <c r="J10" i="9"/>
  <c r="C14" i="10"/>
  <c r="I12" i="10"/>
  <c r="I11" i="10"/>
  <c r="P10" i="11"/>
  <c r="J10" i="12"/>
  <c r="I14" i="7"/>
  <c r="E56" i="4" s="1"/>
  <c r="E29" i="4"/>
  <c r="E28" i="4"/>
  <c r="B9" i="6"/>
  <c r="B4" i="6"/>
  <c r="E14" i="6"/>
  <c r="O10" i="7" l="1"/>
  <c r="O14" i="7" s="1"/>
  <c r="I14" i="10"/>
  <c r="E23" i="4"/>
  <c r="E26" i="4"/>
  <c r="I75" i="6"/>
  <c r="E27" i="4"/>
  <c r="I24" i="6"/>
  <c r="I35" i="6"/>
  <c r="I42" i="6"/>
  <c r="I53" i="6"/>
  <c r="E35" i="5"/>
  <c r="F80" i="4"/>
  <c r="B7" i="6"/>
  <c r="B3" i="6"/>
  <c r="M14" i="7"/>
  <c r="E55" i="4"/>
  <c r="E59" i="4" s="1"/>
  <c r="E78" i="4" s="1"/>
  <c r="C19" i="3" s="1"/>
  <c r="C17" i="3"/>
  <c r="I14" i="6"/>
  <c r="E21" i="4"/>
  <c r="E20" i="4" l="1"/>
  <c r="E44" i="4" s="1"/>
  <c r="E80" i="4" s="1"/>
</calcChain>
</file>

<file path=xl/sharedStrings.xml><?xml version="1.0" encoding="utf-8"?>
<sst xmlns="http://schemas.openxmlformats.org/spreadsheetml/2006/main" count="554" uniqueCount="277">
  <si>
    <t>Total</t>
  </si>
  <si>
    <t>Risk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</si>
  <si>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</si>
  <si>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</si>
  <si>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</si>
  <si>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</si>
  <si>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</si>
  <si>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</si>
  <si>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</si>
  <si>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</si>
  <si>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</si>
  <si>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</si>
  <si>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</si>
  <si>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</si>
  <si>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</si>
  <si>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</si>
  <si>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</si>
  <si>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</si>
  <si>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</si>
  <si>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</si>
  <si>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</si>
  <si>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</si>
  <si>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</si>
  <si>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</si>
  <si>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</si>
  <si>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</si>
  <si>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</si>
  <si>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</si>
  <si>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</si>
  <si>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</si>
  <si>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</si>
  <si>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</si>
  <si>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</si>
  <si>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</si>
  <si>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</si>
  <si>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</si>
  <si>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</si>
  <si>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</si>
  <si>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</si>
  <si>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</si>
  <si>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</si>
  <si>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Year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</si>
  <si>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</si>
  <si>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</si>
  <si>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</si>
  <si>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</si>
  <si>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</si>
  <si>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</si>
  <si>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</si>
  <si>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</si>
  <si>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</si>
  <si>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</si>
  <si>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</si>
  <si>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</si>
  <si>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</si>
  <si>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</si>
  <si>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</si>
  <si>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</si>
  <si>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</si>
  <si>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</si>
  <si>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</si>
  <si>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</si>
  <si>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</si>
  <si>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</si>
  <si>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</si>
  <si>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</si>
  <si>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</si>
  <si>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</si>
  <si>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</si>
  <si>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</si>
  <si>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</si>
  <si>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</si>
  <si>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</si>
  <si>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</si>
  <si>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</si>
  <si>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</si>
  <si>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</si>
  <si>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</si>
  <si>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</si>
  <si>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</si>
  <si>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</si>
  <si>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</si>
  <si>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</si>
  <si>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</si>
  <si>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</si>
  <si>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</si>
  <si>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</si>
  <si>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</si>
  <si>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</si>
  <si>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</si>
  <si>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</si>
  <si>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</si>
  <si>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</si>
  <si>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</si>
  <si>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</si>
  <si>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</si>
  <si>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</si>
  <si>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</si>
  <si>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</si>
  <si>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</si>
  <si>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</si>
  <si>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</si>
  <si>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</si>
  <si>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</si>
  <si>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</si>
  <si>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</si>
  <si>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</si>
  <si>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</si>
  <si>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</si>
  <si>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</si>
  <si>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</si>
  <si>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</si>
  <si>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</si>
  <si>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</si>
  <si>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</si>
  <si>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</si>
  <si>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</si>
  <si>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</si>
  <si>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</si>
  <si>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</si>
  <si>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</si>
  <si>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</si>
  <si>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</si>
  <si>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</si>
  <si>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</si>
  <si>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</si>
  <si>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</si>
  <si>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</si>
  <si>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</si>
  <si>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</si>
  <si>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</si>
  <si>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</si>
  <si>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</si>
  <si>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</si>
  <si>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</si>
  <si>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</si>
  <si>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</si>
  <si>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</si>
  <si>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</si>
  <si>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</si>
  <si>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</si>
  <si>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</si>
  <si>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</si>
  <si>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</si>
  <si>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</si>
  <si>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</si>
  <si>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</si>
  <si>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</si>
  <si>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</si>
  <si>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</si>
  <si>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</si>
  <si>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</si>
  <si>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</si>
  <si>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</si>
  <si>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</si>
  <si>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</si>
  <si>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</si>
  <si>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</si>
  <si>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</si>
  <si>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</si>
  <si>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</si>
  <si>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</si>
  <si>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</si>
  <si>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</si>
  <si>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</si>
  <si>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</si>
  <si>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</si>
  <si>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</si>
  <si>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</si>
  <si>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</si>
  <si>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</si>
  <si>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</si>
  <si>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</si>
  <si>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</si>
  <si>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</si>
  <si>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</si>
  <si>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</si>
  <si>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</si>
  <si>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</si>
  <si>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</si>
  <si>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</si>
  <si>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</si>
  <si>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</si>
  <si>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</si>
  <si>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</si>
  <si>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</si>
  <si>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</si>
  <si>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</si>
  <si>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</si>
  <si>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</si>
  <si>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</si>
  <si>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</si>
  <si>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</si>
  <si>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</si>
  <si>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</si>
  <si>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</si>
  <si>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</si>
  <si>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</si>
  <si>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</si>
  <si>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</si>
  <si>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</si>
  <si>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</si>
  <si>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</si>
  <si>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</si>
  <si>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</si>
  <si>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</si>
  <si>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</si>
  <si>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</si>
  <si>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</si>
  <si>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</si>
  <si>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</si>
  <si>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</si>
  <si>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</si>
  <si>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</si>
  <si>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</si>
  <si>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</si>
  <si>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</si>
  <si>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</si>
  <si>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</si>
  <si>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</si>
  <si>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</si>
  <si>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</si>
  <si>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</si>
  <si>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</si>
  <si>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</si>
  <si>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Year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</si>
  <si>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</si>
  <si>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</si>
  <si>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</si>
  <si>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</si>
  <si>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</si>
  <si>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</si>
  <si>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</si>
  <si>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</si>
  <si>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Year</t>
  </si>
  <si>
    <t>Number of Policies at Start of Year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</si>
  <si>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</si>
  <si>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</si>
  <si>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</si>
  <si>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</si>
  <si>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</si>
  <si>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Year</t>
  </si>
  <si>
    <t>Section 14 Transfers</t>
  </si>
  <si>
    <t>Transfers i.t.o. the Act</t>
  </si>
  <si>
    <t>Terminations</t>
  </si>
  <si>
    <t>New Schemes</t>
  </si>
  <si>
    <t>Number of Schemes at Start of Year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</si>
  <si>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</si>
  <si>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</si>
  <si>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</si>
  <si>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</si>
  <si>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</si>
  <si>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</si>
  <si>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</si>
  <si>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</si>
  <si>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</si>
  <si>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</si>
  <si>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</si>
  <si>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</si>
  <si>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</si>
  <si>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Year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</si>
  <si>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</si>
  <si>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</si>
  <si>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</si>
  <si>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</si>
  <si>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</si>
  <si>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Year</t>
  </si>
  <si>
    <t>Section M1.3: Number of Contracts - Inwards Reinsurance</t>
  </si>
  <si>
    <t>Premiums in Force at End of Year</t>
  </si>
  <si>
    <t>New Policies during Quarter</t>
  </si>
  <si>
    <t>Premiums in Force at Start of Year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</si>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</sst>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8">
    <xf numFmtId="0" fontId="0" fillId="0" borderId="0" xfId="0"/>
    <xf numFmtId="0" fontId="2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4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4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4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4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2" fillId="2" borderId="0" xfId="0" applyFont="1" applyFill="1" applyBorder="1"/>
    <xf numFmtId="15" fontId="18" fillId="2" borderId="0" xfId="0" applyNumberFormat="1" applyFont="1" applyFill="1" applyAlignment="1">
      <alignment horizontal="center"/>
    </xf>
    <xf numFmtId="15" fontId="44" fillId="2" borderId="1" xfId="0" applyNumberFormat="1" applyFont="1" applyFill="1" applyBorder="1"/>
    <xf numFmtId="15" fontId="16" fillId="2" borderId="1" xfId="0" applyNumberFormat="1" applyFont="1" applyFill="1" applyBorder="1" applyAlignment="1">
      <alignment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zoomScale="90" zoomScaleNormal="90" workbookViewId="0"/>
  </sheetViews>
  <sheetFormatPr defaultRowHeight="14.5" x14ac:dyDescent="0.35"/>
  <cols>
    <col min="1" max="1" width="69.54296875" bestFit="1" customWidth="1"/>
    <col min="3" max="3" width="14.6328125" bestFit="1" customWidth="1"/>
  </cols>
  <sheetData>
    <row r="1" spans="1:3" ht="20.5" thickBot="1" x14ac:dyDescent="0.4">
      <c r="A1" s="1" t="s">
        <v>42</v>
      </c>
      <c r="B1" s="20"/>
      <c r="C1" s="19"/>
    </row>
    <row r="2" spans="1:3" ht="15" thickBot="1" x14ac:dyDescent="0.4">
      <c r="A2" s="16"/>
      <c r="B2" s="16"/>
      <c r="C2" s="18">
        <v>44561</v>
      </c>
    </row>
    <row r="3" spans="1:3" ht="20.5" thickBot="1" x14ac:dyDescent="0.4">
      <c r="A3" s="17"/>
      <c r="B3" s="16"/>
      <c r="C3" s="15" t="s">
        <v>41</v>
      </c>
    </row>
    <row r="4" spans="1:3" ht="15.5" x14ac:dyDescent="0.35">
      <c r="A4" s="7" t="s">
        <v>40</v>
      </c>
      <c r="B4" s="6"/>
      <c r="C4" s="14"/>
    </row>
    <row r="5" spans="1:3" x14ac:dyDescent="0.35">
      <c r="A5" s="4" t="s">
        <v>30</v>
      </c>
      <c r="B5" s="3"/>
      <c r="C5" s="13">
        <f>IF(ISERROR(C13/C22),0,C13/C22)</f>
        <v>6.7984648235493106</v>
      </c>
    </row>
    <row r="6" spans="1:3" x14ac:dyDescent="0.35">
      <c r="A6" s="4" t="s">
        <v>29</v>
      </c>
      <c r="B6" s="3"/>
      <c r="C6" s="13">
        <f>IF(ISERROR(C14/C23),0,C14/C23)</f>
        <v>1.9617139959231993</v>
      </c>
    </row>
    <row r="7" spans="1:3" x14ac:dyDescent="0.35">
      <c r="A7" s="8"/>
      <c r="B7" s="6"/>
      <c r="C7" s="5"/>
    </row>
    <row r="8" spans="1:3" ht="15.5" x14ac:dyDescent="0.35">
      <c r="A8" s="7" t="s">
        <v>39</v>
      </c>
      <c r="B8" s="6"/>
      <c r="C8" s="5"/>
    </row>
    <row r="9" spans="1:3" x14ac:dyDescent="0.35">
      <c r="A9" s="4" t="s">
        <v>28</v>
      </c>
      <c r="B9" s="3"/>
      <c r="C9" s="9">
        <v>3713487347.7601857</v>
      </c>
    </row>
    <row r="10" spans="1:3" x14ac:dyDescent="0.35">
      <c r="A10" s="4" t="s">
        <v>27</v>
      </c>
      <c r="B10" s="3"/>
      <c r="C10" s="9">
        <v>3360437739.5827665</v>
      </c>
    </row>
    <row r="11" spans="1:3" x14ac:dyDescent="0.35">
      <c r="A11" s="4" t="s">
        <v>38</v>
      </c>
      <c r="B11" s="3"/>
      <c r="C11" s="12">
        <f>C9-C10</f>
        <v>353049608.17741919</v>
      </c>
    </row>
    <row r="12" spans="1:3" x14ac:dyDescent="0.35">
      <c r="A12" s="11"/>
      <c r="B12" s="11"/>
      <c r="C12" s="10"/>
    </row>
    <row r="13" spans="1:3" x14ac:dyDescent="0.35">
      <c r="A13" s="4" t="s">
        <v>37</v>
      </c>
      <c r="B13" s="3"/>
      <c r="C13" s="2">
        <v>333699760.70326471</v>
      </c>
    </row>
    <row r="14" spans="1:3" x14ac:dyDescent="0.35">
      <c r="A14" s="4" t="s">
        <v>36</v>
      </c>
      <c r="B14" s="3"/>
      <c r="C14" s="2">
        <v>350564658.66686529</v>
      </c>
    </row>
    <row r="15" spans="1:3" x14ac:dyDescent="0.35">
      <c r="A15" s="8"/>
      <c r="B15" s="6"/>
      <c r="C15" s="5"/>
    </row>
    <row r="16" spans="1:3" ht="15.5" x14ac:dyDescent="0.35">
      <c r="A16" s="7" t="s">
        <v>35</v>
      </c>
      <c r="B16" s="6"/>
      <c r="C16" s="5"/>
    </row>
    <row r="17" spans="1:3" x14ac:dyDescent="0.35">
      <c r="A17" s="4" t="s">
        <v>34</v>
      </c>
      <c r="B17" s="3"/>
      <c r="C17" s="9">
        <f>'OF2'!E52+'OF2'!E53+'OF2'!E56+'OF2'!E57</f>
        <v>3096963282.2188129</v>
      </c>
    </row>
    <row r="18" spans="1:3" x14ac:dyDescent="0.35">
      <c r="A18" s="4" t="s">
        <v>33</v>
      </c>
      <c r="B18" s="3"/>
      <c r="C18" s="9">
        <f>'OF2'!E54+'OF2'!E58</f>
        <v>62116102.715727232</v>
      </c>
    </row>
    <row r="19" spans="1:3" x14ac:dyDescent="0.35">
      <c r="A19" s="4" t="s">
        <v>32</v>
      </c>
      <c r="B19" s="3"/>
      <c r="C19" s="9">
        <f>'OF2'!E78-'OF2'!E59</f>
        <v>201358354.64822912</v>
      </c>
    </row>
    <row r="20" spans="1:3" x14ac:dyDescent="0.35">
      <c r="A20" s="8"/>
      <c r="B20" s="6"/>
      <c r="C20" s="5"/>
    </row>
    <row r="21" spans="1:3" ht="15.5" x14ac:dyDescent="0.35">
      <c r="A21" s="7" t="s">
        <v>31</v>
      </c>
      <c r="B21" s="6"/>
      <c r="C21" s="5"/>
    </row>
    <row r="22" spans="1:3" x14ac:dyDescent="0.35">
      <c r="A22" s="4" t="s">
        <v>30</v>
      </c>
      <c r="B22" s="3"/>
      <c r="C22" s="2">
        <v>49084575.615859158</v>
      </c>
    </row>
    <row r="23" spans="1:3" x14ac:dyDescent="0.35">
      <c r="A23" s="4" t="s">
        <v>29</v>
      </c>
      <c r="B23" s="3"/>
      <c r="C23" s="2">
        <v>178703245.93462798</v>
      </c>
    </row>
  </sheetData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6328125" defaultRowHeight="14.5" x14ac:dyDescent="0.35"/>
  <cols>
    <col min="1" max="1" width="64.90625" bestFit="1" customWidth="1"/>
    <col min="2" max="2" width="20.6328125" bestFit="1" customWidth="1"/>
    <col min="3" max="3" width="16" bestFit="1" customWidth="1"/>
    <col min="4" max="4" width="15" bestFit="1" customWidth="1"/>
    <col min="5" max="5" width="24.36328125" bestFit="1" customWidth="1"/>
    <col min="6" max="6" width="23" bestFit="1" customWidth="1"/>
    <col min="7" max="7" width="34" bestFit="1" customWidth="1"/>
    <col min="8" max="8" width="10.36328125" bestFit="1" customWidth="1"/>
    <col min="9" max="9" width="14.54296875" bestFit="1" customWidth="1"/>
    <col min="10" max="10" width="20.6328125" bestFit="1" customWidth="1"/>
  </cols>
  <sheetData>
    <row r="1" spans="1:11" ht="20.5" thickBot="1" x14ac:dyDescent="0.45">
      <c r="A1" s="1" t="s">
        <v>274</v>
      </c>
      <c r="B1" s="186">
        <v>44561</v>
      </c>
      <c r="C1" s="158"/>
      <c r="D1" s="96"/>
      <c r="E1" s="95"/>
      <c r="F1" s="96"/>
      <c r="G1" s="96"/>
      <c r="H1" s="96"/>
      <c r="I1" s="96"/>
      <c r="J1" s="96"/>
      <c r="K1" s="77"/>
    </row>
    <row r="2" spans="1:11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7"/>
      <c r="B3" s="215" t="s">
        <v>273</v>
      </c>
      <c r="C3" s="216"/>
      <c r="D3" s="216"/>
      <c r="E3" s="216"/>
      <c r="F3" s="216"/>
      <c r="G3" s="216"/>
      <c r="H3" s="216"/>
      <c r="I3" s="216"/>
      <c r="J3" s="217"/>
      <c r="K3" s="83"/>
    </row>
    <row r="4" spans="1:11" ht="38.25" customHeight="1" thickBot="1" x14ac:dyDescent="0.4">
      <c r="A4" s="77"/>
      <c r="B4" s="156" t="s">
        <v>270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137</v>
      </c>
      <c r="I4" s="155" t="s">
        <v>226</v>
      </c>
      <c r="J4" s="154" t="s">
        <v>268</v>
      </c>
      <c r="K4" s="83"/>
    </row>
    <row r="5" spans="1:11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0.5" thickBot="1" x14ac:dyDescent="0.4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49"/>
      <c r="K8" s="83"/>
    </row>
    <row r="9" spans="1:11" x14ac:dyDescent="0.3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35">
      <c r="A10" s="151" t="s">
        <v>194</v>
      </c>
      <c r="B10" s="146">
        <f t="shared" ref="B10:I10" si="0">SUM(B14:B29)</f>
        <v>37326309.675285369</v>
      </c>
      <c r="C10" s="146">
        <f t="shared" si="0"/>
        <v>109477900.12154247</v>
      </c>
      <c r="D10" s="146">
        <f t="shared" si="0"/>
        <v>113061927.68788803</v>
      </c>
      <c r="E10" s="146">
        <f t="shared" si="0"/>
        <v>0</v>
      </c>
      <c r="F10" s="146">
        <f t="shared" si="0"/>
        <v>69856.408320000002</v>
      </c>
      <c r="G10" s="146">
        <f t="shared" si="0"/>
        <v>1053480.2224582697</v>
      </c>
      <c r="H10" s="146">
        <f t="shared" si="0"/>
        <v>1970782.0572651147</v>
      </c>
      <c r="I10" s="146">
        <f t="shared" si="0"/>
        <v>-7935847.0902758073</v>
      </c>
      <c r="J10" s="160">
        <f>B10+C10-D10+E10+F10+G10+H10+I10</f>
        <v>28900553.706707411</v>
      </c>
      <c r="K10" s="83"/>
    </row>
    <row r="11" spans="1:11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  <c r="K11" s="83"/>
    </row>
    <row r="12" spans="1:11" ht="20.5" thickBot="1" x14ac:dyDescent="0.4">
      <c r="A12" s="129" t="s">
        <v>194</v>
      </c>
      <c r="B12" s="163"/>
      <c r="C12" s="163"/>
      <c r="D12" s="163"/>
      <c r="E12" s="163"/>
      <c r="F12" s="163"/>
      <c r="G12" s="163"/>
      <c r="H12" s="163"/>
      <c r="I12" s="163"/>
      <c r="J12" s="162"/>
      <c r="K12" s="83"/>
    </row>
    <row r="13" spans="1:11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  <c r="K13" s="83"/>
    </row>
    <row r="14" spans="1:11" x14ac:dyDescent="0.35">
      <c r="A14" s="126" t="s">
        <v>224</v>
      </c>
      <c r="B14" s="147"/>
      <c r="C14" s="147"/>
      <c r="D14" s="147"/>
      <c r="E14" s="147"/>
      <c r="F14" s="147"/>
      <c r="G14" s="147"/>
      <c r="H14" s="147"/>
      <c r="I14" s="147"/>
      <c r="J14" s="147"/>
      <c r="K14" s="83"/>
    </row>
    <row r="15" spans="1:11" x14ac:dyDescent="0.35">
      <c r="A15" s="126" t="s">
        <v>223</v>
      </c>
      <c r="B15" s="147"/>
      <c r="C15" s="147"/>
      <c r="D15" s="147"/>
      <c r="E15" s="147"/>
      <c r="F15" s="147"/>
      <c r="G15" s="147"/>
      <c r="H15" s="147"/>
      <c r="I15" s="147"/>
      <c r="J15" s="147"/>
      <c r="K15" s="83"/>
    </row>
    <row r="16" spans="1:11" x14ac:dyDescent="0.35">
      <c r="A16" s="126" t="s">
        <v>222</v>
      </c>
      <c r="B16" s="124">
        <v>18933404.243454143</v>
      </c>
      <c r="C16" s="124">
        <v>1486046.3249655955</v>
      </c>
      <c r="D16" s="124">
        <v>1603378.7047807761</v>
      </c>
      <c r="E16" s="124">
        <v>0</v>
      </c>
      <c r="F16" s="124">
        <v>0</v>
      </c>
      <c r="G16" s="124">
        <v>1067297.9856099146</v>
      </c>
      <c r="H16" s="124">
        <v>270038.11642194539</v>
      </c>
      <c r="I16" s="124">
        <v>-62631.68997441369</v>
      </c>
      <c r="J16" s="160">
        <f>B16+C16-D16+E16+F16+G16+H16+I16</f>
        <v>20090776.275696412</v>
      </c>
      <c r="K16" s="83"/>
    </row>
    <row r="17" spans="1:11" x14ac:dyDescent="0.35">
      <c r="A17" s="126" t="s">
        <v>221</v>
      </c>
      <c r="B17" s="147"/>
      <c r="C17" s="147"/>
      <c r="D17" s="147"/>
      <c r="E17" s="147"/>
      <c r="F17" s="147"/>
      <c r="G17" s="147"/>
      <c r="H17" s="147"/>
      <c r="I17" s="147"/>
      <c r="J17" s="147"/>
      <c r="K17" s="83"/>
    </row>
    <row r="18" spans="1:11" x14ac:dyDescent="0.35">
      <c r="A18" s="126" t="s">
        <v>220</v>
      </c>
      <c r="B18" s="147"/>
      <c r="C18" s="147"/>
      <c r="D18" s="147"/>
      <c r="E18" s="147"/>
      <c r="F18" s="147"/>
      <c r="G18" s="147"/>
      <c r="H18" s="147"/>
      <c r="I18" s="147"/>
      <c r="J18" s="147"/>
      <c r="K18" s="83"/>
    </row>
    <row r="19" spans="1:11" x14ac:dyDescent="0.35">
      <c r="A19" s="126" t="s">
        <v>219</v>
      </c>
      <c r="B19" s="124">
        <v>76928.077559689991</v>
      </c>
      <c r="C19" s="124">
        <v>30314.304311289779</v>
      </c>
      <c r="D19" s="124">
        <v>17547.141467289854</v>
      </c>
      <c r="E19" s="124">
        <v>0</v>
      </c>
      <c r="F19" s="124">
        <v>0</v>
      </c>
      <c r="G19" s="124">
        <v>-5611.7002500000081</v>
      </c>
      <c r="H19" s="124">
        <v>-106.16621969005101</v>
      </c>
      <c r="I19" s="124">
        <v>212.1535759999766</v>
      </c>
      <c r="J19" s="160">
        <f>B19+C19-D19+E19+F19+G19+H19+I19</f>
        <v>84189.527509999825</v>
      </c>
      <c r="K19" s="83"/>
    </row>
    <row r="20" spans="1:11" x14ac:dyDescent="0.35">
      <c r="A20" s="126" t="s">
        <v>218</v>
      </c>
      <c r="B20" s="147"/>
      <c r="C20" s="147"/>
      <c r="D20" s="147"/>
      <c r="E20" s="147"/>
      <c r="F20" s="147"/>
      <c r="G20" s="147"/>
      <c r="H20" s="147"/>
      <c r="I20" s="147"/>
      <c r="J20" s="147"/>
      <c r="K20" s="83"/>
    </row>
    <row r="21" spans="1:11" x14ac:dyDescent="0.35">
      <c r="A21" s="126" t="s">
        <v>217</v>
      </c>
      <c r="B21" s="147"/>
      <c r="C21" s="147"/>
      <c r="D21" s="147"/>
      <c r="E21" s="147"/>
      <c r="F21" s="147"/>
      <c r="G21" s="147"/>
      <c r="H21" s="147"/>
      <c r="I21" s="147"/>
      <c r="J21" s="147"/>
      <c r="K21" s="83"/>
    </row>
    <row r="22" spans="1:11" x14ac:dyDescent="0.35">
      <c r="A22" s="126" t="s">
        <v>216</v>
      </c>
      <c r="B22" s="124">
        <v>2915671.9967640135</v>
      </c>
      <c r="C22" s="124">
        <v>123259.24502825939</v>
      </c>
      <c r="D22" s="124">
        <v>155806.21143295852</v>
      </c>
      <c r="E22" s="124">
        <v>0</v>
      </c>
      <c r="F22" s="124">
        <v>0</v>
      </c>
      <c r="G22" s="124">
        <v>-567433.74568643433</v>
      </c>
      <c r="H22" s="124">
        <v>55902.169047706404</v>
      </c>
      <c r="I22" s="124">
        <v>-229675.78288873818</v>
      </c>
      <c r="J22" s="160">
        <f>B22+C22-D22+E22+F22+G22+H22+I22</f>
        <v>2141917.6708318484</v>
      </c>
      <c r="K22" s="83"/>
    </row>
    <row r="23" spans="1:11" x14ac:dyDescent="0.35">
      <c r="A23" s="126" t="s">
        <v>193</v>
      </c>
      <c r="B23" s="124">
        <v>553378.69426600006</v>
      </c>
      <c r="C23" s="124">
        <v>10621.502</v>
      </c>
      <c r="D23" s="124">
        <v>734.87</v>
      </c>
      <c r="E23" s="124">
        <v>0</v>
      </c>
      <c r="F23" s="124">
        <v>0</v>
      </c>
      <c r="G23" s="124">
        <v>20486.66042</v>
      </c>
      <c r="H23" s="124">
        <v>6022.3668839999991</v>
      </c>
      <c r="I23" s="124">
        <v>306937.08600000001</v>
      </c>
      <c r="J23" s="160">
        <f>B23+C23-D23+E23+F23+G23+H23+I23</f>
        <v>896711.43957000005</v>
      </c>
      <c r="K23" s="83"/>
    </row>
    <row r="24" spans="1:11" x14ac:dyDescent="0.35">
      <c r="A24" s="126" t="s">
        <v>215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83"/>
    </row>
    <row r="25" spans="1:11" x14ac:dyDescent="0.35">
      <c r="A25" s="126" t="s">
        <v>214</v>
      </c>
      <c r="B25" s="147"/>
      <c r="C25" s="147"/>
      <c r="D25" s="147"/>
      <c r="E25" s="147"/>
      <c r="F25" s="147"/>
      <c r="G25" s="147"/>
      <c r="H25" s="147"/>
      <c r="I25" s="147"/>
      <c r="J25" s="147"/>
      <c r="K25" s="83"/>
    </row>
    <row r="26" spans="1:11" x14ac:dyDescent="0.35">
      <c r="A26" s="126" t="s">
        <v>213</v>
      </c>
      <c r="B26" s="124">
        <v>14846926.663241517</v>
      </c>
      <c r="C26" s="124">
        <v>107827658.74523732</v>
      </c>
      <c r="D26" s="124">
        <v>111284460.760207</v>
      </c>
      <c r="E26" s="124">
        <v>0</v>
      </c>
      <c r="F26" s="124">
        <v>69856.408320000002</v>
      </c>
      <c r="G26" s="124">
        <v>538741.02236478939</v>
      </c>
      <c r="H26" s="124">
        <v>1638925.571131153</v>
      </c>
      <c r="I26" s="124">
        <v>-7950688.8569886554</v>
      </c>
      <c r="J26" s="160">
        <f>B26+C26-D26+E26+F26+G26+H26+I26</f>
        <v>5686958.7930991314</v>
      </c>
      <c r="K26" s="83"/>
    </row>
    <row r="27" spans="1:11" x14ac:dyDescent="0.35">
      <c r="A27" s="126" t="s">
        <v>212</v>
      </c>
      <c r="B27" s="147"/>
      <c r="C27" s="147"/>
      <c r="D27" s="147"/>
      <c r="E27" s="147"/>
      <c r="F27" s="147"/>
      <c r="G27" s="147"/>
      <c r="H27" s="147"/>
      <c r="I27" s="147"/>
      <c r="J27" s="147"/>
      <c r="K27" s="83"/>
    </row>
    <row r="28" spans="1:11" x14ac:dyDescent="0.35">
      <c r="A28" s="126" t="s">
        <v>211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83"/>
    </row>
    <row r="29" spans="1:11" x14ac:dyDescent="0.35">
      <c r="A29" s="126" t="s">
        <v>210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83"/>
    </row>
    <row r="30" spans="1:11" x14ac:dyDescent="0.3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workbookViewId="0"/>
  </sheetViews>
  <sheetFormatPr defaultRowHeight="14.5" x14ac:dyDescent="0.35"/>
  <cols>
    <col min="1" max="1" width="85.90625" bestFit="1" customWidth="1"/>
    <col min="2" max="3" width="12.453125" bestFit="1" customWidth="1"/>
  </cols>
  <sheetData>
    <row r="1" spans="1:4" ht="20.5" thickBot="1" x14ac:dyDescent="0.45">
      <c r="A1" s="178" t="s">
        <v>275</v>
      </c>
      <c r="B1" s="96"/>
      <c r="C1" s="96"/>
      <c r="D1" s="96"/>
    </row>
    <row r="2" spans="1:4" ht="20" x14ac:dyDescent="0.4">
      <c r="A2" s="184"/>
      <c r="B2" s="183"/>
      <c r="C2" s="183"/>
      <c r="D2" s="183"/>
    </row>
    <row r="3" spans="1:4" ht="15" thickBot="1" x14ac:dyDescent="0.4">
      <c r="A3" s="77"/>
      <c r="B3" s="185">
        <v>44561</v>
      </c>
      <c r="C3" s="185">
        <v>44561</v>
      </c>
      <c r="D3" s="77"/>
    </row>
    <row r="4" spans="1:4" x14ac:dyDescent="0.35">
      <c r="A4" s="77"/>
      <c r="B4" s="182" t="s">
        <v>201</v>
      </c>
      <c r="C4" s="181" t="s">
        <v>199</v>
      </c>
      <c r="D4" s="77"/>
    </row>
    <row r="5" spans="1:4" ht="15" thickBot="1" x14ac:dyDescent="0.4">
      <c r="A5" s="77"/>
      <c r="B5" s="141" t="s">
        <v>41</v>
      </c>
      <c r="C5" s="140" t="s">
        <v>41</v>
      </c>
      <c r="D5" s="77"/>
    </row>
    <row r="6" spans="1:4" ht="15" thickBot="1" x14ac:dyDescent="0.4">
      <c r="A6" s="170"/>
      <c r="B6" s="169"/>
      <c r="C6" s="169"/>
      <c r="D6" s="77"/>
    </row>
    <row r="7" spans="1:4" ht="20.5" thickBot="1" x14ac:dyDescent="0.4">
      <c r="A7" s="168" t="s">
        <v>198</v>
      </c>
      <c r="B7" s="135"/>
      <c r="C7" s="180"/>
      <c r="D7" s="77"/>
    </row>
    <row r="8" spans="1:4" x14ac:dyDescent="0.35">
      <c r="A8" s="170"/>
      <c r="B8" s="169"/>
      <c r="C8" s="169"/>
      <c r="D8" s="77"/>
    </row>
    <row r="9" spans="1:4" x14ac:dyDescent="0.35">
      <c r="A9" s="170"/>
      <c r="B9" s="169"/>
      <c r="C9" s="169"/>
      <c r="D9" s="77"/>
    </row>
    <row r="10" spans="1:4" x14ac:dyDescent="0.35">
      <c r="A10" s="134" t="s">
        <v>197</v>
      </c>
      <c r="B10" s="165">
        <f>SUM(B18:B29)</f>
        <v>22484654.927648194</v>
      </c>
      <c r="C10" s="165">
        <f>SUM(C18:C29)</f>
        <v>16538425.194992173</v>
      </c>
      <c r="D10" s="77"/>
    </row>
    <row r="11" spans="1:4" x14ac:dyDescent="0.35">
      <c r="A11" s="134" t="s">
        <v>196</v>
      </c>
      <c r="B11" s="165">
        <f>SUM(B33:B44)</f>
        <v>434593.79359490366</v>
      </c>
      <c r="C11" s="165">
        <f>SUM(C33:C44)</f>
        <v>212931.86983301127</v>
      </c>
      <c r="D11" s="77"/>
    </row>
    <row r="12" spans="1:4" x14ac:dyDescent="0.35">
      <c r="A12" s="134" t="s">
        <v>195</v>
      </c>
      <c r="B12" s="165">
        <f>SUM(B48:B59)</f>
        <v>2531186.8258954156</v>
      </c>
      <c r="C12" s="165">
        <f>SUM(C48:C59)</f>
        <v>1519250.2523158784</v>
      </c>
      <c r="D12" s="77"/>
    </row>
    <row r="13" spans="1:4" x14ac:dyDescent="0.35">
      <c r="A13" s="172" t="s">
        <v>0</v>
      </c>
      <c r="B13" s="171">
        <f>SUM(B10:B12)</f>
        <v>25450435.547138512</v>
      </c>
      <c r="C13" s="171">
        <f>SUM(C10:C12)</f>
        <v>18270607.317141064</v>
      </c>
      <c r="D13" s="77"/>
    </row>
    <row r="14" spans="1:4" x14ac:dyDescent="0.35">
      <c r="A14" s="170"/>
      <c r="B14" s="169"/>
      <c r="C14" s="169"/>
      <c r="D14" s="77"/>
    </row>
    <row r="15" spans="1:4" ht="15" thickBot="1" x14ac:dyDescent="0.4">
      <c r="A15" s="170"/>
      <c r="B15" s="169"/>
      <c r="C15" s="169"/>
      <c r="D15" s="77"/>
    </row>
    <row r="16" spans="1:4" ht="20.5" thickBot="1" x14ac:dyDescent="0.4">
      <c r="A16" s="168" t="s">
        <v>197</v>
      </c>
      <c r="B16" s="135"/>
      <c r="C16" s="180"/>
      <c r="D16" s="77"/>
    </row>
    <row r="17" spans="1:4" x14ac:dyDescent="0.35">
      <c r="A17" s="166"/>
      <c r="B17" s="138"/>
      <c r="C17" s="138"/>
      <c r="D17" s="77"/>
    </row>
    <row r="18" spans="1:4" x14ac:dyDescent="0.35">
      <c r="A18" s="126" t="s">
        <v>259</v>
      </c>
      <c r="B18" s="124">
        <v>10346091.308145866</v>
      </c>
      <c r="C18" s="124">
        <v>7734920.7055582041</v>
      </c>
      <c r="D18" s="77"/>
    </row>
    <row r="19" spans="1:4" x14ac:dyDescent="0.35">
      <c r="A19" s="126" t="s">
        <v>258</v>
      </c>
      <c r="B19" s="124">
        <v>1051553.4525883414</v>
      </c>
      <c r="C19" s="124">
        <v>901062.34032615332</v>
      </c>
      <c r="D19" s="77"/>
    </row>
    <row r="20" spans="1:4" x14ac:dyDescent="0.35">
      <c r="A20" s="126" t="s">
        <v>257</v>
      </c>
      <c r="B20" s="124">
        <v>539332.69414412277</v>
      </c>
      <c r="C20" s="124">
        <v>449471.82069310267</v>
      </c>
      <c r="D20" s="77"/>
    </row>
    <row r="21" spans="1:4" x14ac:dyDescent="0.35">
      <c r="A21" s="126" t="s">
        <v>256</v>
      </c>
      <c r="B21" s="124">
        <v>5426280.5197762884</v>
      </c>
      <c r="C21" s="124">
        <v>3698352.4840944922</v>
      </c>
      <c r="D21" s="77"/>
    </row>
    <row r="22" spans="1:4" x14ac:dyDescent="0.35">
      <c r="A22" s="126" t="s">
        <v>255</v>
      </c>
      <c r="B22" s="124">
        <v>0</v>
      </c>
      <c r="C22" s="124">
        <v>0</v>
      </c>
      <c r="D22" s="77"/>
    </row>
    <row r="23" spans="1:4" x14ac:dyDescent="0.35">
      <c r="A23" s="126" t="s">
        <v>254</v>
      </c>
      <c r="B23" s="124">
        <v>1984841.2294175057</v>
      </c>
      <c r="C23" s="124">
        <v>627717.85757917073</v>
      </c>
      <c r="D23" s="77"/>
    </row>
    <row r="24" spans="1:4" x14ac:dyDescent="0.35">
      <c r="A24" s="126" t="s">
        <v>253</v>
      </c>
      <c r="B24" s="124">
        <v>54275.587581772488</v>
      </c>
      <c r="C24" s="124">
        <v>51892.905880670362</v>
      </c>
      <c r="D24" s="77"/>
    </row>
    <row r="25" spans="1:4" x14ac:dyDescent="0.35">
      <c r="A25" s="126" t="s">
        <v>252</v>
      </c>
      <c r="B25" s="124">
        <v>0</v>
      </c>
      <c r="C25" s="124">
        <v>0</v>
      </c>
      <c r="D25" s="77"/>
    </row>
    <row r="26" spans="1:4" x14ac:dyDescent="0.35">
      <c r="A26" s="126" t="s">
        <v>251</v>
      </c>
      <c r="B26" s="124">
        <v>7135.4384499999996</v>
      </c>
      <c r="C26" s="124">
        <v>7135.4384499999996</v>
      </c>
      <c r="D26" s="77"/>
    </row>
    <row r="27" spans="1:4" x14ac:dyDescent="0.35">
      <c r="A27" s="126" t="s">
        <v>250</v>
      </c>
      <c r="B27" s="124">
        <v>3006947.4612299995</v>
      </c>
      <c r="C27" s="124">
        <v>3006947.4612299995</v>
      </c>
      <c r="D27" s="77"/>
    </row>
    <row r="28" spans="1:4" x14ac:dyDescent="0.35">
      <c r="A28" s="126" t="s">
        <v>249</v>
      </c>
      <c r="B28" s="124">
        <v>48898.060530000002</v>
      </c>
      <c r="C28" s="124">
        <v>48898.060530000002</v>
      </c>
      <c r="D28" s="77"/>
    </row>
    <row r="29" spans="1:4" x14ac:dyDescent="0.35">
      <c r="A29" s="126" t="s">
        <v>137</v>
      </c>
      <c r="B29" s="124">
        <v>19299.175784298597</v>
      </c>
      <c r="C29" s="124">
        <v>12026.120650376324</v>
      </c>
      <c r="D29" s="77"/>
    </row>
    <row r="30" spans="1:4" ht="15" thickBot="1" x14ac:dyDescent="0.4">
      <c r="A30" s="77"/>
      <c r="B30" s="77"/>
      <c r="C30" s="77"/>
      <c r="D30" s="77"/>
    </row>
    <row r="31" spans="1:4" ht="20.5" thickBot="1" x14ac:dyDescent="0.4">
      <c r="A31" s="168" t="s">
        <v>196</v>
      </c>
      <c r="B31" s="135"/>
      <c r="C31" s="180"/>
      <c r="D31" s="77"/>
    </row>
    <row r="32" spans="1:4" x14ac:dyDescent="0.35">
      <c r="A32" s="166"/>
      <c r="B32" s="138"/>
      <c r="C32" s="138"/>
      <c r="D32" s="77"/>
    </row>
    <row r="33" spans="1:4" x14ac:dyDescent="0.35">
      <c r="A33" s="126" t="s">
        <v>259</v>
      </c>
      <c r="B33" s="124">
        <v>9939.8037169957843</v>
      </c>
      <c r="C33" s="124">
        <v>-125285.15628300417</v>
      </c>
      <c r="D33" s="77"/>
    </row>
    <row r="34" spans="1:4" x14ac:dyDescent="0.35">
      <c r="A34" s="126" t="s">
        <v>258</v>
      </c>
      <c r="B34" s="124">
        <v>0</v>
      </c>
      <c r="C34" s="124">
        <v>0</v>
      </c>
      <c r="D34" s="77"/>
    </row>
    <row r="35" spans="1:4" x14ac:dyDescent="0.35">
      <c r="A35" s="126" t="s">
        <v>257</v>
      </c>
      <c r="B35" s="124">
        <v>0</v>
      </c>
      <c r="C35" s="124">
        <v>0</v>
      </c>
      <c r="D35" s="77"/>
    </row>
    <row r="36" spans="1:4" x14ac:dyDescent="0.35">
      <c r="A36" s="126" t="s">
        <v>256</v>
      </c>
      <c r="B36" s="124">
        <v>410111.99810189242</v>
      </c>
      <c r="C36" s="124">
        <v>336811.03433999995</v>
      </c>
      <c r="D36" s="77"/>
    </row>
    <row r="37" spans="1:4" x14ac:dyDescent="0.35">
      <c r="A37" s="126" t="s">
        <v>255</v>
      </c>
      <c r="B37" s="124">
        <v>0</v>
      </c>
      <c r="C37" s="124">
        <v>0</v>
      </c>
      <c r="D37" s="77"/>
    </row>
    <row r="38" spans="1:4" x14ac:dyDescent="0.35">
      <c r="A38" s="126" t="s">
        <v>254</v>
      </c>
      <c r="B38" s="124">
        <v>1405.991776015464</v>
      </c>
      <c r="C38" s="124">
        <v>1405.991776015464</v>
      </c>
      <c r="D38" s="77"/>
    </row>
    <row r="39" spans="1:4" x14ac:dyDescent="0.35">
      <c r="A39" s="126" t="s">
        <v>253</v>
      </c>
      <c r="B39" s="124">
        <v>0</v>
      </c>
      <c r="C39" s="124">
        <v>0</v>
      </c>
      <c r="D39" s="77"/>
    </row>
    <row r="40" spans="1:4" x14ac:dyDescent="0.35">
      <c r="A40" s="126" t="s">
        <v>252</v>
      </c>
      <c r="B40" s="124">
        <v>0</v>
      </c>
      <c r="C40" s="124">
        <v>0</v>
      </c>
      <c r="D40" s="77"/>
    </row>
    <row r="41" spans="1:4" x14ac:dyDescent="0.35">
      <c r="A41" s="126" t="s">
        <v>251</v>
      </c>
      <c r="B41" s="124">
        <v>0</v>
      </c>
      <c r="C41" s="124">
        <v>0</v>
      </c>
      <c r="D41" s="77"/>
    </row>
    <row r="42" spans="1:4" x14ac:dyDescent="0.35">
      <c r="A42" s="126" t="s">
        <v>250</v>
      </c>
      <c r="B42" s="124">
        <v>0</v>
      </c>
      <c r="C42" s="124">
        <v>0</v>
      </c>
      <c r="D42" s="77"/>
    </row>
    <row r="43" spans="1:4" x14ac:dyDescent="0.35">
      <c r="A43" s="126" t="s">
        <v>249</v>
      </c>
      <c r="B43" s="124">
        <v>0</v>
      </c>
      <c r="C43" s="124">
        <v>0</v>
      </c>
      <c r="D43" s="77"/>
    </row>
    <row r="44" spans="1:4" x14ac:dyDescent="0.35">
      <c r="A44" s="126" t="s">
        <v>137</v>
      </c>
      <c r="B44" s="124">
        <v>13136</v>
      </c>
      <c r="C44" s="124">
        <v>0</v>
      </c>
      <c r="D44" s="77"/>
    </row>
    <row r="45" spans="1:4" ht="15" thickBot="1" x14ac:dyDescent="0.4">
      <c r="A45" s="77"/>
      <c r="B45" s="77"/>
      <c r="C45" s="77"/>
      <c r="D45" s="77"/>
    </row>
    <row r="46" spans="1:4" ht="20.5" thickBot="1" x14ac:dyDescent="0.4">
      <c r="A46" s="168" t="s">
        <v>195</v>
      </c>
      <c r="B46" s="135"/>
      <c r="C46" s="180"/>
      <c r="D46" s="77"/>
    </row>
    <row r="47" spans="1:4" x14ac:dyDescent="0.35">
      <c r="A47" s="166"/>
      <c r="B47" s="138"/>
      <c r="C47" s="138"/>
      <c r="D47" s="77"/>
    </row>
    <row r="48" spans="1:4" x14ac:dyDescent="0.35">
      <c r="A48" s="126" t="s">
        <v>259</v>
      </c>
      <c r="B48" s="124">
        <v>1078837.2882073738</v>
      </c>
      <c r="C48" s="124">
        <v>447975.34132803656</v>
      </c>
      <c r="D48" s="77"/>
    </row>
    <row r="49" spans="1:4" x14ac:dyDescent="0.35">
      <c r="A49" s="126" t="s">
        <v>258</v>
      </c>
      <c r="B49" s="124">
        <v>134459.14445942119</v>
      </c>
      <c r="C49" s="124">
        <v>85722.915867062111</v>
      </c>
      <c r="D49" s="77"/>
    </row>
    <row r="50" spans="1:4" x14ac:dyDescent="0.35">
      <c r="A50" s="126" t="s">
        <v>257</v>
      </c>
      <c r="B50" s="124">
        <v>109186.34782407612</v>
      </c>
      <c r="C50" s="124">
        <v>43526.094126193173</v>
      </c>
      <c r="D50" s="77"/>
    </row>
    <row r="51" spans="1:4" x14ac:dyDescent="0.35">
      <c r="A51" s="126" t="s">
        <v>256</v>
      </c>
      <c r="B51" s="124">
        <v>886417.89780573174</v>
      </c>
      <c r="C51" s="124">
        <v>668824.26425433613</v>
      </c>
      <c r="D51" s="77"/>
    </row>
    <row r="52" spans="1:4" x14ac:dyDescent="0.35">
      <c r="A52" s="126" t="s">
        <v>255</v>
      </c>
      <c r="B52" s="124">
        <v>0</v>
      </c>
      <c r="C52" s="124">
        <v>0</v>
      </c>
      <c r="D52" s="77"/>
    </row>
    <row r="53" spans="1:4" x14ac:dyDescent="0.35">
      <c r="A53" s="126" t="s">
        <v>254</v>
      </c>
      <c r="B53" s="124">
        <v>321502.26179284707</v>
      </c>
      <c r="C53" s="124">
        <v>272473.27831945173</v>
      </c>
      <c r="D53" s="77"/>
    </row>
    <row r="54" spans="1:4" x14ac:dyDescent="0.35">
      <c r="A54" s="126" t="s">
        <v>253</v>
      </c>
      <c r="B54" s="124">
        <v>0</v>
      </c>
      <c r="C54" s="124">
        <v>0</v>
      </c>
      <c r="D54" s="77"/>
    </row>
    <row r="55" spans="1:4" x14ac:dyDescent="0.35">
      <c r="A55" s="126" t="s">
        <v>252</v>
      </c>
      <c r="B55" s="124">
        <v>0</v>
      </c>
      <c r="C55" s="124">
        <v>0</v>
      </c>
      <c r="D55" s="77"/>
    </row>
    <row r="56" spans="1:4" x14ac:dyDescent="0.35">
      <c r="A56" s="126" t="s">
        <v>251</v>
      </c>
      <c r="B56" s="124">
        <v>0</v>
      </c>
      <c r="C56" s="124">
        <v>0</v>
      </c>
      <c r="D56" s="77"/>
    </row>
    <row r="57" spans="1:4" x14ac:dyDescent="0.35">
      <c r="A57" s="126" t="s">
        <v>250</v>
      </c>
      <c r="B57" s="124">
        <v>0</v>
      </c>
      <c r="C57" s="124">
        <v>0</v>
      </c>
      <c r="D57" s="77"/>
    </row>
    <row r="58" spans="1:4" x14ac:dyDescent="0.35">
      <c r="A58" s="126" t="s">
        <v>249</v>
      </c>
      <c r="B58" s="124">
        <v>0</v>
      </c>
      <c r="C58" s="124">
        <v>0</v>
      </c>
      <c r="D58" s="77"/>
    </row>
    <row r="59" spans="1:4" x14ac:dyDescent="0.35">
      <c r="A59" s="126" t="s">
        <v>137</v>
      </c>
      <c r="B59" s="124">
        <v>783.88580596532711</v>
      </c>
      <c r="C59" s="124">
        <v>728.35842079871748</v>
      </c>
      <c r="D59" s="77"/>
    </row>
    <row r="60" spans="1:4" x14ac:dyDescent="0.3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4.5" x14ac:dyDescent="0.35"/>
  <cols>
    <col min="1" max="1" width="101.453125" bestFit="1" customWidth="1"/>
    <col min="3" max="3" width="18.54296875" bestFit="1" customWidth="1"/>
    <col min="5" max="6" width="15.453125" bestFit="1" customWidth="1"/>
  </cols>
  <sheetData>
    <row r="1" spans="1:7" ht="20.5" thickBot="1" x14ac:dyDescent="0.4">
      <c r="A1" s="1" t="s">
        <v>125</v>
      </c>
      <c r="B1" s="20"/>
      <c r="C1" s="20"/>
      <c r="D1" s="20"/>
      <c r="E1" s="20"/>
      <c r="F1" s="19"/>
      <c r="G1" s="20"/>
    </row>
    <row r="2" spans="1:7" ht="18" x14ac:dyDescent="0.35">
      <c r="A2" s="75"/>
      <c r="B2" s="16"/>
      <c r="C2" s="16"/>
      <c r="D2" s="16"/>
      <c r="E2" s="74"/>
      <c r="F2" s="73"/>
      <c r="G2" s="16"/>
    </row>
    <row r="3" spans="1:7" ht="20" x14ac:dyDescent="0.35">
      <c r="A3" s="49" t="s">
        <v>124</v>
      </c>
      <c r="B3" s="16"/>
      <c r="C3" s="16"/>
      <c r="D3" s="16"/>
      <c r="E3" s="16"/>
      <c r="F3" s="16"/>
      <c r="G3" s="16"/>
    </row>
    <row r="4" spans="1:7" ht="15" thickBot="1" x14ac:dyDescent="0.4">
      <c r="A4" s="16"/>
      <c r="B4" s="16"/>
      <c r="C4" s="16"/>
      <c r="D4" s="16"/>
      <c r="E4" s="188">
        <v>44561</v>
      </c>
      <c r="F4" s="188"/>
      <c r="G4" s="16"/>
    </row>
    <row r="5" spans="1:7" ht="15" customHeight="1" x14ac:dyDescent="0.35">
      <c r="A5" s="191" t="s">
        <v>123</v>
      </c>
      <c r="B5" s="16"/>
      <c r="C5" s="191" t="s">
        <v>71</v>
      </c>
      <c r="D5" s="16"/>
      <c r="E5" s="193" t="s">
        <v>41</v>
      </c>
      <c r="F5" s="194"/>
      <c r="G5" s="16"/>
    </row>
    <row r="6" spans="1:7" ht="15" thickBot="1" x14ac:dyDescent="0.4">
      <c r="A6" s="192"/>
      <c r="B6" s="16"/>
      <c r="C6" s="192"/>
      <c r="D6" s="16"/>
      <c r="E6" s="47" t="s">
        <v>70</v>
      </c>
      <c r="F6" s="46" t="s">
        <v>69</v>
      </c>
      <c r="G6" s="16"/>
    </row>
    <row r="7" spans="1:7" x14ac:dyDescent="0.35">
      <c r="A7" s="72"/>
      <c r="B7" s="16"/>
      <c r="C7" s="71"/>
      <c r="D7" s="16"/>
      <c r="E7" s="67"/>
      <c r="F7" s="67"/>
      <c r="G7" s="16"/>
    </row>
    <row r="8" spans="1:7" x14ac:dyDescent="0.35">
      <c r="A8" s="60" t="s">
        <v>122</v>
      </c>
      <c r="B8" s="29"/>
      <c r="C8" s="59"/>
      <c r="D8" s="29"/>
      <c r="E8" s="63"/>
      <c r="F8" s="40">
        <v>821670.04080999992</v>
      </c>
      <c r="G8" s="16"/>
    </row>
    <row r="9" spans="1:7" x14ac:dyDescent="0.35">
      <c r="A9" s="60" t="s">
        <v>121</v>
      </c>
      <c r="B9" s="29"/>
      <c r="C9" s="59"/>
      <c r="D9" s="29"/>
      <c r="E9" s="40">
        <v>100663.72177999999</v>
      </c>
      <c r="F9" s="40">
        <v>7680426.20598704</v>
      </c>
      <c r="G9" s="16"/>
    </row>
    <row r="10" spans="1:7" x14ac:dyDescent="0.35">
      <c r="A10" s="60" t="s">
        <v>120</v>
      </c>
      <c r="B10" s="29"/>
      <c r="C10" s="59"/>
      <c r="D10" s="29"/>
      <c r="E10" s="40">
        <v>2312670.4156977958</v>
      </c>
      <c r="F10" s="40">
        <v>2314231.0686977957</v>
      </c>
      <c r="G10" s="16"/>
    </row>
    <row r="11" spans="1:7" x14ac:dyDescent="0.35">
      <c r="A11" s="60" t="s">
        <v>119</v>
      </c>
      <c r="B11" s="29"/>
      <c r="C11" s="59"/>
      <c r="D11" s="29"/>
      <c r="E11" s="70">
        <v>6441063.3931468893</v>
      </c>
      <c r="F11" s="40">
        <v>6460357.2534568906</v>
      </c>
      <c r="G11" s="16"/>
    </row>
    <row r="12" spans="1:7" x14ac:dyDescent="0.35">
      <c r="A12" s="60" t="s">
        <v>118</v>
      </c>
      <c r="B12" s="29"/>
      <c r="C12" s="59"/>
      <c r="D12" s="29"/>
      <c r="E12" s="69"/>
      <c r="F12" s="40">
        <v>7911900.9511141703</v>
      </c>
      <c r="G12" s="16"/>
    </row>
    <row r="13" spans="1:7" x14ac:dyDescent="0.35">
      <c r="A13" s="60" t="s">
        <v>86</v>
      </c>
      <c r="B13" s="29"/>
      <c r="C13" s="59"/>
      <c r="D13" s="29"/>
      <c r="E13" s="40">
        <v>1173279.2081399988</v>
      </c>
      <c r="F13" s="40">
        <v>1550411.14622</v>
      </c>
      <c r="G13" s="16"/>
    </row>
    <row r="14" spans="1:7" x14ac:dyDescent="0.35">
      <c r="A14" s="60" t="s">
        <v>117</v>
      </c>
      <c r="B14" s="29"/>
      <c r="C14" s="59"/>
      <c r="D14" s="29"/>
      <c r="E14" s="62">
        <f>SUM(E15:E17)</f>
        <v>17730293.961092535</v>
      </c>
      <c r="F14" s="62">
        <f>SUM(F15:F17)</f>
        <v>41034183.784149297</v>
      </c>
      <c r="G14" s="16"/>
    </row>
    <row r="15" spans="1:7" x14ac:dyDescent="0.35">
      <c r="A15" s="65" t="s">
        <v>116</v>
      </c>
      <c r="B15" s="29"/>
      <c r="C15" s="59" t="s">
        <v>93</v>
      </c>
      <c r="D15" s="29"/>
      <c r="E15" s="40">
        <v>14087305.407321759</v>
      </c>
      <c r="F15" s="40">
        <v>13084297.5891</v>
      </c>
      <c r="G15" s="16"/>
    </row>
    <row r="16" spans="1:7" x14ac:dyDescent="0.35">
      <c r="A16" s="65" t="s">
        <v>115</v>
      </c>
      <c r="B16" s="29"/>
      <c r="C16" s="59" t="s">
        <v>88</v>
      </c>
      <c r="D16" s="29"/>
      <c r="E16" s="2">
        <f>'TP1'!N14</f>
        <v>2712404.0152271758</v>
      </c>
      <c r="F16" s="40">
        <v>20509663.474395696</v>
      </c>
      <c r="G16" s="16"/>
    </row>
    <row r="17" spans="1:7" x14ac:dyDescent="0.35">
      <c r="A17" s="65" t="s">
        <v>114</v>
      </c>
      <c r="B17" s="29"/>
      <c r="C17" s="59"/>
      <c r="D17" s="29"/>
      <c r="E17" s="40">
        <v>930584.53854360001</v>
      </c>
      <c r="F17" s="40">
        <v>7440222.7206536001</v>
      </c>
      <c r="G17" s="16"/>
    </row>
    <row r="18" spans="1:7" x14ac:dyDescent="0.35">
      <c r="A18" s="60" t="s">
        <v>113</v>
      </c>
      <c r="B18" s="29"/>
      <c r="C18" s="59" t="s">
        <v>112</v>
      </c>
      <c r="D18" s="29"/>
      <c r="E18" s="40">
        <v>103310543.43532817</v>
      </c>
      <c r="F18" s="40">
        <v>131510324.44156983</v>
      </c>
      <c r="G18" s="16"/>
    </row>
    <row r="19" spans="1:7" x14ac:dyDescent="0.35">
      <c r="A19" s="60" t="s">
        <v>111</v>
      </c>
      <c r="B19" s="29"/>
      <c r="C19" s="59" t="s">
        <v>110</v>
      </c>
      <c r="D19" s="29"/>
      <c r="E19" s="40">
        <v>15275080.695668256</v>
      </c>
      <c r="F19" s="40">
        <v>14905110.899408257</v>
      </c>
      <c r="G19" s="16"/>
    </row>
    <row r="20" spans="1:7" x14ac:dyDescent="0.35">
      <c r="A20" s="60" t="s">
        <v>10</v>
      </c>
      <c r="B20" s="29"/>
      <c r="C20" s="59" t="s">
        <v>109</v>
      </c>
      <c r="D20" s="29"/>
      <c r="E20" s="62">
        <f>SUM(E21:E29)</f>
        <v>3483220566.3130383</v>
      </c>
      <c r="F20" s="62">
        <f>SUM(F21:F29)</f>
        <v>3467478880.6089263</v>
      </c>
      <c r="G20" s="16"/>
    </row>
    <row r="21" spans="1:7" x14ac:dyDescent="0.35">
      <c r="A21" s="65" t="s">
        <v>24</v>
      </c>
      <c r="B21" s="29"/>
      <c r="C21" s="59" t="s">
        <v>109</v>
      </c>
      <c r="D21" s="29"/>
      <c r="E21" s="2">
        <f>'A1'!E14</f>
        <v>342951212.80519211</v>
      </c>
      <c r="F21" s="40">
        <v>341499992.50637287</v>
      </c>
      <c r="G21" s="16"/>
    </row>
    <row r="22" spans="1:7" x14ac:dyDescent="0.35">
      <c r="A22" s="65" t="s">
        <v>22</v>
      </c>
      <c r="B22" s="29"/>
      <c r="C22" s="59" t="s">
        <v>109</v>
      </c>
      <c r="D22" s="29"/>
      <c r="E22" s="2">
        <f>'A1'!E24</f>
        <v>217626788.92538285</v>
      </c>
      <c r="F22" s="40">
        <v>220191904.80374518</v>
      </c>
      <c r="G22" s="16"/>
    </row>
    <row r="23" spans="1:7" x14ac:dyDescent="0.35">
      <c r="A23" s="65" t="s">
        <v>20</v>
      </c>
      <c r="B23" s="29"/>
      <c r="C23" s="59" t="s">
        <v>109</v>
      </c>
      <c r="D23" s="29"/>
      <c r="E23" s="2">
        <f>'A1'!E35</f>
        <v>596654262.42619967</v>
      </c>
      <c r="F23" s="40">
        <v>598255675.14830029</v>
      </c>
      <c r="G23" s="16"/>
    </row>
    <row r="24" spans="1:7" x14ac:dyDescent="0.35">
      <c r="A24" s="65" t="s">
        <v>18</v>
      </c>
      <c r="B24" s="29"/>
      <c r="C24" s="59" t="s">
        <v>109</v>
      </c>
      <c r="D24" s="29"/>
      <c r="E24" s="2">
        <f>'A1'!E42</f>
        <v>1956584692.0203466</v>
      </c>
      <c r="F24" s="40">
        <v>1944400098.2368264</v>
      </c>
      <c r="G24" s="16"/>
    </row>
    <row r="25" spans="1:7" x14ac:dyDescent="0.35">
      <c r="A25" s="65" t="s">
        <v>16</v>
      </c>
      <c r="B25" s="29"/>
      <c r="C25" s="59" t="s">
        <v>109</v>
      </c>
      <c r="D25" s="29"/>
      <c r="E25" s="2">
        <f>'A1'!E53</f>
        <v>59216020.760788426</v>
      </c>
      <c r="F25" s="40">
        <v>59338586.704681024</v>
      </c>
      <c r="G25" s="16"/>
    </row>
    <row r="26" spans="1:7" x14ac:dyDescent="0.35">
      <c r="A26" s="65" t="s">
        <v>15</v>
      </c>
      <c r="B26" s="29"/>
      <c r="C26" s="59" t="s">
        <v>109</v>
      </c>
      <c r="D26" s="29"/>
      <c r="E26" s="2">
        <f>'A1'!E64</f>
        <v>13019697.921986822</v>
      </c>
      <c r="F26" s="40">
        <v>12087601.720276821</v>
      </c>
      <c r="G26" s="16"/>
    </row>
    <row r="27" spans="1:7" x14ac:dyDescent="0.35">
      <c r="A27" s="65" t="s">
        <v>14</v>
      </c>
      <c r="B27" s="29"/>
      <c r="C27" s="59" t="s">
        <v>109</v>
      </c>
      <c r="D27" s="29"/>
      <c r="E27" s="2">
        <f>'A1'!E75</f>
        <v>178608206.981282</v>
      </c>
      <c r="F27" s="40">
        <v>174029883.96525851</v>
      </c>
      <c r="G27" s="16"/>
    </row>
    <row r="28" spans="1:7" x14ac:dyDescent="0.35">
      <c r="A28" s="65" t="s">
        <v>13</v>
      </c>
      <c r="B28" s="29"/>
      <c r="C28" s="59" t="s">
        <v>109</v>
      </c>
      <c r="D28" s="29"/>
      <c r="E28" s="2">
        <f>'A1'!E83</f>
        <v>86318738.008489445</v>
      </c>
      <c r="F28" s="40">
        <v>85434191.060095102</v>
      </c>
      <c r="G28" s="16"/>
    </row>
    <row r="29" spans="1:7" x14ac:dyDescent="0.35">
      <c r="A29" s="65" t="s">
        <v>11</v>
      </c>
      <c r="B29" s="29"/>
      <c r="C29" s="59" t="s">
        <v>109</v>
      </c>
      <c r="D29" s="29"/>
      <c r="E29" s="2">
        <f>'A1'!E90</f>
        <v>32240946.463369958</v>
      </c>
      <c r="F29" s="40">
        <v>32240946.463369962</v>
      </c>
      <c r="G29" s="16"/>
    </row>
    <row r="30" spans="1:7" x14ac:dyDescent="0.35">
      <c r="A30" s="60" t="s">
        <v>108</v>
      </c>
      <c r="B30" s="29"/>
      <c r="C30" s="59"/>
      <c r="D30" s="29"/>
      <c r="E30" s="62">
        <f>SUM(E31:E36)</f>
        <v>8944395.8887684345</v>
      </c>
      <c r="F30" s="62">
        <f>SUM(F31:F36)</f>
        <v>9008945.3975813296</v>
      </c>
      <c r="G30" s="16"/>
    </row>
    <row r="31" spans="1:7" x14ac:dyDescent="0.35">
      <c r="A31" s="65" t="s">
        <v>107</v>
      </c>
      <c r="B31" s="29"/>
      <c r="C31" s="59" t="s">
        <v>101</v>
      </c>
      <c r="D31" s="29"/>
      <c r="E31" s="40">
        <v>101163.27377575109</v>
      </c>
      <c r="F31" s="40">
        <v>101163.27377575109</v>
      </c>
      <c r="G31" s="16"/>
    </row>
    <row r="32" spans="1:7" x14ac:dyDescent="0.35">
      <c r="A32" s="65" t="s">
        <v>106</v>
      </c>
      <c r="B32" s="29"/>
      <c r="C32" s="59" t="s">
        <v>101</v>
      </c>
      <c r="D32" s="29"/>
      <c r="E32" s="40">
        <v>-383194.17925432167</v>
      </c>
      <c r="F32" s="40">
        <v>-383194.17925432167</v>
      </c>
      <c r="G32" s="16"/>
    </row>
    <row r="33" spans="1:7" x14ac:dyDescent="0.35">
      <c r="A33" s="65" t="s">
        <v>105</v>
      </c>
      <c r="B33" s="29"/>
      <c r="C33" s="59" t="s">
        <v>101</v>
      </c>
      <c r="D33" s="29"/>
      <c r="E33" s="40">
        <v>572150.60379509104</v>
      </c>
      <c r="F33" s="40">
        <v>572150.60379509104</v>
      </c>
      <c r="G33" s="16"/>
    </row>
    <row r="34" spans="1:7" x14ac:dyDescent="0.35">
      <c r="A34" s="65" t="s">
        <v>104</v>
      </c>
      <c r="B34" s="29"/>
      <c r="C34" s="59" t="s">
        <v>101</v>
      </c>
      <c r="D34" s="29"/>
      <c r="E34" s="40">
        <v>5435732.9136319151</v>
      </c>
      <c r="F34" s="40">
        <v>5500282.4224448092</v>
      </c>
      <c r="G34" s="16"/>
    </row>
    <row r="35" spans="1:7" x14ac:dyDescent="0.35">
      <c r="A35" s="65" t="s">
        <v>103</v>
      </c>
      <c r="B35" s="29"/>
      <c r="C35" s="59" t="s">
        <v>101</v>
      </c>
      <c r="D35" s="29"/>
      <c r="E35" s="40">
        <v>3199702.6400199994</v>
      </c>
      <c r="F35" s="40">
        <v>3199702.6400199994</v>
      </c>
      <c r="G35" s="16"/>
    </row>
    <row r="36" spans="1:7" x14ac:dyDescent="0.35">
      <c r="A36" s="65" t="s">
        <v>102</v>
      </c>
      <c r="B36" s="29"/>
      <c r="C36" s="59" t="s">
        <v>101</v>
      </c>
      <c r="D36" s="29"/>
      <c r="E36" s="40">
        <v>18840.6368</v>
      </c>
      <c r="F36" s="40">
        <v>18840.6368</v>
      </c>
      <c r="G36" s="16"/>
    </row>
    <row r="37" spans="1:7" x14ac:dyDescent="0.35">
      <c r="A37" s="60" t="s">
        <v>100</v>
      </c>
      <c r="B37" s="29"/>
      <c r="C37" s="59"/>
      <c r="D37" s="29"/>
      <c r="E37" s="62">
        <f>SUM(E38:E40)</f>
        <v>6952534.2035533823</v>
      </c>
      <c r="F37" s="62">
        <f>SUM(F38:F40)</f>
        <v>7331538.1887240876</v>
      </c>
      <c r="G37" s="16"/>
    </row>
    <row r="38" spans="1:7" x14ac:dyDescent="0.35">
      <c r="A38" s="61" t="s">
        <v>77</v>
      </c>
      <c r="B38" s="29"/>
      <c r="C38" s="59"/>
      <c r="D38" s="29"/>
      <c r="E38" s="40">
        <v>2149600.1139764022</v>
      </c>
      <c r="F38" s="40">
        <v>2252410.4757480784</v>
      </c>
      <c r="G38" s="16"/>
    </row>
    <row r="39" spans="1:7" x14ac:dyDescent="0.35">
      <c r="A39" s="61" t="s">
        <v>76</v>
      </c>
      <c r="B39" s="29"/>
      <c r="C39" s="59"/>
      <c r="D39" s="29"/>
      <c r="E39" s="40">
        <v>4802934.0895769801</v>
      </c>
      <c r="F39" s="40">
        <v>5079127.7129760087</v>
      </c>
      <c r="G39" s="16"/>
    </row>
    <row r="40" spans="1:7" x14ac:dyDescent="0.35">
      <c r="A40" s="61" t="s">
        <v>75</v>
      </c>
      <c r="B40" s="29"/>
      <c r="C40" s="59"/>
      <c r="D40" s="29"/>
      <c r="E40" s="40">
        <v>0</v>
      </c>
      <c r="F40" s="40">
        <v>0</v>
      </c>
      <c r="G40" s="16"/>
    </row>
    <row r="41" spans="1:7" x14ac:dyDescent="0.35">
      <c r="A41" s="60" t="s">
        <v>99</v>
      </c>
      <c r="B41" s="29"/>
      <c r="C41" s="59" t="s">
        <v>98</v>
      </c>
      <c r="D41" s="29"/>
      <c r="E41" s="40">
        <v>59631970.0151942</v>
      </c>
      <c r="F41" s="40">
        <v>64386386.065038934</v>
      </c>
      <c r="G41" s="16"/>
    </row>
    <row r="42" spans="1:7" x14ac:dyDescent="0.35">
      <c r="A42" s="60" t="s">
        <v>97</v>
      </c>
      <c r="B42" s="29"/>
      <c r="C42" s="59"/>
      <c r="D42" s="29"/>
      <c r="E42" s="40">
        <v>8394286.5087986831</v>
      </c>
      <c r="F42" s="40">
        <v>54875555.93235451</v>
      </c>
      <c r="G42" s="16"/>
    </row>
    <row r="43" spans="1:7" x14ac:dyDescent="0.35">
      <c r="A43" s="27"/>
      <c r="B43" s="29"/>
      <c r="C43" s="68"/>
      <c r="D43" s="29"/>
      <c r="E43" s="57"/>
      <c r="F43" s="66"/>
      <c r="G43" s="16"/>
    </row>
    <row r="44" spans="1:7" x14ac:dyDescent="0.35">
      <c r="A44" s="56" t="s">
        <v>28</v>
      </c>
      <c r="B44" s="16"/>
      <c r="C44" s="59"/>
      <c r="D44" s="16"/>
      <c r="E44" s="54">
        <f>SUM(E8:E14)+SUM(E18:E20)+E30+E37+SUM(E41:E42)</f>
        <v>3713487347.7602067</v>
      </c>
      <c r="F44" s="54">
        <f>SUM(F8:F14)+SUM(F18:F20)+F30+F37+SUM(F41:F42)</f>
        <v>3817269921.9840384</v>
      </c>
      <c r="G44" s="16"/>
    </row>
    <row r="45" spans="1:7" x14ac:dyDescent="0.35">
      <c r="A45" s="8"/>
      <c r="B45" s="16"/>
      <c r="C45" s="16"/>
      <c r="D45" s="16"/>
      <c r="E45" s="48"/>
      <c r="F45" s="42"/>
      <c r="G45" s="16"/>
    </row>
    <row r="46" spans="1:7" ht="20" x14ac:dyDescent="0.35">
      <c r="A46" s="49" t="s">
        <v>96</v>
      </c>
      <c r="B46" s="16"/>
      <c r="C46" s="16"/>
      <c r="D46" s="16"/>
      <c r="E46" s="48"/>
      <c r="F46" s="48"/>
      <c r="G46" s="16"/>
    </row>
    <row r="47" spans="1:7" ht="15" thickBot="1" x14ac:dyDescent="0.4">
      <c r="A47" s="8"/>
      <c r="B47" s="16"/>
      <c r="C47" s="16"/>
      <c r="D47" s="16"/>
      <c r="E47" s="48"/>
      <c r="F47" s="48"/>
      <c r="G47" s="16"/>
    </row>
    <row r="48" spans="1:7" ht="15" customHeight="1" x14ac:dyDescent="0.35">
      <c r="A48" s="189" t="s">
        <v>95</v>
      </c>
      <c r="B48" s="16"/>
      <c r="C48" s="191" t="s">
        <v>71</v>
      </c>
      <c r="D48" s="16"/>
      <c r="E48" s="193" t="s">
        <v>41</v>
      </c>
      <c r="F48" s="194"/>
      <c r="G48" s="16"/>
    </row>
    <row r="49" spans="1:7" ht="15" thickBot="1" x14ac:dyDescent="0.4">
      <c r="A49" s="190"/>
      <c r="B49" s="16"/>
      <c r="C49" s="192"/>
      <c r="D49" s="16"/>
      <c r="E49" s="47" t="s">
        <v>70</v>
      </c>
      <c r="F49" s="46" t="s">
        <v>69</v>
      </c>
      <c r="G49" s="16"/>
    </row>
    <row r="50" spans="1:7" x14ac:dyDescent="0.35">
      <c r="A50" s="44"/>
      <c r="B50" s="16"/>
      <c r="C50" s="44"/>
      <c r="D50" s="16"/>
      <c r="E50" s="67"/>
      <c r="F50" s="42"/>
      <c r="G50" s="16"/>
    </row>
    <row r="51" spans="1:7" x14ac:dyDescent="0.35">
      <c r="A51" s="60" t="s">
        <v>94</v>
      </c>
      <c r="B51" s="29"/>
      <c r="C51" s="59"/>
      <c r="D51" s="29"/>
      <c r="E51" s="62">
        <f>SUM(E52:E54)</f>
        <v>17395575.791415159</v>
      </c>
      <c r="F51" s="62">
        <f>SUM(F52:F54)</f>
        <v>25509901.14940428</v>
      </c>
      <c r="G51" s="16"/>
    </row>
    <row r="52" spans="1:7" x14ac:dyDescent="0.35">
      <c r="A52" s="65" t="s">
        <v>91</v>
      </c>
      <c r="B52" s="29"/>
      <c r="C52" s="59" t="s">
        <v>93</v>
      </c>
      <c r="D52" s="29"/>
      <c r="E52" s="2">
        <v>0</v>
      </c>
      <c r="F52" s="40">
        <v>25509901.14940428</v>
      </c>
      <c r="G52" s="16"/>
    </row>
    <row r="53" spans="1:7" x14ac:dyDescent="0.35">
      <c r="A53" s="65" t="s">
        <v>90</v>
      </c>
      <c r="B53" s="29"/>
      <c r="C53" s="59" t="s">
        <v>93</v>
      </c>
      <c r="D53" s="29"/>
      <c r="E53" s="2">
        <v>17280548.4865929</v>
      </c>
      <c r="F53" s="66"/>
      <c r="G53" s="16"/>
    </row>
    <row r="54" spans="1:7" x14ac:dyDescent="0.35">
      <c r="A54" s="65" t="s">
        <v>89</v>
      </c>
      <c r="B54" s="29"/>
      <c r="C54" s="59" t="s">
        <v>93</v>
      </c>
      <c r="D54" s="29"/>
      <c r="E54" s="2">
        <v>115027.30482225769</v>
      </c>
      <c r="F54" s="66"/>
      <c r="G54" s="16"/>
    </row>
    <row r="55" spans="1:7" x14ac:dyDescent="0.35">
      <c r="A55" s="64" t="s">
        <v>92</v>
      </c>
      <c r="B55" s="29"/>
      <c r="C55" s="59"/>
      <c r="D55" s="29"/>
      <c r="E55" s="62">
        <f>SUM(E56:E58)</f>
        <v>3141683809.1431246</v>
      </c>
      <c r="F55" s="62">
        <f>SUM(F56:F58)</f>
        <v>3374187478.6852145</v>
      </c>
      <c r="G55" s="16"/>
    </row>
    <row r="56" spans="1:7" x14ac:dyDescent="0.35">
      <c r="A56" s="65" t="s">
        <v>91</v>
      </c>
      <c r="B56" s="29"/>
      <c r="C56" s="59" t="s">
        <v>88</v>
      </c>
      <c r="D56" s="29"/>
      <c r="E56" s="2">
        <f>'TP1'!I14</f>
        <v>1341892994.2598569</v>
      </c>
      <c r="F56" s="40">
        <v>3374187478.6852145</v>
      </c>
      <c r="G56" s="16"/>
    </row>
    <row r="57" spans="1:7" x14ac:dyDescent="0.35">
      <c r="A57" s="65" t="s">
        <v>90</v>
      </c>
      <c r="B57" s="29"/>
      <c r="C57" s="59" t="s">
        <v>88</v>
      </c>
      <c r="D57" s="29"/>
      <c r="E57" s="2">
        <f>'TP1'!B14</f>
        <v>1737789739.4723628</v>
      </c>
      <c r="F57" s="66"/>
      <c r="G57" s="16"/>
    </row>
    <row r="58" spans="1:7" x14ac:dyDescent="0.35">
      <c r="A58" s="65" t="s">
        <v>89</v>
      </c>
      <c r="B58" s="29"/>
      <c r="C58" s="59" t="s">
        <v>88</v>
      </c>
      <c r="D58" s="29"/>
      <c r="E58" s="2">
        <f>'TP1'!F14</f>
        <v>62001075.410904974</v>
      </c>
      <c r="F58" s="66"/>
      <c r="G58" s="16"/>
    </row>
    <row r="59" spans="1:7" x14ac:dyDescent="0.35">
      <c r="A59" s="60" t="s">
        <v>87</v>
      </c>
      <c r="B59" s="29"/>
      <c r="C59" s="59"/>
      <c r="D59" s="29"/>
      <c r="E59" s="62">
        <f>E55+E51</f>
        <v>3159079384.9345398</v>
      </c>
      <c r="F59" s="62">
        <f>F55+F51</f>
        <v>3399697379.8346186</v>
      </c>
      <c r="G59" s="16"/>
    </row>
    <row r="60" spans="1:7" x14ac:dyDescent="0.35">
      <c r="A60" s="60" t="s">
        <v>86</v>
      </c>
      <c r="B60" s="29"/>
      <c r="C60" s="59"/>
      <c r="D60" s="29"/>
      <c r="E60" s="40">
        <v>11694.087809995979</v>
      </c>
      <c r="F60" s="40">
        <v>327428.63253999996</v>
      </c>
      <c r="G60" s="16"/>
    </row>
    <row r="61" spans="1:7" x14ac:dyDescent="0.35">
      <c r="A61" s="60" t="s">
        <v>85</v>
      </c>
      <c r="B61" s="29"/>
      <c r="C61" s="59"/>
      <c r="D61" s="29"/>
      <c r="E61" s="40">
        <v>17013779.116138551</v>
      </c>
      <c r="F61" s="40">
        <v>22997514.212700401</v>
      </c>
      <c r="G61" s="16"/>
    </row>
    <row r="62" spans="1:7" x14ac:dyDescent="0.35">
      <c r="A62" s="60" t="s">
        <v>84</v>
      </c>
      <c r="B62" s="29"/>
      <c r="C62" s="59"/>
      <c r="D62" s="29"/>
      <c r="E62" s="40">
        <v>14178.855449999999</v>
      </c>
      <c r="F62" s="40">
        <v>14178.855449999999</v>
      </c>
      <c r="G62" s="16"/>
    </row>
    <row r="63" spans="1:7" x14ac:dyDescent="0.35">
      <c r="A63" s="60" t="s">
        <v>49</v>
      </c>
      <c r="B63" s="29"/>
      <c r="C63" s="59"/>
      <c r="D63" s="29"/>
      <c r="E63" s="62">
        <f>SUM(E64:E66)</f>
        <v>64</v>
      </c>
      <c r="F63" s="62">
        <f>SUM(F64:F66)</f>
        <v>21041130.578430001</v>
      </c>
      <c r="G63" s="16"/>
    </row>
    <row r="64" spans="1:7" x14ac:dyDescent="0.35">
      <c r="A64" s="65" t="s">
        <v>48</v>
      </c>
      <c r="B64" s="29"/>
      <c r="C64" s="59"/>
      <c r="D64" s="29"/>
      <c r="E64" s="40">
        <v>64</v>
      </c>
      <c r="F64" s="40">
        <v>21036130.578430001</v>
      </c>
      <c r="G64" s="16"/>
    </row>
    <row r="65" spans="1:7" x14ac:dyDescent="0.35">
      <c r="A65" s="65" t="s">
        <v>47</v>
      </c>
      <c r="B65" s="29"/>
      <c r="C65" s="59"/>
      <c r="D65" s="29"/>
      <c r="E65" s="40">
        <v>0</v>
      </c>
      <c r="F65" s="40">
        <v>5000</v>
      </c>
      <c r="G65" s="16"/>
    </row>
    <row r="66" spans="1:7" x14ac:dyDescent="0.35">
      <c r="A66" s="65" t="s">
        <v>46</v>
      </c>
      <c r="B66" s="29"/>
      <c r="C66" s="59"/>
      <c r="D66" s="29"/>
      <c r="E66" s="40">
        <v>0</v>
      </c>
      <c r="F66" s="40">
        <v>0</v>
      </c>
      <c r="G66" s="16"/>
    </row>
    <row r="67" spans="1:7" x14ac:dyDescent="0.35">
      <c r="A67" s="60" t="s">
        <v>83</v>
      </c>
      <c r="B67" s="29"/>
      <c r="C67" s="59"/>
      <c r="D67" s="29"/>
      <c r="E67" s="40">
        <v>0</v>
      </c>
      <c r="F67" s="40">
        <v>0</v>
      </c>
      <c r="G67" s="16"/>
    </row>
    <row r="68" spans="1:7" x14ac:dyDescent="0.35">
      <c r="A68" s="60" t="s">
        <v>82</v>
      </c>
      <c r="B68" s="29"/>
      <c r="C68" s="59"/>
      <c r="D68" s="29"/>
      <c r="E68" s="40">
        <v>4212374.3480299972</v>
      </c>
      <c r="F68" s="40">
        <v>4212375.3480299972</v>
      </c>
      <c r="G68" s="16"/>
    </row>
    <row r="69" spans="1:7" x14ac:dyDescent="0.35">
      <c r="A69" s="60" t="s">
        <v>81</v>
      </c>
      <c r="B69" s="29"/>
      <c r="C69" s="59"/>
      <c r="D69" s="29"/>
      <c r="E69" s="40">
        <v>24514506.413367789</v>
      </c>
      <c r="F69" s="40">
        <v>25376579.716157787</v>
      </c>
      <c r="G69" s="16"/>
    </row>
    <row r="70" spans="1:7" x14ac:dyDescent="0.35">
      <c r="A70" s="64" t="s">
        <v>80</v>
      </c>
      <c r="B70" s="29"/>
      <c r="C70" s="59"/>
      <c r="D70" s="29"/>
      <c r="E70" s="40">
        <v>0</v>
      </c>
      <c r="F70" s="63"/>
      <c r="G70" s="16"/>
    </row>
    <row r="71" spans="1:7" x14ac:dyDescent="0.35">
      <c r="A71" s="60" t="s">
        <v>79</v>
      </c>
      <c r="B71" s="29"/>
      <c r="C71" s="59"/>
      <c r="D71" s="29"/>
      <c r="E71" s="40">
        <v>1753287.9619217708</v>
      </c>
      <c r="F71" s="40">
        <v>1753287.9619217708</v>
      </c>
      <c r="G71" s="16"/>
    </row>
    <row r="72" spans="1:7" x14ac:dyDescent="0.35">
      <c r="A72" s="60" t="s">
        <v>78</v>
      </c>
      <c r="B72" s="29"/>
      <c r="C72" s="59"/>
      <c r="D72" s="29"/>
      <c r="E72" s="62">
        <f>SUM(E73:E75)</f>
        <v>69329859.483510181</v>
      </c>
      <c r="F72" s="62">
        <f>SUM(F73:F75)</f>
        <v>24655010.446720116</v>
      </c>
      <c r="G72" s="16"/>
    </row>
    <row r="73" spans="1:7" x14ac:dyDescent="0.35">
      <c r="A73" s="61" t="s">
        <v>77</v>
      </c>
      <c r="B73" s="29"/>
      <c r="C73" s="59"/>
      <c r="D73" s="29"/>
      <c r="E73" s="40">
        <v>755041.37331753527</v>
      </c>
      <c r="F73" s="40">
        <v>-131831.62053418698</v>
      </c>
      <c r="G73" s="16"/>
    </row>
    <row r="74" spans="1:7" x14ac:dyDescent="0.35">
      <c r="A74" s="61" t="s">
        <v>76</v>
      </c>
      <c r="B74" s="29"/>
      <c r="C74" s="59"/>
      <c r="D74" s="29"/>
      <c r="E74" s="40">
        <v>63854804.740381986</v>
      </c>
      <c r="F74" s="40">
        <v>20066828.697443631</v>
      </c>
      <c r="G74" s="16"/>
    </row>
    <row r="75" spans="1:7" x14ac:dyDescent="0.35">
      <c r="A75" s="61" t="s">
        <v>75</v>
      </c>
      <c r="B75" s="29"/>
      <c r="C75" s="59"/>
      <c r="D75" s="29"/>
      <c r="E75" s="40">
        <v>4720013.3698106697</v>
      </c>
      <c r="F75" s="40">
        <v>4720013.3698106697</v>
      </c>
      <c r="G75" s="16"/>
    </row>
    <row r="76" spans="1:7" x14ac:dyDescent="0.35">
      <c r="A76" s="60" t="s">
        <v>32</v>
      </c>
      <c r="B76" s="29"/>
      <c r="C76" s="59"/>
      <c r="D76" s="29"/>
      <c r="E76" s="40">
        <v>84508610.382001117</v>
      </c>
      <c r="F76" s="40">
        <v>85247810.024804458</v>
      </c>
      <c r="G76" s="16"/>
    </row>
    <row r="77" spans="1:7" x14ac:dyDescent="0.35">
      <c r="A77" s="27"/>
      <c r="B77" s="29"/>
      <c r="C77" s="58"/>
      <c r="D77" s="29"/>
      <c r="E77" s="57"/>
      <c r="F77" s="57"/>
      <c r="G77" s="16"/>
    </row>
    <row r="78" spans="1:7" x14ac:dyDescent="0.35">
      <c r="A78" s="56" t="s">
        <v>27</v>
      </c>
      <c r="B78" s="16"/>
      <c r="C78" s="55"/>
      <c r="D78" s="16"/>
      <c r="E78" s="54">
        <f>E59+SUM(E60:E61)+E62+E63+SUM(E67:E72)+E76</f>
        <v>3360437739.5827689</v>
      </c>
      <c r="F78" s="54">
        <f>F59+SUM(F60:F61)+F62+F63+SUM(F67:F72)+F76</f>
        <v>3585322695.6113739</v>
      </c>
      <c r="G78" s="16"/>
    </row>
    <row r="79" spans="1:7" ht="15" thickBot="1" x14ac:dyDescent="0.4">
      <c r="A79" s="53"/>
      <c r="B79" s="16"/>
      <c r="C79" s="16"/>
      <c r="D79" s="16"/>
      <c r="E79" s="52"/>
      <c r="F79" s="51"/>
      <c r="G79" s="16"/>
    </row>
    <row r="80" spans="1:7" ht="16" thickBot="1" x14ac:dyDescent="0.4">
      <c r="A80" s="25" t="s">
        <v>74</v>
      </c>
      <c r="B80" s="23"/>
      <c r="C80" s="24"/>
      <c r="D80" s="23"/>
      <c r="E80" s="50">
        <f>E44-E78</f>
        <v>353049608.17743778</v>
      </c>
      <c r="F80" s="21">
        <f>F44-F78</f>
        <v>231947226.37266445</v>
      </c>
      <c r="G80" s="16"/>
    </row>
    <row r="81" spans="1:7" x14ac:dyDescent="0.35">
      <c r="A81" s="8"/>
      <c r="B81" s="16"/>
      <c r="C81" s="16"/>
      <c r="D81" s="16"/>
      <c r="E81" s="48"/>
      <c r="F81" s="42"/>
      <c r="G81" s="16"/>
    </row>
    <row r="82" spans="1:7" ht="20" x14ac:dyDescent="0.35">
      <c r="A82" s="49" t="s">
        <v>73</v>
      </c>
      <c r="B82" s="16"/>
      <c r="C82" s="16"/>
      <c r="D82" s="16"/>
      <c r="E82" s="48"/>
      <c r="F82" s="48"/>
      <c r="G82" s="16"/>
    </row>
    <row r="83" spans="1:7" ht="15" thickBot="1" x14ac:dyDescent="0.4">
      <c r="A83" s="8"/>
      <c r="B83" s="16"/>
      <c r="C83" s="16"/>
      <c r="D83" s="16"/>
      <c r="E83" s="48"/>
      <c r="F83" s="48"/>
      <c r="G83" s="16"/>
    </row>
    <row r="84" spans="1:7" ht="15" customHeight="1" x14ac:dyDescent="0.35">
      <c r="A84" s="189" t="s">
        <v>72</v>
      </c>
      <c r="B84" s="16"/>
      <c r="C84" s="191" t="s">
        <v>71</v>
      </c>
      <c r="D84" s="16"/>
      <c r="E84" s="193" t="s">
        <v>41</v>
      </c>
      <c r="F84" s="194"/>
      <c r="G84" s="16"/>
    </row>
    <row r="85" spans="1:7" ht="15" thickBot="1" x14ac:dyDescent="0.4">
      <c r="A85" s="190"/>
      <c r="B85" s="16"/>
      <c r="C85" s="192"/>
      <c r="D85" s="16"/>
      <c r="E85" s="47" t="s">
        <v>70</v>
      </c>
      <c r="F85" s="46" t="s">
        <v>69</v>
      </c>
      <c r="G85" s="16"/>
    </row>
    <row r="86" spans="1:7" x14ac:dyDescent="0.35">
      <c r="A86" s="45"/>
      <c r="B86" s="16"/>
      <c r="C86" s="44"/>
      <c r="D86" s="16"/>
      <c r="E86" s="43"/>
      <c r="F86" s="42"/>
      <c r="G86" s="16"/>
    </row>
    <row r="87" spans="1:7" x14ac:dyDescent="0.35">
      <c r="A87" s="31" t="s">
        <v>68</v>
      </c>
      <c r="B87" s="29"/>
      <c r="C87" s="30"/>
      <c r="D87" s="29"/>
      <c r="E87" s="36">
        <f>SUM(E88:E89)</f>
        <v>3703708.1609231317</v>
      </c>
      <c r="F87" s="36">
        <f>SUM(F88:F89)</f>
        <v>3703708.1609231317</v>
      </c>
      <c r="G87" s="16"/>
    </row>
    <row r="88" spans="1:7" x14ac:dyDescent="0.35">
      <c r="A88" s="32" t="s">
        <v>66</v>
      </c>
      <c r="B88" s="29"/>
      <c r="C88" s="38"/>
      <c r="D88" s="29"/>
      <c r="E88" s="28">
        <v>3703708.1609231317</v>
      </c>
      <c r="F88" s="28">
        <v>3703708.1609231317</v>
      </c>
      <c r="G88" s="16"/>
    </row>
    <row r="89" spans="1:7" x14ac:dyDescent="0.35">
      <c r="A89" s="32" t="s">
        <v>65</v>
      </c>
      <c r="B89" s="29"/>
      <c r="C89" s="38"/>
      <c r="D89" s="29"/>
      <c r="E89" s="28">
        <v>0</v>
      </c>
      <c r="F89" s="28">
        <v>0</v>
      </c>
      <c r="G89" s="16"/>
    </row>
    <row r="90" spans="1:7" x14ac:dyDescent="0.35">
      <c r="A90" s="31" t="s">
        <v>67</v>
      </c>
      <c r="B90" s="29"/>
      <c r="C90" s="30"/>
      <c r="D90" s="29"/>
      <c r="E90" s="36">
        <f>SUM(E91:E93)</f>
        <v>0</v>
      </c>
      <c r="F90" s="36">
        <f>SUM(F91:F93)</f>
        <v>0</v>
      </c>
      <c r="G90" s="16"/>
    </row>
    <row r="91" spans="1:7" x14ac:dyDescent="0.35">
      <c r="A91" s="32" t="s">
        <v>66</v>
      </c>
      <c r="B91" s="29"/>
      <c r="C91" s="30"/>
      <c r="D91" s="29"/>
      <c r="E91" s="28">
        <v>0</v>
      </c>
      <c r="F91" s="28">
        <v>0</v>
      </c>
      <c r="G91" s="16"/>
    </row>
    <row r="92" spans="1:7" x14ac:dyDescent="0.35">
      <c r="A92" s="32" t="s">
        <v>65</v>
      </c>
      <c r="B92" s="29"/>
      <c r="C92" s="30"/>
      <c r="D92" s="29"/>
      <c r="E92" s="28">
        <v>0</v>
      </c>
      <c r="F92" s="28">
        <v>0</v>
      </c>
      <c r="G92" s="16"/>
    </row>
    <row r="93" spans="1:7" x14ac:dyDescent="0.35">
      <c r="A93" s="32" t="s">
        <v>64</v>
      </c>
      <c r="B93" s="29"/>
      <c r="C93" s="30"/>
      <c r="D93" s="29"/>
      <c r="E93" s="28">
        <v>0</v>
      </c>
      <c r="F93" s="28">
        <v>0</v>
      </c>
      <c r="G93" s="16"/>
    </row>
    <row r="94" spans="1:7" x14ac:dyDescent="0.35">
      <c r="A94" s="31" t="s">
        <v>63</v>
      </c>
      <c r="B94" s="29"/>
      <c r="C94" s="30"/>
      <c r="D94" s="29"/>
      <c r="E94" s="28">
        <v>17469891.213270001</v>
      </c>
      <c r="F94" s="28">
        <v>17458173.213270001</v>
      </c>
      <c r="G94" s="16"/>
    </row>
    <row r="95" spans="1:7" x14ac:dyDescent="0.35">
      <c r="A95" s="31" t="s">
        <v>62</v>
      </c>
      <c r="B95" s="29"/>
      <c r="C95" s="30"/>
      <c r="D95" s="29"/>
      <c r="E95" s="28">
        <v>148711.94555999999</v>
      </c>
      <c r="F95" s="28">
        <v>148711.94555999999</v>
      </c>
      <c r="G95" s="16"/>
    </row>
    <row r="96" spans="1:7" x14ac:dyDescent="0.35">
      <c r="A96" s="4" t="s">
        <v>61</v>
      </c>
      <c r="B96" s="29"/>
      <c r="C96" s="37"/>
      <c r="D96" s="29"/>
      <c r="E96" s="28">
        <v>198906102.09907386</v>
      </c>
      <c r="F96" s="28">
        <v>198338238.62180421</v>
      </c>
      <c r="G96" s="16"/>
    </row>
    <row r="97" spans="1:7" x14ac:dyDescent="0.35">
      <c r="A97" s="31" t="s">
        <v>60</v>
      </c>
      <c r="B97" s="29"/>
      <c r="C97" s="30"/>
      <c r="D97" s="29"/>
      <c r="E97" s="28">
        <v>11797525.428259792</v>
      </c>
      <c r="F97" s="28">
        <v>11797525.42831515</v>
      </c>
      <c r="G97" s="16"/>
    </row>
    <row r="98" spans="1:7" x14ac:dyDescent="0.35">
      <c r="A98" s="31" t="s">
        <v>59</v>
      </c>
      <c r="B98" s="29"/>
      <c r="C98" s="30"/>
      <c r="D98" s="29"/>
      <c r="E98" s="41">
        <f>E99+E100+E102+E103+E104</f>
        <v>-165423885.77804634</v>
      </c>
      <c r="F98" s="33"/>
      <c r="G98" s="16"/>
    </row>
    <row r="99" spans="1:7" x14ac:dyDescent="0.35">
      <c r="A99" s="32" t="s">
        <v>58</v>
      </c>
      <c r="B99" s="29"/>
      <c r="C99" s="38"/>
      <c r="D99" s="29"/>
      <c r="E99" s="40">
        <v>-41690376.227045417</v>
      </c>
      <c r="F99" s="33"/>
      <c r="G99" s="16"/>
    </row>
    <row r="100" spans="1:7" x14ac:dyDescent="0.35">
      <c r="A100" s="32" t="s">
        <v>57</v>
      </c>
      <c r="B100" s="29"/>
      <c r="C100" s="38"/>
      <c r="D100" s="29"/>
      <c r="E100" s="39">
        <v>178739792.76061219</v>
      </c>
      <c r="F100" s="33"/>
      <c r="G100" s="16"/>
    </row>
    <row r="101" spans="1:7" x14ac:dyDescent="0.35">
      <c r="A101" s="32" t="s">
        <v>56</v>
      </c>
      <c r="B101" s="29"/>
      <c r="C101" s="38"/>
      <c r="D101" s="29"/>
      <c r="E101" s="33"/>
      <c r="F101" s="28">
        <v>0</v>
      </c>
      <c r="G101" s="16"/>
    </row>
    <row r="102" spans="1:7" x14ac:dyDescent="0.35">
      <c r="A102" s="32" t="s">
        <v>55</v>
      </c>
      <c r="B102" s="29"/>
      <c r="C102" s="38"/>
      <c r="D102" s="29"/>
      <c r="E102" s="36">
        <f>-E105</f>
        <v>-264306131.14790878</v>
      </c>
      <c r="F102" s="33"/>
      <c r="G102" s="16"/>
    </row>
    <row r="103" spans="1:7" x14ac:dyDescent="0.35">
      <c r="A103" s="32" t="s">
        <v>54</v>
      </c>
      <c r="B103" s="29"/>
      <c r="C103" s="38"/>
      <c r="D103" s="29"/>
      <c r="E103" s="28">
        <v>-36040239.574323192</v>
      </c>
      <c r="F103" s="33"/>
      <c r="G103" s="16"/>
    </row>
    <row r="104" spans="1:7" x14ac:dyDescent="0.35">
      <c r="A104" s="32" t="s">
        <v>53</v>
      </c>
      <c r="B104" s="29"/>
      <c r="C104" s="38"/>
      <c r="D104" s="29"/>
      <c r="E104" s="28">
        <v>-2126931.5893811258</v>
      </c>
      <c r="F104" s="33"/>
      <c r="G104" s="16"/>
    </row>
    <row r="105" spans="1:7" x14ac:dyDescent="0.35">
      <c r="A105" s="31" t="s">
        <v>52</v>
      </c>
      <c r="B105" s="29"/>
      <c r="C105" s="30"/>
      <c r="D105" s="29"/>
      <c r="E105" s="28">
        <v>264306131.14790878</v>
      </c>
      <c r="F105" s="33"/>
      <c r="G105" s="16"/>
    </row>
    <row r="106" spans="1:7" x14ac:dyDescent="0.35">
      <c r="A106" s="31" t="s">
        <v>51</v>
      </c>
      <c r="B106" s="29"/>
      <c r="C106" s="30"/>
      <c r="D106" s="29"/>
      <c r="E106" s="36">
        <f>E107+E111+E115</f>
        <v>21035349.769069493</v>
      </c>
      <c r="F106" s="36">
        <f>F107+F111+F115</f>
        <v>0</v>
      </c>
      <c r="G106" s="16"/>
    </row>
    <row r="107" spans="1:7" x14ac:dyDescent="0.35">
      <c r="A107" s="32" t="s">
        <v>50</v>
      </c>
      <c r="B107" s="29"/>
      <c r="C107" s="30"/>
      <c r="D107" s="29"/>
      <c r="E107" s="36">
        <f>SUM(E108:E110)</f>
        <v>19981.330000000002</v>
      </c>
      <c r="F107" s="36">
        <f>SUM(F108:F110)</f>
        <v>0</v>
      </c>
      <c r="G107" s="16"/>
    </row>
    <row r="108" spans="1:7" x14ac:dyDescent="0.35">
      <c r="A108" s="35" t="s">
        <v>48</v>
      </c>
      <c r="B108" s="29"/>
      <c r="C108" s="38"/>
      <c r="D108" s="29"/>
      <c r="E108" s="28">
        <v>14981.33</v>
      </c>
      <c r="F108" s="28">
        <v>0</v>
      </c>
      <c r="G108" s="16"/>
    </row>
    <row r="109" spans="1:7" x14ac:dyDescent="0.35">
      <c r="A109" s="35" t="s">
        <v>47</v>
      </c>
      <c r="B109" s="29"/>
      <c r="C109" s="38"/>
      <c r="D109" s="29"/>
      <c r="E109" s="28">
        <v>5000</v>
      </c>
      <c r="F109" s="28">
        <v>0</v>
      </c>
      <c r="G109" s="16"/>
    </row>
    <row r="110" spans="1:7" x14ac:dyDescent="0.35">
      <c r="A110" s="35" t="s">
        <v>46</v>
      </c>
      <c r="B110" s="29"/>
      <c r="C110" s="38"/>
      <c r="D110" s="29"/>
      <c r="E110" s="28">
        <v>0</v>
      </c>
      <c r="F110" s="28">
        <v>0</v>
      </c>
      <c r="G110" s="16"/>
    </row>
    <row r="111" spans="1:7" x14ac:dyDescent="0.35">
      <c r="A111" s="32" t="s">
        <v>49</v>
      </c>
      <c r="B111" s="29"/>
      <c r="C111" s="37"/>
      <c r="D111" s="29"/>
      <c r="E111" s="36">
        <f>SUM(E112:E114)</f>
        <v>21015368.439069495</v>
      </c>
      <c r="F111" s="33"/>
      <c r="G111" s="16"/>
    </row>
    <row r="112" spans="1:7" x14ac:dyDescent="0.35">
      <c r="A112" s="35" t="s">
        <v>48</v>
      </c>
      <c r="B112" s="29"/>
      <c r="C112" s="34"/>
      <c r="D112" s="29"/>
      <c r="E112" s="28">
        <v>21015368.439069495</v>
      </c>
      <c r="F112" s="33"/>
      <c r="G112" s="16"/>
    </row>
    <row r="113" spans="1:7" x14ac:dyDescent="0.35">
      <c r="A113" s="35" t="s">
        <v>47</v>
      </c>
      <c r="B113" s="29"/>
      <c r="C113" s="34"/>
      <c r="D113" s="29"/>
      <c r="E113" s="28">
        <v>0</v>
      </c>
      <c r="F113" s="33"/>
      <c r="G113" s="16"/>
    </row>
    <row r="114" spans="1:7" x14ac:dyDescent="0.35">
      <c r="A114" s="35" t="s">
        <v>46</v>
      </c>
      <c r="B114" s="29"/>
      <c r="C114" s="34"/>
      <c r="D114" s="29"/>
      <c r="E114" s="28">
        <v>0</v>
      </c>
      <c r="F114" s="33"/>
      <c r="G114" s="16"/>
    </row>
    <row r="115" spans="1:7" x14ac:dyDescent="0.35">
      <c r="A115" s="32" t="s">
        <v>45</v>
      </c>
      <c r="B115" s="29"/>
      <c r="C115" s="30"/>
      <c r="D115" s="29"/>
      <c r="E115" s="28">
        <v>0</v>
      </c>
      <c r="F115" s="28">
        <v>0</v>
      </c>
      <c r="G115" s="16"/>
    </row>
    <row r="116" spans="1:7" x14ac:dyDescent="0.35">
      <c r="A116" s="31" t="s">
        <v>44</v>
      </c>
      <c r="B116" s="29"/>
      <c r="C116" s="30"/>
      <c r="D116" s="29"/>
      <c r="E116" s="28">
        <v>0</v>
      </c>
      <c r="F116" s="28">
        <v>0</v>
      </c>
      <c r="G116" s="16"/>
    </row>
    <row r="117" spans="1:7" ht="15" thickBot="1" x14ac:dyDescent="0.4">
      <c r="A117" s="27"/>
      <c r="B117" s="16"/>
      <c r="C117" s="27"/>
      <c r="D117" s="16"/>
      <c r="E117" s="26"/>
      <c r="F117" s="26"/>
      <c r="G117" s="16"/>
    </row>
    <row r="118" spans="1:7" ht="16" thickBot="1" x14ac:dyDescent="0.4">
      <c r="A118" s="25" t="s">
        <v>43</v>
      </c>
      <c r="B118" s="23"/>
      <c r="C118" s="24"/>
      <c r="D118" s="23"/>
      <c r="E118" s="22">
        <f>E87+E90+SUM(E94:E98)+SUM(E105:E106)+E116</f>
        <v>351943533.98601872</v>
      </c>
      <c r="F118" s="21">
        <f>F87+F90+SUM(F94:F97)+F101+SUM(F105:F106)+F116</f>
        <v>231446357.36987251</v>
      </c>
      <c r="G118" s="16"/>
    </row>
    <row r="119" spans="1:7" x14ac:dyDescent="0.35">
      <c r="A119" s="8"/>
      <c r="B119" s="16"/>
      <c r="C119" s="16"/>
      <c r="D119" s="16"/>
      <c r="E119" s="16"/>
      <c r="F119" s="11"/>
      <c r="G119" s="16"/>
    </row>
    <row r="120" spans="1:7" x14ac:dyDescent="0.35">
      <c r="A120" s="16"/>
      <c r="B120" s="16"/>
      <c r="C120" s="16"/>
      <c r="D120" s="16"/>
      <c r="E120" s="16"/>
      <c r="F120" s="11"/>
      <c r="G120" s="16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4.5" x14ac:dyDescent="0.35"/>
  <cols>
    <col min="1" max="1" width="82.453125" bestFit="1" customWidth="1"/>
    <col min="3" max="3" width="11.6328125" bestFit="1" customWidth="1"/>
    <col min="5" max="5" width="14.36328125" bestFit="1" customWidth="1"/>
  </cols>
  <sheetData>
    <row r="1" spans="1:5" ht="20.5" thickBot="1" x14ac:dyDescent="0.4">
      <c r="A1" s="1" t="s">
        <v>136</v>
      </c>
      <c r="B1" s="96"/>
      <c r="C1" s="95"/>
      <c r="D1" s="96"/>
      <c r="E1" s="95"/>
    </row>
    <row r="2" spans="1:5" ht="15" thickBot="1" x14ac:dyDescent="0.4">
      <c r="A2" s="77"/>
      <c r="B2" s="77"/>
      <c r="C2" s="94"/>
      <c r="D2" s="77"/>
      <c r="E2" s="93">
        <v>44561</v>
      </c>
    </row>
    <row r="3" spans="1:5" ht="28.5" thickBot="1" x14ac:dyDescent="0.4">
      <c r="A3" s="92" t="s">
        <v>135</v>
      </c>
      <c r="B3" s="77"/>
      <c r="C3" s="91" t="s">
        <v>71</v>
      </c>
      <c r="D3" s="77"/>
      <c r="E3" s="90" t="s">
        <v>41</v>
      </c>
    </row>
    <row r="4" spans="1:5" x14ac:dyDescent="0.35">
      <c r="A4" s="89"/>
      <c r="B4" s="77"/>
      <c r="C4" s="89"/>
      <c r="D4" s="77"/>
      <c r="E4" s="89"/>
    </row>
    <row r="5" spans="1:5" x14ac:dyDescent="0.35">
      <c r="A5" s="82" t="s">
        <v>134</v>
      </c>
      <c r="B5" s="77"/>
      <c r="C5" s="88"/>
      <c r="D5" s="77"/>
      <c r="E5" s="81">
        <f>SUM(E9:E10,E15)</f>
        <v>1123448332.6610222</v>
      </c>
    </row>
    <row r="6" spans="1:5" x14ac:dyDescent="0.35">
      <c r="A6" s="80"/>
      <c r="B6" s="11"/>
      <c r="C6" s="11"/>
      <c r="D6" s="11"/>
      <c r="E6" s="66"/>
    </row>
    <row r="7" spans="1:5" x14ac:dyDescent="0.35">
      <c r="A7" s="79" t="s">
        <v>25</v>
      </c>
      <c r="B7" s="83"/>
      <c r="C7" s="84"/>
      <c r="D7" s="83"/>
      <c r="E7" s="76">
        <v>603814710.63458121</v>
      </c>
    </row>
    <row r="8" spans="1:5" x14ac:dyDescent="0.35">
      <c r="A8" s="79" t="s">
        <v>23</v>
      </c>
      <c r="B8" s="83"/>
      <c r="C8" s="84"/>
      <c r="D8" s="83"/>
      <c r="E8" s="76">
        <v>25087089.828625541</v>
      </c>
    </row>
    <row r="9" spans="1:5" x14ac:dyDescent="0.35">
      <c r="A9" s="79" t="s">
        <v>21</v>
      </c>
      <c r="B9" s="83"/>
      <c r="C9" s="84"/>
      <c r="D9" s="83"/>
      <c r="E9" s="86">
        <f>E7-E8</f>
        <v>578727620.80595565</v>
      </c>
    </row>
    <row r="10" spans="1:5" x14ac:dyDescent="0.35">
      <c r="A10" s="79" t="s">
        <v>19</v>
      </c>
      <c r="B10" s="83"/>
      <c r="C10" s="84"/>
      <c r="D10" s="83"/>
      <c r="E10" s="86">
        <f>SUM(E11:E14)</f>
        <v>529052751.64034986</v>
      </c>
    </row>
    <row r="11" spans="1:5" x14ac:dyDescent="0.35">
      <c r="A11" s="87" t="s">
        <v>133</v>
      </c>
      <c r="B11" s="83"/>
      <c r="C11" s="84"/>
      <c r="D11" s="83"/>
      <c r="E11" s="76">
        <v>118823724.11863813</v>
      </c>
    </row>
    <row r="12" spans="1:5" x14ac:dyDescent="0.35">
      <c r="A12" s="87" t="s">
        <v>132</v>
      </c>
      <c r="B12" s="83"/>
      <c r="C12" s="84"/>
      <c r="D12" s="83"/>
      <c r="E12" s="76">
        <v>77446132.556888327</v>
      </c>
    </row>
    <row r="13" spans="1:5" x14ac:dyDescent="0.35">
      <c r="A13" s="87" t="s">
        <v>131</v>
      </c>
      <c r="B13" s="83"/>
      <c r="C13" s="84"/>
      <c r="D13" s="83"/>
      <c r="E13" s="76">
        <v>226701997.61632973</v>
      </c>
    </row>
    <row r="14" spans="1:5" x14ac:dyDescent="0.35">
      <c r="A14" s="87" t="s">
        <v>130</v>
      </c>
      <c r="B14" s="83"/>
      <c r="C14" s="84"/>
      <c r="D14" s="83"/>
      <c r="E14" s="76">
        <v>106080897.34849371</v>
      </c>
    </row>
    <row r="15" spans="1:5" x14ac:dyDescent="0.35">
      <c r="A15" s="79" t="s">
        <v>17</v>
      </c>
      <c r="B15" s="83"/>
      <c r="C15" s="84"/>
      <c r="D15" s="83"/>
      <c r="E15" s="86">
        <f>SUM(E16:E18)</f>
        <v>15667960.214716705</v>
      </c>
    </row>
    <row r="16" spans="1:5" x14ac:dyDescent="0.35">
      <c r="A16" s="85"/>
      <c r="B16" s="83"/>
      <c r="C16" s="84"/>
      <c r="D16" s="83"/>
      <c r="E16" s="76">
        <v>14790773.027994357</v>
      </c>
    </row>
    <row r="17" spans="1:5" x14ac:dyDescent="0.35">
      <c r="A17" s="85"/>
      <c r="B17" s="83"/>
      <c r="C17" s="84"/>
      <c r="D17" s="83"/>
      <c r="E17" s="76">
        <v>444788.73555999994</v>
      </c>
    </row>
    <row r="18" spans="1:5" x14ac:dyDescent="0.35">
      <c r="A18" s="85"/>
      <c r="B18" s="83"/>
      <c r="C18" s="84"/>
      <c r="D18" s="83"/>
      <c r="E18" s="76">
        <v>432398.45116234716</v>
      </c>
    </row>
    <row r="19" spans="1:5" x14ac:dyDescent="0.35">
      <c r="A19" s="80"/>
      <c r="B19" s="11"/>
      <c r="C19" s="11"/>
      <c r="D19" s="11"/>
      <c r="E19" s="66"/>
    </row>
    <row r="20" spans="1:5" x14ac:dyDescent="0.35">
      <c r="A20" s="82" t="s">
        <v>129</v>
      </c>
      <c r="B20" s="77"/>
      <c r="C20" s="78"/>
      <c r="D20" s="77"/>
      <c r="E20" s="81">
        <f>SUM(E24:E30)</f>
        <v>1089426101.2813566</v>
      </c>
    </row>
    <row r="21" spans="1:5" x14ac:dyDescent="0.35">
      <c r="A21" s="80"/>
      <c r="B21" s="11"/>
      <c r="C21" s="11"/>
      <c r="D21" s="11"/>
      <c r="E21" s="66"/>
    </row>
    <row r="22" spans="1:5" x14ac:dyDescent="0.35">
      <c r="A22" s="79" t="s">
        <v>12</v>
      </c>
      <c r="B22" s="83"/>
      <c r="C22" s="84"/>
      <c r="D22" s="83"/>
      <c r="E22" s="76">
        <v>607836024.46240878</v>
      </c>
    </row>
    <row r="23" spans="1:5" x14ac:dyDescent="0.35">
      <c r="A23" s="79" t="s">
        <v>128</v>
      </c>
      <c r="B23" s="83"/>
      <c r="C23" s="84"/>
      <c r="D23" s="83"/>
      <c r="E23" s="76">
        <v>43363865.06367746</v>
      </c>
    </row>
    <row r="24" spans="1:5" x14ac:dyDescent="0.35">
      <c r="A24" s="79" t="s">
        <v>9</v>
      </c>
      <c r="B24" s="83"/>
      <c r="C24" s="84"/>
      <c r="D24" s="83"/>
      <c r="E24" s="86">
        <f>E22-E23</f>
        <v>564472159.39873135</v>
      </c>
    </row>
    <row r="25" spans="1:5" x14ac:dyDescent="0.35">
      <c r="A25" s="79" t="s">
        <v>8</v>
      </c>
      <c r="B25" s="83"/>
      <c r="C25" s="84"/>
      <c r="D25" s="83"/>
      <c r="E25" s="76">
        <v>436061218.30538225</v>
      </c>
    </row>
    <row r="26" spans="1:5" x14ac:dyDescent="0.35">
      <c r="A26" s="79" t="s">
        <v>7</v>
      </c>
      <c r="B26" s="83"/>
      <c r="C26" s="84"/>
      <c r="D26" s="83"/>
      <c r="E26" s="76">
        <v>335113.17519257538</v>
      </c>
    </row>
    <row r="27" spans="1:5" x14ac:dyDescent="0.35">
      <c r="A27" s="79" t="s">
        <v>6</v>
      </c>
      <c r="B27" s="83"/>
      <c r="C27" s="84"/>
      <c r="D27" s="83"/>
      <c r="E27" s="76">
        <v>21279794.767031197</v>
      </c>
    </row>
    <row r="28" spans="1:5" x14ac:dyDescent="0.35">
      <c r="A28" s="79" t="s">
        <v>5</v>
      </c>
      <c r="B28" s="83"/>
      <c r="C28" s="84"/>
      <c r="D28" s="83"/>
      <c r="E28" s="76">
        <v>55979772.780618742</v>
      </c>
    </row>
    <row r="29" spans="1:5" x14ac:dyDescent="0.35">
      <c r="A29" s="79" t="s">
        <v>4</v>
      </c>
      <c r="B29" s="83"/>
      <c r="C29" s="84"/>
      <c r="D29" s="83"/>
      <c r="E29" s="76">
        <v>5918152.6561412122</v>
      </c>
    </row>
    <row r="30" spans="1:5" x14ac:dyDescent="0.35">
      <c r="A30" s="79" t="s">
        <v>3</v>
      </c>
      <c r="B30" s="83"/>
      <c r="C30" s="84"/>
      <c r="D30" s="83"/>
      <c r="E30" s="86">
        <f>SUM(E31:E33)</f>
        <v>5379890.1982590305</v>
      </c>
    </row>
    <row r="31" spans="1:5" x14ac:dyDescent="0.35">
      <c r="A31" s="85"/>
      <c r="B31" s="83"/>
      <c r="C31" s="84"/>
      <c r="D31" s="83"/>
      <c r="E31" s="76">
        <v>3449643.5113199959</v>
      </c>
    </row>
    <row r="32" spans="1:5" x14ac:dyDescent="0.35">
      <c r="A32" s="85"/>
      <c r="B32" s="83"/>
      <c r="C32" s="84"/>
      <c r="D32" s="83"/>
      <c r="E32" s="76">
        <v>1176785.2769290349</v>
      </c>
    </row>
    <row r="33" spans="1:5" x14ac:dyDescent="0.35">
      <c r="A33" s="85"/>
      <c r="B33" s="83"/>
      <c r="C33" s="84"/>
      <c r="D33" s="83"/>
      <c r="E33" s="76">
        <v>753461.41000999988</v>
      </c>
    </row>
    <row r="34" spans="1:5" x14ac:dyDescent="0.35">
      <c r="A34" s="80"/>
      <c r="B34" s="11"/>
      <c r="C34" s="11"/>
      <c r="D34" s="11"/>
      <c r="E34" s="66"/>
    </row>
    <row r="35" spans="1:5" x14ac:dyDescent="0.35">
      <c r="A35" s="82" t="s">
        <v>127</v>
      </c>
      <c r="B35" s="77"/>
      <c r="C35" s="78"/>
      <c r="D35" s="77"/>
      <c r="E35" s="81">
        <f>E5-E20</f>
        <v>34022231.379665613</v>
      </c>
    </row>
    <row r="36" spans="1:5" x14ac:dyDescent="0.35">
      <c r="A36" s="80"/>
      <c r="B36" s="11"/>
      <c r="C36" s="11"/>
      <c r="D36" s="11"/>
      <c r="E36" s="66"/>
    </row>
    <row r="37" spans="1:5" x14ac:dyDescent="0.35">
      <c r="A37" s="79" t="s">
        <v>126</v>
      </c>
      <c r="B37" s="77"/>
      <c r="C37" s="78"/>
      <c r="D37" s="77"/>
      <c r="E37" s="76">
        <v>959052.19901000021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4.5" x14ac:dyDescent="0.35"/>
  <cols>
    <col min="1" max="1" width="55.90625" bestFit="1" customWidth="1"/>
    <col min="2" max="2" width="19.453125" bestFit="1" customWidth="1"/>
    <col min="3" max="3" width="14" bestFit="1" customWidth="1"/>
    <col min="4" max="4" width="16" bestFit="1" customWidth="1"/>
    <col min="5" max="5" width="14" bestFit="1" customWidth="1"/>
    <col min="6" max="6" width="8.6328125" bestFit="1" customWidth="1"/>
    <col min="7" max="7" width="16" bestFit="1" customWidth="1"/>
    <col min="8" max="8" width="11.90625" bestFit="1" customWidth="1"/>
    <col min="9" max="9" width="14" bestFit="1" customWidth="1"/>
  </cols>
  <sheetData>
    <row r="1" spans="1:9" ht="15" customHeight="1" thickBot="1" x14ac:dyDescent="0.4">
      <c r="A1" s="119" t="s">
        <v>190</v>
      </c>
      <c r="B1" s="118">
        <v>44561</v>
      </c>
      <c r="C1" s="20"/>
      <c r="D1" s="19"/>
      <c r="E1" s="20"/>
      <c r="F1" s="20"/>
      <c r="G1" s="20"/>
      <c r="H1" s="19"/>
      <c r="I1" s="19"/>
    </row>
    <row r="2" spans="1:9" ht="15" thickBot="1" x14ac:dyDescent="0.4">
      <c r="A2" s="117"/>
      <c r="B2" s="16"/>
      <c r="C2" s="16"/>
      <c r="D2" s="16"/>
      <c r="E2" s="16"/>
      <c r="F2" s="16"/>
      <c r="G2" s="16"/>
      <c r="H2" s="16"/>
      <c r="I2" s="16"/>
    </row>
    <row r="3" spans="1:9" x14ac:dyDescent="0.35">
      <c r="A3" s="115" t="s">
        <v>189</v>
      </c>
      <c r="B3" s="114">
        <f>SUM(B4:B5)</f>
        <v>3483220566.3130379</v>
      </c>
      <c r="C3" s="16"/>
      <c r="D3" s="16"/>
      <c r="E3" s="16"/>
      <c r="F3" s="16"/>
      <c r="G3" s="16"/>
      <c r="H3" s="16"/>
      <c r="I3" s="16"/>
    </row>
    <row r="4" spans="1:9" x14ac:dyDescent="0.35">
      <c r="A4" s="113" t="s">
        <v>26</v>
      </c>
      <c r="B4" s="112">
        <f>C14+C24+C35+C42+C53+C64+C75+C83+C90</f>
        <v>1944556323.6798768</v>
      </c>
      <c r="C4" s="16"/>
      <c r="D4" s="16"/>
      <c r="E4" s="16"/>
      <c r="F4" s="16"/>
      <c r="G4" s="16"/>
      <c r="H4" s="16"/>
      <c r="I4" s="16"/>
    </row>
    <row r="5" spans="1:9" ht="15" thickBot="1" x14ac:dyDescent="0.4">
      <c r="A5" s="111" t="s">
        <v>184</v>
      </c>
      <c r="B5" s="110">
        <f>D14+D24+D35+D42+D53+D64+D75+D83+D90</f>
        <v>1538664242.6331611</v>
      </c>
      <c r="C5" s="16"/>
      <c r="D5" s="16"/>
      <c r="E5" s="16"/>
      <c r="F5" s="16"/>
      <c r="G5" s="16"/>
      <c r="H5" s="16"/>
      <c r="I5" s="16"/>
    </row>
    <row r="6" spans="1:9" ht="15" thickBot="1" x14ac:dyDescent="0.4">
      <c r="A6" s="16"/>
      <c r="B6" s="116"/>
      <c r="C6" s="16"/>
      <c r="D6" s="16"/>
      <c r="E6" s="16"/>
      <c r="F6" s="16"/>
      <c r="G6" s="16"/>
      <c r="H6" s="16"/>
      <c r="I6" s="16"/>
    </row>
    <row r="7" spans="1:9" x14ac:dyDescent="0.35">
      <c r="A7" s="115" t="s">
        <v>188</v>
      </c>
      <c r="B7" s="114">
        <f>SUM(B8:B9)</f>
        <v>17039181.337266453</v>
      </c>
      <c r="C7" s="16"/>
      <c r="D7" s="16"/>
      <c r="E7" s="16"/>
      <c r="F7" s="16"/>
      <c r="G7" s="16"/>
      <c r="H7" s="16"/>
      <c r="I7" s="16"/>
    </row>
    <row r="8" spans="1:9" x14ac:dyDescent="0.35">
      <c r="A8" s="113" t="s">
        <v>26</v>
      </c>
      <c r="B8" s="112">
        <f>F14+F24+F35+F42+F53+F64+F75+F83+F90</f>
        <v>1477315.6937813717</v>
      </c>
      <c r="C8" s="16"/>
      <c r="D8" s="16"/>
      <c r="E8" s="16"/>
      <c r="F8" s="16"/>
      <c r="G8" s="16"/>
      <c r="H8" s="16"/>
      <c r="I8" s="16"/>
    </row>
    <row r="9" spans="1:9" ht="15" thickBot="1" x14ac:dyDescent="0.4">
      <c r="A9" s="111" t="s">
        <v>184</v>
      </c>
      <c r="B9" s="110">
        <f>G14+G24+G35+G42+G53+G64+G75+G83+G90</f>
        <v>15561865.64348508</v>
      </c>
      <c r="C9" s="16"/>
      <c r="D9" s="16"/>
      <c r="E9" s="16"/>
      <c r="F9" s="16"/>
      <c r="G9" s="16"/>
      <c r="H9" s="16"/>
      <c r="I9" s="16"/>
    </row>
    <row r="10" spans="1:9" ht="15" thickBot="1" x14ac:dyDescent="0.4">
      <c r="A10" s="16"/>
      <c r="B10" s="16"/>
      <c r="C10" s="16"/>
      <c r="D10" s="16"/>
      <c r="E10" s="16"/>
      <c r="F10" s="16"/>
      <c r="G10" s="16"/>
      <c r="H10" s="16"/>
      <c r="I10" s="16"/>
    </row>
    <row r="11" spans="1:9" x14ac:dyDescent="0.35">
      <c r="A11" s="197" t="s">
        <v>187</v>
      </c>
      <c r="B11" s="199" t="s">
        <v>71</v>
      </c>
      <c r="C11" s="201" t="s">
        <v>186</v>
      </c>
      <c r="D11" s="201"/>
      <c r="E11" s="201"/>
      <c r="F11" s="201" t="s">
        <v>185</v>
      </c>
      <c r="G11" s="201"/>
      <c r="H11" s="201"/>
      <c r="I11" s="195" t="s">
        <v>0</v>
      </c>
    </row>
    <row r="12" spans="1:9" ht="26.5" thickBot="1" x14ac:dyDescent="0.4">
      <c r="A12" s="198"/>
      <c r="B12" s="200"/>
      <c r="C12" s="108" t="s">
        <v>26</v>
      </c>
      <c r="D12" s="109" t="s">
        <v>184</v>
      </c>
      <c r="E12" s="108" t="s">
        <v>0</v>
      </c>
      <c r="F12" s="108" t="s">
        <v>26</v>
      </c>
      <c r="G12" s="109" t="s">
        <v>184</v>
      </c>
      <c r="H12" s="108" t="s">
        <v>0</v>
      </c>
      <c r="I12" s="196"/>
    </row>
    <row r="13" spans="1:9" x14ac:dyDescent="0.3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35">
      <c r="A14" s="107" t="s">
        <v>24</v>
      </c>
      <c r="B14" s="106"/>
      <c r="C14" s="101">
        <f>SUM(C15:C22)</f>
        <v>93268569.304349661</v>
      </c>
      <c r="D14" s="101">
        <f>SUM(D15:D22)</f>
        <v>249682643.50084242</v>
      </c>
      <c r="E14" s="101">
        <f t="shared" ref="E14:E22" si="0">SUM(C14:D14)</f>
        <v>342951212.80519211</v>
      </c>
      <c r="F14" s="101">
        <f>SUM(F15:F22)</f>
        <v>0</v>
      </c>
      <c r="G14" s="101">
        <f>SUM(G15:G22)</f>
        <v>7593036</v>
      </c>
      <c r="H14" s="101">
        <f t="shared" ref="H14:H22" si="1">SUM(F14:G14)</f>
        <v>7593036</v>
      </c>
      <c r="I14" s="101">
        <f t="shared" ref="I14:I22" si="2">E14+H14</f>
        <v>350544248.80519211</v>
      </c>
    </row>
    <row r="15" spans="1:9" x14ac:dyDescent="0.35">
      <c r="A15" s="100" t="s">
        <v>183</v>
      </c>
      <c r="B15" s="99"/>
      <c r="C15" s="40">
        <v>81217797.98389408</v>
      </c>
      <c r="D15" s="40">
        <v>214103502.70677999</v>
      </c>
      <c r="E15" s="98">
        <f t="shared" si="0"/>
        <v>295321300.69067407</v>
      </c>
      <c r="F15" s="40">
        <v>0</v>
      </c>
      <c r="G15" s="40">
        <v>6347728</v>
      </c>
      <c r="H15" s="98">
        <f t="shared" si="1"/>
        <v>6347728</v>
      </c>
      <c r="I15" s="98">
        <f t="shared" si="2"/>
        <v>301669028.69067407</v>
      </c>
    </row>
    <row r="16" spans="1:9" x14ac:dyDescent="0.35">
      <c r="A16" s="100" t="s">
        <v>182</v>
      </c>
      <c r="B16" s="99"/>
      <c r="C16" s="40">
        <v>648.32192999999995</v>
      </c>
      <c r="D16" s="40">
        <v>0</v>
      </c>
      <c r="E16" s="98">
        <f t="shared" si="0"/>
        <v>648.32192999999995</v>
      </c>
      <c r="F16" s="40">
        <v>0</v>
      </c>
      <c r="G16" s="40">
        <v>0</v>
      </c>
      <c r="H16" s="98">
        <f t="shared" si="1"/>
        <v>0</v>
      </c>
      <c r="I16" s="98">
        <f t="shared" si="2"/>
        <v>648.32192999999995</v>
      </c>
    </row>
    <row r="17" spans="1:9" x14ac:dyDescent="0.35">
      <c r="A17" s="100" t="s">
        <v>181</v>
      </c>
      <c r="B17" s="99"/>
      <c r="C17" s="40">
        <v>90</v>
      </c>
      <c r="D17" s="40">
        <v>36935.15</v>
      </c>
      <c r="E17" s="98">
        <f t="shared" si="0"/>
        <v>37025.15</v>
      </c>
      <c r="F17" s="40">
        <v>0</v>
      </c>
      <c r="G17" s="40">
        <v>0</v>
      </c>
      <c r="H17" s="98">
        <f t="shared" si="1"/>
        <v>0</v>
      </c>
      <c r="I17" s="98">
        <f t="shared" si="2"/>
        <v>37025.15</v>
      </c>
    </row>
    <row r="18" spans="1:9" x14ac:dyDescent="0.35">
      <c r="A18" s="100" t="s">
        <v>180</v>
      </c>
      <c r="B18" s="99"/>
      <c r="C18" s="40">
        <v>617712.54062224366</v>
      </c>
      <c r="D18" s="40">
        <v>2862657.2580252332</v>
      </c>
      <c r="E18" s="98">
        <f t="shared" si="0"/>
        <v>3480369.7986474768</v>
      </c>
      <c r="F18" s="40">
        <v>0</v>
      </c>
      <c r="G18" s="40">
        <v>141107</v>
      </c>
      <c r="H18" s="98">
        <f t="shared" si="1"/>
        <v>141107</v>
      </c>
      <c r="I18" s="98">
        <f t="shared" si="2"/>
        <v>3621476.7986474768</v>
      </c>
    </row>
    <row r="19" spans="1:9" x14ac:dyDescent="0.35">
      <c r="A19" s="100" t="s">
        <v>179</v>
      </c>
      <c r="B19" s="99"/>
      <c r="C19" s="40">
        <v>4988299.5519734817</v>
      </c>
      <c r="D19" s="40">
        <v>10739851.455243979</v>
      </c>
      <c r="E19" s="98">
        <f t="shared" si="0"/>
        <v>15728151.007217459</v>
      </c>
      <c r="F19" s="40">
        <v>0</v>
      </c>
      <c r="G19" s="40">
        <v>0</v>
      </c>
      <c r="H19" s="98">
        <f t="shared" si="1"/>
        <v>0</v>
      </c>
      <c r="I19" s="98">
        <f t="shared" si="2"/>
        <v>15728151.007217459</v>
      </c>
    </row>
    <row r="20" spans="1:9" x14ac:dyDescent="0.35">
      <c r="A20" s="100" t="s">
        <v>172</v>
      </c>
      <c r="B20" s="99"/>
      <c r="C20" s="40">
        <v>7310.7429870183896</v>
      </c>
      <c r="D20" s="40">
        <v>286.98706517050903</v>
      </c>
      <c r="E20" s="98">
        <f t="shared" si="0"/>
        <v>7597.7300521888983</v>
      </c>
      <c r="F20" s="40">
        <v>0</v>
      </c>
      <c r="G20" s="40">
        <v>0</v>
      </c>
      <c r="H20" s="98">
        <f t="shared" si="1"/>
        <v>0</v>
      </c>
      <c r="I20" s="98">
        <f t="shared" si="2"/>
        <v>7597.7300521888983</v>
      </c>
    </row>
    <row r="21" spans="1:9" x14ac:dyDescent="0.35">
      <c r="A21" s="100" t="s">
        <v>171</v>
      </c>
      <c r="B21" s="99"/>
      <c r="C21" s="40">
        <v>6436710.1629428258</v>
      </c>
      <c r="D21" s="40">
        <v>21938158.825299401</v>
      </c>
      <c r="E21" s="98">
        <f t="shared" si="0"/>
        <v>28374868.988242228</v>
      </c>
      <c r="F21" s="40">
        <v>0</v>
      </c>
      <c r="G21" s="40">
        <v>1104201</v>
      </c>
      <c r="H21" s="98">
        <f t="shared" si="1"/>
        <v>1104201</v>
      </c>
      <c r="I21" s="98">
        <f t="shared" si="2"/>
        <v>29479069.988242228</v>
      </c>
    </row>
    <row r="22" spans="1:9" x14ac:dyDescent="0.35">
      <c r="A22" s="100" t="s">
        <v>178</v>
      </c>
      <c r="B22" s="99"/>
      <c r="C22" s="40">
        <v>0</v>
      </c>
      <c r="D22" s="40">
        <v>1251.1184286446501</v>
      </c>
      <c r="E22" s="98">
        <f t="shared" si="0"/>
        <v>1251.1184286446501</v>
      </c>
      <c r="F22" s="40">
        <v>0</v>
      </c>
      <c r="G22" s="40">
        <v>0</v>
      </c>
      <c r="H22" s="98">
        <f t="shared" si="1"/>
        <v>0</v>
      </c>
      <c r="I22" s="98">
        <f t="shared" si="2"/>
        <v>1251.1184286446501</v>
      </c>
    </row>
    <row r="23" spans="1:9" x14ac:dyDescent="0.3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35">
      <c r="A24" s="107" t="s">
        <v>22</v>
      </c>
      <c r="B24" s="106"/>
      <c r="C24" s="101">
        <f>SUM(C25:C33)</f>
        <v>65320573.245853171</v>
      </c>
      <c r="D24" s="101">
        <f>SUM(D25:D33)</f>
        <v>152306215.67952967</v>
      </c>
      <c r="E24" s="101">
        <f t="shared" ref="E24:E33" si="3">SUM(C24:D24)</f>
        <v>217626788.92538285</v>
      </c>
      <c r="F24" s="101">
        <f>SUM(F25:F33)</f>
        <v>161508.07392088501</v>
      </c>
      <c r="G24" s="101">
        <f>SUM(G25:G33)</f>
        <v>13226563.839099115</v>
      </c>
      <c r="H24" s="101">
        <f t="shared" ref="H24:H33" si="4">SUM(F24:G24)</f>
        <v>13388071.91302</v>
      </c>
      <c r="I24" s="101">
        <f t="shared" ref="I24:I33" si="5">E24+H24</f>
        <v>231014860.83840287</v>
      </c>
    </row>
    <row r="25" spans="1:9" x14ac:dyDescent="0.35">
      <c r="A25" s="100" t="s">
        <v>177</v>
      </c>
      <c r="B25" s="99"/>
      <c r="C25" s="40">
        <v>52061806.755610436</v>
      </c>
      <c r="D25" s="40">
        <v>125143184.72318798</v>
      </c>
      <c r="E25" s="98">
        <f t="shared" si="3"/>
        <v>177204991.47879842</v>
      </c>
      <c r="F25" s="40">
        <v>0</v>
      </c>
      <c r="G25" s="40">
        <v>13050614</v>
      </c>
      <c r="H25" s="98">
        <f t="shared" si="4"/>
        <v>13050614</v>
      </c>
      <c r="I25" s="98">
        <f t="shared" si="5"/>
        <v>190255605.47879842</v>
      </c>
    </row>
    <row r="26" spans="1:9" x14ac:dyDescent="0.35">
      <c r="A26" s="100" t="s">
        <v>176</v>
      </c>
      <c r="B26" s="99"/>
      <c r="C26" s="40">
        <v>354271.67169293202</v>
      </c>
      <c r="D26" s="40">
        <v>72039.240307067696</v>
      </c>
      <c r="E26" s="98">
        <f t="shared" si="3"/>
        <v>426310.91199999972</v>
      </c>
      <c r="F26" s="40">
        <v>0</v>
      </c>
      <c r="G26" s="40">
        <v>0</v>
      </c>
      <c r="H26" s="98">
        <f t="shared" si="4"/>
        <v>0</v>
      </c>
      <c r="I26" s="98">
        <f t="shared" si="5"/>
        <v>426310.91199999972</v>
      </c>
    </row>
    <row r="27" spans="1:9" x14ac:dyDescent="0.35">
      <c r="A27" s="100" t="s">
        <v>175</v>
      </c>
      <c r="B27" s="99"/>
      <c r="C27" s="40">
        <v>406956.59516137972</v>
      </c>
      <c r="D27" s="40">
        <v>625446.12637635833</v>
      </c>
      <c r="E27" s="98">
        <f t="shared" si="3"/>
        <v>1032402.7215377381</v>
      </c>
      <c r="F27" s="40">
        <v>0</v>
      </c>
      <c r="G27" s="40">
        <v>0</v>
      </c>
      <c r="H27" s="98">
        <f t="shared" si="4"/>
        <v>0</v>
      </c>
      <c r="I27" s="98">
        <f t="shared" si="5"/>
        <v>1032402.7215377381</v>
      </c>
    </row>
    <row r="28" spans="1:9" x14ac:dyDescent="0.35">
      <c r="A28" s="100" t="s">
        <v>174</v>
      </c>
      <c r="B28" s="99"/>
      <c r="C28" s="40">
        <v>5889930.9460181361</v>
      </c>
      <c r="D28" s="40">
        <v>1943085.8985644612</v>
      </c>
      <c r="E28" s="98">
        <f t="shared" si="3"/>
        <v>7833016.8445825968</v>
      </c>
      <c r="F28" s="40">
        <v>0</v>
      </c>
      <c r="G28" s="40">
        <v>0</v>
      </c>
      <c r="H28" s="98">
        <f t="shared" si="4"/>
        <v>0</v>
      </c>
      <c r="I28" s="98">
        <f t="shared" si="5"/>
        <v>7833016.8445825968</v>
      </c>
    </row>
    <row r="29" spans="1:9" x14ac:dyDescent="0.35">
      <c r="A29" s="100" t="s">
        <v>173</v>
      </c>
      <c r="B29" s="99"/>
      <c r="C29" s="40">
        <v>88381.579467082105</v>
      </c>
      <c r="D29" s="40">
        <v>22487.575741060511</v>
      </c>
      <c r="E29" s="98">
        <f t="shared" si="3"/>
        <v>110869.15520814262</v>
      </c>
      <c r="F29" s="40">
        <v>0</v>
      </c>
      <c r="G29" s="40">
        <v>0</v>
      </c>
      <c r="H29" s="98">
        <f t="shared" si="4"/>
        <v>0</v>
      </c>
      <c r="I29" s="98">
        <f t="shared" si="5"/>
        <v>110869.15520814262</v>
      </c>
    </row>
    <row r="30" spans="1:9" x14ac:dyDescent="0.35">
      <c r="A30" s="100" t="s">
        <v>172</v>
      </c>
      <c r="B30" s="99"/>
      <c r="C30" s="40">
        <v>189134.719904917</v>
      </c>
      <c r="D30" s="40">
        <v>154042.70369508301</v>
      </c>
      <c r="E30" s="98">
        <f t="shared" si="3"/>
        <v>343177.42359999998</v>
      </c>
      <c r="F30" s="40">
        <v>0</v>
      </c>
      <c r="G30" s="40">
        <v>0</v>
      </c>
      <c r="H30" s="98">
        <f t="shared" si="4"/>
        <v>0</v>
      </c>
      <c r="I30" s="98">
        <f t="shared" si="5"/>
        <v>343177.42359999998</v>
      </c>
    </row>
    <row r="31" spans="1:9" x14ac:dyDescent="0.35">
      <c r="A31" s="100" t="s">
        <v>171</v>
      </c>
      <c r="B31" s="99"/>
      <c r="C31" s="40">
        <v>3651139.8982873443</v>
      </c>
      <c r="D31" s="40">
        <v>17911364.732256647</v>
      </c>
      <c r="E31" s="98">
        <f t="shared" si="3"/>
        <v>21562504.630543992</v>
      </c>
      <c r="F31" s="40">
        <v>0</v>
      </c>
      <c r="G31" s="40">
        <v>0</v>
      </c>
      <c r="H31" s="98">
        <f t="shared" si="4"/>
        <v>0</v>
      </c>
      <c r="I31" s="98">
        <f t="shared" si="5"/>
        <v>21562504.630543992</v>
      </c>
    </row>
    <row r="32" spans="1:9" x14ac:dyDescent="0.35">
      <c r="A32" s="100" t="s">
        <v>170</v>
      </c>
      <c r="B32" s="99"/>
      <c r="C32" s="40">
        <v>1207001.4515778602</v>
      </c>
      <c r="D32" s="40">
        <v>4714957.862906998</v>
      </c>
      <c r="E32" s="98">
        <f t="shared" si="3"/>
        <v>5921959.314484858</v>
      </c>
      <c r="F32" s="40">
        <v>161508.07392088501</v>
      </c>
      <c r="G32" s="40">
        <v>175949.83909911499</v>
      </c>
      <c r="H32" s="98">
        <f t="shared" si="4"/>
        <v>337457.91301999998</v>
      </c>
      <c r="I32" s="98">
        <f t="shared" si="5"/>
        <v>6259417.2275048578</v>
      </c>
    </row>
    <row r="33" spans="1:9" x14ac:dyDescent="0.35">
      <c r="A33" s="100" t="s">
        <v>137</v>
      </c>
      <c r="B33" s="99"/>
      <c r="C33" s="40">
        <v>1471949.6281330939</v>
      </c>
      <c r="D33" s="40">
        <v>1719606.8164940057</v>
      </c>
      <c r="E33" s="98">
        <f t="shared" si="3"/>
        <v>3191556.4446270997</v>
      </c>
      <c r="F33" s="40">
        <v>0</v>
      </c>
      <c r="G33" s="40">
        <v>0</v>
      </c>
      <c r="H33" s="98">
        <f t="shared" si="4"/>
        <v>0</v>
      </c>
      <c r="I33" s="98">
        <f t="shared" si="5"/>
        <v>3191556.4446270997</v>
      </c>
    </row>
    <row r="34" spans="1:9" x14ac:dyDescent="0.3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35">
      <c r="A35" s="103" t="s">
        <v>20</v>
      </c>
      <c r="B35" s="102"/>
      <c r="C35" s="101">
        <f>SUM(C36:C40)</f>
        <v>358189088.79186618</v>
      </c>
      <c r="D35" s="101">
        <f>SUM(D36:D40)</f>
        <v>238465173.63433343</v>
      </c>
      <c r="E35" s="101">
        <f t="shared" ref="E35:E40" si="6">SUM(C35:D35)</f>
        <v>596654262.42619967</v>
      </c>
      <c r="F35" s="101">
        <f>SUM(F36:F40)</f>
        <v>695683.58406930696</v>
      </c>
      <c r="G35" s="101">
        <f>SUM(G36:G40)</f>
        <v>12441784.119930699</v>
      </c>
      <c r="H35" s="101">
        <f t="shared" ref="H35:H40" si="7">SUM(F35:G35)</f>
        <v>13137467.704000007</v>
      </c>
      <c r="I35" s="101">
        <f t="shared" ref="I35:I40" si="8">E35+H35</f>
        <v>609791730.13019967</v>
      </c>
    </row>
    <row r="36" spans="1:9" x14ac:dyDescent="0.35">
      <c r="A36" s="100" t="s">
        <v>169</v>
      </c>
      <c r="B36" s="99"/>
      <c r="C36" s="40">
        <v>337993158.15669924</v>
      </c>
      <c r="D36" s="40">
        <v>226529018.52672267</v>
      </c>
      <c r="E36" s="98">
        <f t="shared" si="6"/>
        <v>564522176.68342185</v>
      </c>
      <c r="F36" s="40">
        <v>0</v>
      </c>
      <c r="G36" s="40">
        <v>2958473</v>
      </c>
      <c r="H36" s="98">
        <f t="shared" si="7"/>
        <v>2958473</v>
      </c>
      <c r="I36" s="98">
        <f t="shared" si="8"/>
        <v>567480649.68342185</v>
      </c>
    </row>
    <row r="37" spans="1:9" x14ac:dyDescent="0.35">
      <c r="A37" s="100" t="s">
        <v>168</v>
      </c>
      <c r="B37" s="99"/>
      <c r="C37" s="40">
        <v>12667865.028720524</v>
      </c>
      <c r="D37" s="40">
        <v>6439016.7561144195</v>
      </c>
      <c r="E37" s="98">
        <f t="shared" si="6"/>
        <v>19106881.784834944</v>
      </c>
      <c r="F37" s="40">
        <v>695683.58406930696</v>
      </c>
      <c r="G37" s="40">
        <v>12098705.119930699</v>
      </c>
      <c r="H37" s="98">
        <f t="shared" si="7"/>
        <v>12794388.704000007</v>
      </c>
      <c r="I37" s="98">
        <f t="shared" si="8"/>
        <v>31901270.488834951</v>
      </c>
    </row>
    <row r="38" spans="1:9" x14ac:dyDescent="0.35">
      <c r="A38" s="100" t="s">
        <v>167</v>
      </c>
      <c r="B38" s="99"/>
      <c r="C38" s="40">
        <v>21048.546460000001</v>
      </c>
      <c r="D38" s="40">
        <v>0</v>
      </c>
      <c r="E38" s="98">
        <f t="shared" si="6"/>
        <v>21048.546460000001</v>
      </c>
      <c r="F38" s="40">
        <v>0</v>
      </c>
      <c r="G38" s="40">
        <v>0</v>
      </c>
      <c r="H38" s="98">
        <f t="shared" si="7"/>
        <v>0</v>
      </c>
      <c r="I38" s="98">
        <f t="shared" si="8"/>
        <v>21048.546460000001</v>
      </c>
    </row>
    <row r="39" spans="1:9" x14ac:dyDescent="0.35">
      <c r="A39" s="100" t="s">
        <v>166</v>
      </c>
      <c r="B39" s="99"/>
      <c r="C39" s="40">
        <v>914759.81436500489</v>
      </c>
      <c r="D39" s="40">
        <v>3333067.0067914347</v>
      </c>
      <c r="E39" s="98">
        <f t="shared" si="6"/>
        <v>4247826.8211564394</v>
      </c>
      <c r="F39" s="40">
        <v>0</v>
      </c>
      <c r="G39" s="40">
        <v>-2615394</v>
      </c>
      <c r="H39" s="98">
        <f t="shared" si="7"/>
        <v>-2615394</v>
      </c>
      <c r="I39" s="98">
        <f t="shared" si="8"/>
        <v>1632432.8211564394</v>
      </c>
    </row>
    <row r="40" spans="1:9" x14ac:dyDescent="0.35">
      <c r="A40" s="100" t="s">
        <v>137</v>
      </c>
      <c r="B40" s="99"/>
      <c r="C40" s="40">
        <v>6592257.2456214605</v>
      </c>
      <c r="D40" s="40">
        <v>2164071.3447049106</v>
      </c>
      <c r="E40" s="98">
        <f t="shared" si="6"/>
        <v>8756328.5903263707</v>
      </c>
      <c r="F40" s="40">
        <v>0</v>
      </c>
      <c r="G40" s="40">
        <v>0</v>
      </c>
      <c r="H40" s="98">
        <f t="shared" si="7"/>
        <v>0</v>
      </c>
      <c r="I40" s="98">
        <f t="shared" si="8"/>
        <v>8756328.5903263707</v>
      </c>
    </row>
    <row r="41" spans="1:9" x14ac:dyDescent="0.3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35">
      <c r="A42" s="103" t="s">
        <v>18</v>
      </c>
      <c r="B42" s="102"/>
      <c r="C42" s="101">
        <f>SUM(C43:C51)</f>
        <v>1287783676.8113155</v>
      </c>
      <c r="D42" s="101">
        <f>SUM(D43:D51)</f>
        <v>668801015.20903099</v>
      </c>
      <c r="E42" s="101">
        <f t="shared" ref="E42:E51" si="9">SUM(C42:D42)</f>
        <v>1956584692.0203466</v>
      </c>
      <c r="F42" s="101">
        <f>SUM(F43:F51)</f>
        <v>552395.58643999998</v>
      </c>
      <c r="G42" s="101">
        <f>SUM(G43:G51)</f>
        <v>3803258.4852190004</v>
      </c>
      <c r="H42" s="101">
        <f t="shared" ref="H42:H51" si="10">SUM(F42:G42)</f>
        <v>4355654.0716590006</v>
      </c>
      <c r="I42" s="101">
        <f t="shared" ref="I42:I51" si="11">E42+H42</f>
        <v>1960940346.0920057</v>
      </c>
    </row>
    <row r="43" spans="1:9" x14ac:dyDescent="0.35">
      <c r="A43" s="100" t="s">
        <v>165</v>
      </c>
      <c r="B43" s="99"/>
      <c r="C43" s="40">
        <v>602070662.39240122</v>
      </c>
      <c r="D43" s="40">
        <v>293921022.37662619</v>
      </c>
      <c r="E43" s="98">
        <f t="shared" si="9"/>
        <v>895991684.76902747</v>
      </c>
      <c r="F43" s="40">
        <v>366.48782999999997</v>
      </c>
      <c r="G43" s="40">
        <v>0</v>
      </c>
      <c r="H43" s="98">
        <f t="shared" si="10"/>
        <v>366.48782999999997</v>
      </c>
      <c r="I43" s="98">
        <f t="shared" si="11"/>
        <v>895992051.25685751</v>
      </c>
    </row>
    <row r="44" spans="1:9" x14ac:dyDescent="0.35">
      <c r="A44" s="100" t="s">
        <v>164</v>
      </c>
      <c r="B44" s="99"/>
      <c r="C44" s="40">
        <v>163329451.47188583</v>
      </c>
      <c r="D44" s="40">
        <v>67992050.943843305</v>
      </c>
      <c r="E44" s="98">
        <f t="shared" si="9"/>
        <v>231321502.41572914</v>
      </c>
      <c r="F44" s="40">
        <v>0</v>
      </c>
      <c r="G44" s="40">
        <v>0</v>
      </c>
      <c r="H44" s="98">
        <f t="shared" si="10"/>
        <v>0</v>
      </c>
      <c r="I44" s="98">
        <f t="shared" si="11"/>
        <v>231321502.41572914</v>
      </c>
    </row>
    <row r="45" spans="1:9" x14ac:dyDescent="0.35">
      <c r="A45" s="100" t="s">
        <v>163</v>
      </c>
      <c r="B45" s="99"/>
      <c r="C45" s="40">
        <v>62921764.188793905</v>
      </c>
      <c r="D45" s="40">
        <v>74845155.567361802</v>
      </c>
      <c r="E45" s="98">
        <f t="shared" si="9"/>
        <v>137766919.7561557</v>
      </c>
      <c r="F45" s="40">
        <v>2045.6960099999999</v>
      </c>
      <c r="G45" s="40">
        <v>3803258.4852190004</v>
      </c>
      <c r="H45" s="98">
        <f t="shared" si="10"/>
        <v>3805304.1812290004</v>
      </c>
      <c r="I45" s="98">
        <f t="shared" si="11"/>
        <v>141572223.93738469</v>
      </c>
    </row>
    <row r="46" spans="1:9" x14ac:dyDescent="0.35">
      <c r="A46" s="100" t="s">
        <v>162</v>
      </c>
      <c r="B46" s="99"/>
      <c r="C46" s="40">
        <v>374533533.27842176</v>
      </c>
      <c r="D46" s="40">
        <v>185031431.94002321</v>
      </c>
      <c r="E46" s="98">
        <f t="shared" si="9"/>
        <v>559564965.21844494</v>
      </c>
      <c r="F46" s="40">
        <v>549983.40260000003</v>
      </c>
      <c r="G46" s="40">
        <v>0</v>
      </c>
      <c r="H46" s="98">
        <f t="shared" si="10"/>
        <v>549983.40260000003</v>
      </c>
      <c r="I46" s="98">
        <f t="shared" si="11"/>
        <v>560114948.62104499</v>
      </c>
    </row>
    <row r="47" spans="1:9" x14ac:dyDescent="0.35">
      <c r="A47" s="100" t="s">
        <v>161</v>
      </c>
      <c r="B47" s="99"/>
      <c r="C47" s="40">
        <v>17800475.859309554</v>
      </c>
      <c r="D47" s="40">
        <v>21666677.71986394</v>
      </c>
      <c r="E47" s="98">
        <f t="shared" si="9"/>
        <v>39467153.57917349</v>
      </c>
      <c r="F47" s="40">
        <v>0</v>
      </c>
      <c r="G47" s="40">
        <v>0</v>
      </c>
      <c r="H47" s="98">
        <f t="shared" si="10"/>
        <v>0</v>
      </c>
      <c r="I47" s="98">
        <f t="shared" si="11"/>
        <v>39467153.57917349</v>
      </c>
    </row>
    <row r="48" spans="1:9" x14ac:dyDescent="0.35">
      <c r="A48" s="100" t="s">
        <v>160</v>
      </c>
      <c r="B48" s="99"/>
      <c r="C48" s="40">
        <v>25771691.966310121</v>
      </c>
      <c r="D48" s="40">
        <v>4212542.3103777431</v>
      </c>
      <c r="E48" s="98">
        <f t="shared" si="9"/>
        <v>29984234.276687864</v>
      </c>
      <c r="F48" s="40">
        <v>0</v>
      </c>
      <c r="G48" s="40">
        <v>0</v>
      </c>
      <c r="H48" s="98">
        <f t="shared" si="10"/>
        <v>0</v>
      </c>
      <c r="I48" s="98">
        <f t="shared" si="11"/>
        <v>29984234.276687864</v>
      </c>
    </row>
    <row r="49" spans="1:9" x14ac:dyDescent="0.35">
      <c r="A49" s="100" t="s">
        <v>159</v>
      </c>
      <c r="B49" s="99"/>
      <c r="C49" s="40">
        <v>14123319.81563703</v>
      </c>
      <c r="D49" s="40">
        <v>10612396.447668329</v>
      </c>
      <c r="E49" s="98">
        <f t="shared" si="9"/>
        <v>24735716.263305359</v>
      </c>
      <c r="F49" s="40">
        <v>0</v>
      </c>
      <c r="G49" s="40">
        <v>0</v>
      </c>
      <c r="H49" s="98">
        <f t="shared" si="10"/>
        <v>0</v>
      </c>
      <c r="I49" s="98">
        <f t="shared" si="11"/>
        <v>24735716.263305359</v>
      </c>
    </row>
    <row r="50" spans="1:9" x14ac:dyDescent="0.35">
      <c r="A50" s="100" t="s">
        <v>158</v>
      </c>
      <c r="B50" s="99"/>
      <c r="C50" s="40">
        <v>1041433.375052403</v>
      </c>
      <c r="D50" s="40">
        <v>6927042.1719099823</v>
      </c>
      <c r="E50" s="98">
        <f t="shared" si="9"/>
        <v>7968475.5469623851</v>
      </c>
      <c r="F50" s="40">
        <v>0</v>
      </c>
      <c r="G50" s="40">
        <v>0</v>
      </c>
      <c r="H50" s="98">
        <f t="shared" si="10"/>
        <v>0</v>
      </c>
      <c r="I50" s="98">
        <f t="shared" si="11"/>
        <v>7968475.5469623851</v>
      </c>
    </row>
    <row r="51" spans="1:9" x14ac:dyDescent="0.35">
      <c r="A51" s="100" t="s">
        <v>137</v>
      </c>
      <c r="B51" s="99"/>
      <c r="C51" s="40">
        <v>26191344.463503879</v>
      </c>
      <c r="D51" s="40">
        <v>3592695.7313565928</v>
      </c>
      <c r="E51" s="98">
        <f t="shared" si="9"/>
        <v>29784040.194860473</v>
      </c>
      <c r="F51" s="40">
        <v>0</v>
      </c>
      <c r="G51" s="40">
        <v>0</v>
      </c>
      <c r="H51" s="98">
        <f t="shared" si="10"/>
        <v>0</v>
      </c>
      <c r="I51" s="98">
        <f t="shared" si="11"/>
        <v>29784040.194860473</v>
      </c>
    </row>
    <row r="52" spans="1:9" x14ac:dyDescent="0.3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35">
      <c r="A53" s="103" t="s">
        <v>16</v>
      </c>
      <c r="B53" s="102"/>
      <c r="C53" s="101">
        <f>SUM(C54:C62)</f>
        <v>8995982.0722564049</v>
      </c>
      <c r="D53" s="101">
        <f>SUM(D54:D62)</f>
        <v>50220038.688532017</v>
      </c>
      <c r="E53" s="101">
        <f t="shared" ref="E53:E62" si="12">SUM(C53:D53)</f>
        <v>59216020.760788426</v>
      </c>
      <c r="F53" s="101">
        <f>SUM(F54:F62)</f>
        <v>0</v>
      </c>
      <c r="G53" s="101">
        <f>SUM(G54:G62)</f>
        <v>-26907111</v>
      </c>
      <c r="H53" s="101">
        <f t="shared" ref="H53:H62" si="13">SUM(F53:G53)</f>
        <v>-26907111</v>
      </c>
      <c r="I53" s="101">
        <f t="shared" ref="I53:I62" si="14">E53+H53</f>
        <v>32308909.760788426</v>
      </c>
    </row>
    <row r="54" spans="1:9" x14ac:dyDescent="0.35">
      <c r="A54" s="100" t="s">
        <v>157</v>
      </c>
      <c r="B54" s="99"/>
      <c r="C54" s="40">
        <v>5911318.7820739001</v>
      </c>
      <c r="D54" s="40">
        <v>37059609.636485279</v>
      </c>
      <c r="E54" s="98">
        <f t="shared" si="12"/>
        <v>42970928.418559179</v>
      </c>
      <c r="F54" s="40">
        <v>0</v>
      </c>
      <c r="G54" s="40">
        <v>-28654632</v>
      </c>
      <c r="H54" s="98">
        <f t="shared" si="13"/>
        <v>-28654632</v>
      </c>
      <c r="I54" s="98">
        <f t="shared" si="14"/>
        <v>14316296.418559179</v>
      </c>
    </row>
    <row r="55" spans="1:9" x14ac:dyDescent="0.35">
      <c r="A55" s="100" t="s">
        <v>156</v>
      </c>
      <c r="B55" s="99"/>
      <c r="C55" s="40">
        <v>1965.12931</v>
      </c>
      <c r="D55" s="40">
        <v>4112335.8440638683</v>
      </c>
      <c r="E55" s="98">
        <f t="shared" si="12"/>
        <v>4114300.9733738685</v>
      </c>
      <c r="F55" s="40">
        <v>0</v>
      </c>
      <c r="G55" s="40">
        <v>0</v>
      </c>
      <c r="H55" s="98">
        <f t="shared" si="13"/>
        <v>0</v>
      </c>
      <c r="I55" s="98">
        <f t="shared" si="14"/>
        <v>4114300.9733738685</v>
      </c>
    </row>
    <row r="56" spans="1:9" x14ac:dyDescent="0.35">
      <c r="A56" s="100" t="s">
        <v>155</v>
      </c>
      <c r="B56" s="99"/>
      <c r="C56" s="40">
        <v>3212.4984000000013</v>
      </c>
      <c r="D56" s="40">
        <v>0</v>
      </c>
      <c r="E56" s="98">
        <f t="shared" si="12"/>
        <v>3212.4984000000013</v>
      </c>
      <c r="F56" s="40">
        <v>0</v>
      </c>
      <c r="G56" s="40">
        <v>0</v>
      </c>
      <c r="H56" s="98">
        <f t="shared" si="13"/>
        <v>0</v>
      </c>
      <c r="I56" s="98">
        <f t="shared" si="14"/>
        <v>3212.4984000000013</v>
      </c>
    </row>
    <row r="57" spans="1:9" x14ac:dyDescent="0.35">
      <c r="A57" s="100" t="s">
        <v>154</v>
      </c>
      <c r="B57" s="99"/>
      <c r="C57" s="40">
        <v>1443631.2478533201</v>
      </c>
      <c r="D57" s="40">
        <v>8363934.3443924794</v>
      </c>
      <c r="E57" s="98">
        <f t="shared" si="12"/>
        <v>9807565.5922457986</v>
      </c>
      <c r="F57" s="40">
        <v>0</v>
      </c>
      <c r="G57" s="40">
        <v>1747521</v>
      </c>
      <c r="H57" s="98">
        <f t="shared" si="13"/>
        <v>1747521</v>
      </c>
      <c r="I57" s="98">
        <f t="shared" si="14"/>
        <v>11555086.592245799</v>
      </c>
    </row>
    <row r="58" spans="1:9" x14ac:dyDescent="0.35">
      <c r="A58" s="100" t="s">
        <v>153</v>
      </c>
      <c r="B58" s="99"/>
      <c r="C58" s="40">
        <v>0</v>
      </c>
      <c r="D58" s="40">
        <v>0</v>
      </c>
      <c r="E58" s="98">
        <f t="shared" si="12"/>
        <v>0</v>
      </c>
      <c r="F58" s="40">
        <v>0</v>
      </c>
      <c r="G58" s="40">
        <v>0</v>
      </c>
      <c r="H58" s="98">
        <f t="shared" si="13"/>
        <v>0</v>
      </c>
      <c r="I58" s="98">
        <f t="shared" si="14"/>
        <v>0</v>
      </c>
    </row>
    <row r="59" spans="1:9" x14ac:dyDescent="0.35">
      <c r="A59" s="100" t="s">
        <v>152</v>
      </c>
      <c r="B59" s="99"/>
      <c r="C59" s="40">
        <v>309979.83263000002</v>
      </c>
      <c r="D59" s="40">
        <v>11529.769990000001</v>
      </c>
      <c r="E59" s="98">
        <f t="shared" si="12"/>
        <v>321509.60262000002</v>
      </c>
      <c r="F59" s="40">
        <v>0</v>
      </c>
      <c r="G59" s="40">
        <v>0</v>
      </c>
      <c r="H59" s="98">
        <f t="shared" si="13"/>
        <v>0</v>
      </c>
      <c r="I59" s="98">
        <f t="shared" si="14"/>
        <v>321509.60262000002</v>
      </c>
    </row>
    <row r="60" spans="1:9" x14ac:dyDescent="0.35">
      <c r="A60" s="100" t="s">
        <v>151</v>
      </c>
      <c r="B60" s="99"/>
      <c r="C60" s="40">
        <v>0</v>
      </c>
      <c r="D60" s="40">
        <v>0</v>
      </c>
      <c r="E60" s="98">
        <f t="shared" si="12"/>
        <v>0</v>
      </c>
      <c r="F60" s="40">
        <v>0</v>
      </c>
      <c r="G60" s="40">
        <v>0</v>
      </c>
      <c r="H60" s="98">
        <f t="shared" si="13"/>
        <v>0</v>
      </c>
      <c r="I60" s="98">
        <f t="shared" si="14"/>
        <v>0</v>
      </c>
    </row>
    <row r="61" spans="1:9" x14ac:dyDescent="0.35">
      <c r="A61" s="100" t="s">
        <v>150</v>
      </c>
      <c r="B61" s="99"/>
      <c r="C61" s="40">
        <v>0</v>
      </c>
      <c r="D61" s="40">
        <v>650722</v>
      </c>
      <c r="E61" s="98">
        <f t="shared" si="12"/>
        <v>650722</v>
      </c>
      <c r="F61" s="40">
        <v>0</v>
      </c>
      <c r="G61" s="40">
        <v>0</v>
      </c>
      <c r="H61" s="98">
        <f t="shared" si="13"/>
        <v>0</v>
      </c>
      <c r="I61" s="98">
        <f t="shared" si="14"/>
        <v>650722</v>
      </c>
    </row>
    <row r="62" spans="1:9" x14ac:dyDescent="0.35">
      <c r="A62" s="100" t="s">
        <v>137</v>
      </c>
      <c r="B62" s="99"/>
      <c r="C62" s="40">
        <v>1325874.581989185</v>
      </c>
      <c r="D62" s="40">
        <v>21907.093600393688</v>
      </c>
      <c r="E62" s="98">
        <f t="shared" si="12"/>
        <v>1347781.6755895787</v>
      </c>
      <c r="F62" s="40">
        <v>0</v>
      </c>
      <c r="G62" s="40">
        <v>0</v>
      </c>
      <c r="H62" s="98">
        <f t="shared" si="13"/>
        <v>0</v>
      </c>
      <c r="I62" s="98">
        <f t="shared" si="14"/>
        <v>1347781.6755895787</v>
      </c>
    </row>
    <row r="63" spans="1:9" x14ac:dyDescent="0.3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35">
      <c r="A64" s="103" t="s">
        <v>15</v>
      </c>
      <c r="B64" s="102"/>
      <c r="C64" s="101">
        <f>SUM(C65:C73)</f>
        <v>4535356.702537437</v>
      </c>
      <c r="D64" s="101">
        <f>SUM(D65:D73)</f>
        <v>8484341.2194493841</v>
      </c>
      <c r="E64" s="101">
        <f t="shared" ref="E64:E73" si="15">SUM(C64:D64)</f>
        <v>13019697.921986822</v>
      </c>
      <c r="F64" s="101">
        <f>SUM(F65:F73)</f>
        <v>0</v>
      </c>
      <c r="G64" s="101">
        <f>SUM(G65:G73)</f>
        <v>2144281</v>
      </c>
      <c r="H64" s="101">
        <f t="shared" ref="H64:H73" si="16">SUM(F64:G64)</f>
        <v>2144281</v>
      </c>
      <c r="I64" s="101">
        <f t="shared" ref="I64:I73" si="17">E64+H64</f>
        <v>15163978.921986822</v>
      </c>
    </row>
    <row r="65" spans="1:9" x14ac:dyDescent="0.35">
      <c r="A65" s="100" t="s">
        <v>157</v>
      </c>
      <c r="B65" s="99"/>
      <c r="C65" s="40">
        <v>926655.66104901896</v>
      </c>
      <c r="D65" s="40">
        <v>280048.04292994802</v>
      </c>
      <c r="E65" s="98">
        <f t="shared" si="15"/>
        <v>1206703.7039789669</v>
      </c>
      <c r="F65" s="40">
        <v>0</v>
      </c>
      <c r="G65" s="40">
        <v>0</v>
      </c>
      <c r="H65" s="98">
        <f t="shared" si="16"/>
        <v>0</v>
      </c>
      <c r="I65" s="98">
        <f t="shared" si="17"/>
        <v>1206703.7039789669</v>
      </c>
    </row>
    <row r="66" spans="1:9" x14ac:dyDescent="0.35">
      <c r="A66" s="100" t="s">
        <v>156</v>
      </c>
      <c r="B66" s="99"/>
      <c r="C66" s="40">
        <v>7521.6258582882801</v>
      </c>
      <c r="D66" s="40">
        <v>319803.26538331516</v>
      </c>
      <c r="E66" s="98">
        <f t="shared" si="15"/>
        <v>327324.89124160341</v>
      </c>
      <c r="F66" s="40">
        <v>0</v>
      </c>
      <c r="G66" s="40">
        <v>2144281</v>
      </c>
      <c r="H66" s="98">
        <f t="shared" si="16"/>
        <v>2144281</v>
      </c>
      <c r="I66" s="98">
        <f t="shared" si="17"/>
        <v>2471605.8912416035</v>
      </c>
    </row>
    <row r="67" spans="1:9" x14ac:dyDescent="0.35">
      <c r="A67" s="100" t="s">
        <v>155</v>
      </c>
      <c r="B67" s="99"/>
      <c r="C67" s="40">
        <v>0</v>
      </c>
      <c r="D67" s="40">
        <v>0</v>
      </c>
      <c r="E67" s="98">
        <f t="shared" si="15"/>
        <v>0</v>
      </c>
      <c r="F67" s="40">
        <v>0</v>
      </c>
      <c r="G67" s="40">
        <v>0</v>
      </c>
      <c r="H67" s="98">
        <f t="shared" si="16"/>
        <v>0</v>
      </c>
      <c r="I67" s="98">
        <f t="shared" si="17"/>
        <v>0</v>
      </c>
    </row>
    <row r="68" spans="1:9" x14ac:dyDescent="0.35">
      <c r="A68" s="100" t="s">
        <v>154</v>
      </c>
      <c r="B68" s="99"/>
      <c r="C68" s="40">
        <v>1628283.652690558</v>
      </c>
      <c r="D68" s="40">
        <v>4339148.2679488026</v>
      </c>
      <c r="E68" s="98">
        <f t="shared" si="15"/>
        <v>5967431.9206393603</v>
      </c>
      <c r="F68" s="40">
        <v>0</v>
      </c>
      <c r="G68" s="40">
        <v>0</v>
      </c>
      <c r="H68" s="98">
        <f t="shared" si="16"/>
        <v>0</v>
      </c>
      <c r="I68" s="98">
        <f t="shared" si="17"/>
        <v>5967431.9206393603</v>
      </c>
    </row>
    <row r="69" spans="1:9" x14ac:dyDescent="0.35">
      <c r="A69" s="100" t="s">
        <v>153</v>
      </c>
      <c r="B69" s="99"/>
      <c r="C69" s="40">
        <v>895251.114480266</v>
      </c>
      <c r="D69" s="40">
        <v>3200989.2410742044</v>
      </c>
      <c r="E69" s="98">
        <f t="shared" si="15"/>
        <v>4096240.3555544703</v>
      </c>
      <c r="F69" s="40">
        <v>0</v>
      </c>
      <c r="G69" s="40">
        <v>0</v>
      </c>
      <c r="H69" s="98">
        <f t="shared" si="16"/>
        <v>0</v>
      </c>
      <c r="I69" s="98">
        <f t="shared" si="17"/>
        <v>4096240.3555544703</v>
      </c>
    </row>
    <row r="70" spans="1:9" x14ac:dyDescent="0.35">
      <c r="A70" s="100" t="s">
        <v>152</v>
      </c>
      <c r="B70" s="99"/>
      <c r="C70" s="40">
        <v>935980</v>
      </c>
      <c r="D70" s="40">
        <v>0</v>
      </c>
      <c r="E70" s="98">
        <f t="shared" si="15"/>
        <v>935980</v>
      </c>
      <c r="F70" s="40">
        <v>0</v>
      </c>
      <c r="G70" s="40">
        <v>0</v>
      </c>
      <c r="H70" s="98">
        <f t="shared" si="16"/>
        <v>0</v>
      </c>
      <c r="I70" s="98">
        <f t="shared" si="17"/>
        <v>935980</v>
      </c>
    </row>
    <row r="71" spans="1:9" x14ac:dyDescent="0.35">
      <c r="A71" s="100" t="s">
        <v>151</v>
      </c>
      <c r="B71" s="99"/>
      <c r="C71" s="40">
        <v>0</v>
      </c>
      <c r="D71" s="40">
        <v>0</v>
      </c>
      <c r="E71" s="98">
        <f t="shared" si="15"/>
        <v>0</v>
      </c>
      <c r="F71" s="40">
        <v>0</v>
      </c>
      <c r="G71" s="40">
        <v>0</v>
      </c>
      <c r="H71" s="98">
        <f t="shared" si="16"/>
        <v>0</v>
      </c>
      <c r="I71" s="98">
        <f t="shared" si="17"/>
        <v>0</v>
      </c>
    </row>
    <row r="72" spans="1:9" x14ac:dyDescent="0.35">
      <c r="A72" s="100" t="s">
        <v>150</v>
      </c>
      <c r="B72" s="99"/>
      <c r="C72" s="40">
        <v>0</v>
      </c>
      <c r="D72" s="40">
        <v>0</v>
      </c>
      <c r="E72" s="98">
        <f t="shared" si="15"/>
        <v>0</v>
      </c>
      <c r="F72" s="40">
        <v>0</v>
      </c>
      <c r="G72" s="40">
        <v>0</v>
      </c>
      <c r="H72" s="98">
        <f t="shared" si="16"/>
        <v>0</v>
      </c>
      <c r="I72" s="98">
        <f t="shared" si="17"/>
        <v>0</v>
      </c>
    </row>
    <row r="73" spans="1:9" x14ac:dyDescent="0.35">
      <c r="A73" s="100" t="s">
        <v>137</v>
      </c>
      <c r="B73" s="99"/>
      <c r="C73" s="40">
        <v>141664.64845930599</v>
      </c>
      <c r="D73" s="40">
        <v>344352.40211311379</v>
      </c>
      <c r="E73" s="98">
        <f t="shared" si="15"/>
        <v>486017.05057241977</v>
      </c>
      <c r="F73" s="40">
        <v>0</v>
      </c>
      <c r="G73" s="40">
        <v>0</v>
      </c>
      <c r="H73" s="98">
        <f t="shared" si="16"/>
        <v>0</v>
      </c>
      <c r="I73" s="98">
        <f t="shared" si="17"/>
        <v>486017.05057241977</v>
      </c>
    </row>
    <row r="74" spans="1:9" x14ac:dyDescent="0.3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35">
      <c r="A75" s="103" t="s">
        <v>14</v>
      </c>
      <c r="B75" s="102"/>
      <c r="C75" s="101">
        <f>SUM(C76:C81)</f>
        <v>82123451.249789089</v>
      </c>
      <c r="D75" s="101">
        <f>SUM(D76:D81)</f>
        <v>96484755.731492907</v>
      </c>
      <c r="E75" s="101">
        <f t="shared" ref="E75:E81" si="18">SUM(C75:D75)</f>
        <v>178608206.981282</v>
      </c>
      <c r="F75" s="101">
        <f>SUM(F76:F81)</f>
        <v>6179.8518055980467</v>
      </c>
      <c r="G75" s="101">
        <f>SUM(G76:G81)</f>
        <v>-682431.00543771847</v>
      </c>
      <c r="H75" s="101">
        <f t="shared" ref="H75:H81" si="19">SUM(F75:G75)</f>
        <v>-676251.15363212046</v>
      </c>
      <c r="I75" s="101">
        <f t="shared" ref="I75:I81" si="20">E75+H75</f>
        <v>177931955.82764986</v>
      </c>
    </row>
    <row r="76" spans="1:9" x14ac:dyDescent="0.35">
      <c r="A76" s="100" t="s">
        <v>149</v>
      </c>
      <c r="B76" s="99"/>
      <c r="C76" s="40">
        <v>16193304.776209883</v>
      </c>
      <c r="D76" s="40">
        <v>10854734.030376276</v>
      </c>
      <c r="E76" s="98">
        <f t="shared" si="18"/>
        <v>27048038.806586161</v>
      </c>
      <c r="F76" s="40">
        <v>1818.41671363005</v>
      </c>
      <c r="G76" s="40">
        <v>103868.34276425</v>
      </c>
      <c r="H76" s="98">
        <f t="shared" si="19"/>
        <v>105686.75947788006</v>
      </c>
      <c r="I76" s="98">
        <f t="shared" si="20"/>
        <v>27153725.566064041</v>
      </c>
    </row>
    <row r="77" spans="1:9" x14ac:dyDescent="0.35">
      <c r="A77" s="100" t="s">
        <v>148</v>
      </c>
      <c r="B77" s="99"/>
      <c r="C77" s="40">
        <v>33216130.336683538</v>
      </c>
      <c r="D77" s="40">
        <v>72864712.212773561</v>
      </c>
      <c r="E77" s="98">
        <f t="shared" si="18"/>
        <v>106080842.5494571</v>
      </c>
      <c r="F77" s="40">
        <v>4361.5439810302996</v>
      </c>
      <c r="G77" s="40">
        <v>-786297.45450103062</v>
      </c>
      <c r="H77" s="98">
        <f t="shared" si="19"/>
        <v>-781935.91052000027</v>
      </c>
      <c r="I77" s="98">
        <f t="shared" si="20"/>
        <v>105298906.6389371</v>
      </c>
    </row>
    <row r="78" spans="1:9" x14ac:dyDescent="0.35">
      <c r="A78" s="100" t="s">
        <v>147</v>
      </c>
      <c r="B78" s="99"/>
      <c r="C78" s="40">
        <v>5122144.7054338995</v>
      </c>
      <c r="D78" s="40">
        <v>4719573.450777255</v>
      </c>
      <c r="E78" s="98">
        <f t="shared" si="18"/>
        <v>9841718.1562111545</v>
      </c>
      <c r="F78" s="40">
        <v>0</v>
      </c>
      <c r="G78" s="40">
        <v>0</v>
      </c>
      <c r="H78" s="98">
        <f t="shared" si="19"/>
        <v>0</v>
      </c>
      <c r="I78" s="98">
        <f t="shared" si="20"/>
        <v>9841718.1562111545</v>
      </c>
    </row>
    <row r="79" spans="1:9" x14ac:dyDescent="0.35">
      <c r="A79" s="100" t="s">
        <v>146</v>
      </c>
      <c r="B79" s="99"/>
      <c r="C79" s="40">
        <v>27038929.505420003</v>
      </c>
      <c r="D79" s="40">
        <v>7881275.4325662348</v>
      </c>
      <c r="E79" s="98">
        <f t="shared" si="18"/>
        <v>34920204.93798624</v>
      </c>
      <c r="F79" s="40">
        <v>0</v>
      </c>
      <c r="G79" s="40">
        <v>0</v>
      </c>
      <c r="H79" s="98">
        <f t="shared" si="19"/>
        <v>0</v>
      </c>
      <c r="I79" s="98">
        <f t="shared" si="20"/>
        <v>34920204.93798624</v>
      </c>
    </row>
    <row r="80" spans="1:9" x14ac:dyDescent="0.35">
      <c r="A80" s="100" t="s">
        <v>145</v>
      </c>
      <c r="B80" s="99"/>
      <c r="C80" s="40">
        <v>0</v>
      </c>
      <c r="D80" s="40">
        <v>0</v>
      </c>
      <c r="E80" s="98">
        <f t="shared" si="18"/>
        <v>0</v>
      </c>
      <c r="F80" s="40">
        <v>0</v>
      </c>
      <c r="G80" s="40">
        <v>0</v>
      </c>
      <c r="H80" s="98">
        <f t="shared" si="19"/>
        <v>0</v>
      </c>
      <c r="I80" s="98">
        <f t="shared" si="20"/>
        <v>0</v>
      </c>
    </row>
    <row r="81" spans="1:9" x14ac:dyDescent="0.35">
      <c r="A81" s="100" t="s">
        <v>137</v>
      </c>
      <c r="B81" s="99"/>
      <c r="C81" s="40">
        <v>552941.92604177445</v>
      </c>
      <c r="D81" s="40">
        <v>164460.60499959055</v>
      </c>
      <c r="E81" s="98">
        <f t="shared" si="18"/>
        <v>717402.531041365</v>
      </c>
      <c r="F81" s="40">
        <v>-0.108889062303206</v>
      </c>
      <c r="G81" s="40">
        <v>-1.8937009378860199</v>
      </c>
      <c r="H81" s="98">
        <f t="shared" si="19"/>
        <v>-2.0025900001892261</v>
      </c>
      <c r="I81" s="98">
        <f t="shared" si="20"/>
        <v>717400.52845136484</v>
      </c>
    </row>
    <row r="82" spans="1:9" x14ac:dyDescent="0.3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35">
      <c r="A83" s="103" t="s">
        <v>13</v>
      </c>
      <c r="B83" s="102"/>
      <c r="C83" s="101">
        <f>SUM(C84:C88)</f>
        <v>42394485.450730205</v>
      </c>
      <c r="D83" s="101">
        <f>SUM(D84:D88)</f>
        <v>43924252.55775924</v>
      </c>
      <c r="E83" s="101">
        <f t="shared" ref="E83:E88" si="21">SUM(C83:D83)</f>
        <v>86318738.008489445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86318738.008489445</v>
      </c>
    </row>
    <row r="84" spans="1:9" x14ac:dyDescent="0.35">
      <c r="A84" s="100" t="s">
        <v>144</v>
      </c>
      <c r="B84" s="99"/>
      <c r="C84" s="40">
        <v>4027275.5324663804</v>
      </c>
      <c r="D84" s="40">
        <v>32168419.352386601</v>
      </c>
      <c r="E84" s="98">
        <f t="shared" si="21"/>
        <v>36195694.884852983</v>
      </c>
      <c r="F84" s="40">
        <v>0</v>
      </c>
      <c r="G84" s="40">
        <v>0</v>
      </c>
      <c r="H84" s="98">
        <f t="shared" si="22"/>
        <v>0</v>
      </c>
      <c r="I84" s="98">
        <f t="shared" si="23"/>
        <v>36195694.884852983</v>
      </c>
    </row>
    <row r="85" spans="1:9" x14ac:dyDescent="0.35">
      <c r="A85" s="100" t="s">
        <v>143</v>
      </c>
      <c r="B85" s="99"/>
      <c r="C85" s="40">
        <v>21311756.664199356</v>
      </c>
      <c r="D85" s="40">
        <v>417658.11101064901</v>
      </c>
      <c r="E85" s="98">
        <f t="shared" si="21"/>
        <v>21729414.775210004</v>
      </c>
      <c r="F85" s="40">
        <v>0</v>
      </c>
      <c r="G85" s="40">
        <v>0</v>
      </c>
      <c r="H85" s="98">
        <f t="shared" si="22"/>
        <v>0</v>
      </c>
      <c r="I85" s="98">
        <f t="shared" si="23"/>
        <v>21729414.775210004</v>
      </c>
    </row>
    <row r="86" spans="1:9" x14ac:dyDescent="0.35">
      <c r="A86" s="100" t="s">
        <v>142</v>
      </c>
      <c r="B86" s="99"/>
      <c r="C86" s="40">
        <v>2183948.82781205</v>
      </c>
      <c r="D86" s="40">
        <v>1309861.1171544071</v>
      </c>
      <c r="E86" s="98">
        <f t="shared" si="21"/>
        <v>3493809.9449664569</v>
      </c>
      <c r="F86" s="40">
        <v>0</v>
      </c>
      <c r="G86" s="40">
        <v>0</v>
      </c>
      <c r="H86" s="98">
        <f t="shared" si="22"/>
        <v>0</v>
      </c>
      <c r="I86" s="98">
        <f t="shared" si="23"/>
        <v>3493809.9449664569</v>
      </c>
    </row>
    <row r="87" spans="1:9" x14ac:dyDescent="0.35">
      <c r="A87" s="100" t="s">
        <v>141</v>
      </c>
      <c r="B87" s="99"/>
      <c r="C87" s="40">
        <v>6394898.4342684802</v>
      </c>
      <c r="D87" s="40">
        <v>17234832.68871152</v>
      </c>
      <c r="E87" s="98">
        <f t="shared" si="21"/>
        <v>23629731.122979999</v>
      </c>
      <c r="F87" s="40">
        <v>0</v>
      </c>
      <c r="G87" s="40">
        <v>0</v>
      </c>
      <c r="H87" s="98">
        <f t="shared" si="22"/>
        <v>0</v>
      </c>
      <c r="I87" s="98">
        <f t="shared" si="23"/>
        <v>23629731.122979999</v>
      </c>
    </row>
    <row r="88" spans="1:9" x14ac:dyDescent="0.35">
      <c r="A88" s="100" t="s">
        <v>137</v>
      </c>
      <c r="B88" s="99"/>
      <c r="C88" s="40">
        <v>8476605.991983939</v>
      </c>
      <c r="D88" s="40">
        <v>-7206518.7115039406</v>
      </c>
      <c r="E88" s="98">
        <f t="shared" si="21"/>
        <v>1270087.2804799983</v>
      </c>
      <c r="F88" s="40">
        <v>0</v>
      </c>
      <c r="G88" s="40">
        <v>0</v>
      </c>
      <c r="H88" s="98">
        <f t="shared" si="22"/>
        <v>0</v>
      </c>
      <c r="I88" s="98">
        <f t="shared" si="23"/>
        <v>1270087.2804799983</v>
      </c>
    </row>
    <row r="89" spans="1:9" x14ac:dyDescent="0.3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35">
      <c r="A90" s="103" t="s">
        <v>11</v>
      </c>
      <c r="B90" s="102"/>
      <c r="C90" s="101">
        <f>SUM(C91:C94)</f>
        <v>1945140.0511789874</v>
      </c>
      <c r="D90" s="101">
        <f>SUM(D91:D94)</f>
        <v>30295806.41219097</v>
      </c>
      <c r="E90" s="101">
        <f>SUM(C90:D90)</f>
        <v>32240946.463369958</v>
      </c>
      <c r="F90" s="101">
        <f>SUM(F91:F94)</f>
        <v>61548.59754558179</v>
      </c>
      <c r="G90" s="101">
        <f>SUM(G91:G94)</f>
        <v>3942484.2046739804</v>
      </c>
      <c r="H90" s="101">
        <f>SUM(F90:G90)</f>
        <v>4004032.8022195622</v>
      </c>
      <c r="I90" s="101">
        <f>E90+H90</f>
        <v>36244979.26558952</v>
      </c>
    </row>
    <row r="91" spans="1:9" x14ac:dyDescent="0.35">
      <c r="A91" s="100" t="s">
        <v>140</v>
      </c>
      <c r="B91" s="99"/>
      <c r="C91" s="40">
        <v>1945123.2535145399</v>
      </c>
      <c r="D91" s="40">
        <v>29471623.209855419</v>
      </c>
      <c r="E91" s="98">
        <f>SUM(C91:D91)</f>
        <v>31416746.463369958</v>
      </c>
      <c r="F91" s="40">
        <v>61544.834174698</v>
      </c>
      <c r="G91" s="40">
        <v>3925088.8372539803</v>
      </c>
      <c r="H91" s="98">
        <f>SUM(F91:G91)</f>
        <v>3986633.6714286786</v>
      </c>
      <c r="I91" s="98">
        <f>E91+H91</f>
        <v>35403380.134798639</v>
      </c>
    </row>
    <row r="92" spans="1:9" x14ac:dyDescent="0.35">
      <c r="A92" s="100" t="s">
        <v>139</v>
      </c>
      <c r="B92" s="99"/>
      <c r="C92" s="40">
        <v>0</v>
      </c>
      <c r="D92" s="40">
        <v>0</v>
      </c>
      <c r="E92" s="98">
        <f>SUM(C92:D92)</f>
        <v>0</v>
      </c>
      <c r="F92" s="40">
        <v>0</v>
      </c>
      <c r="G92" s="40">
        <v>0</v>
      </c>
      <c r="H92" s="98">
        <f>SUM(F92:G92)</f>
        <v>0</v>
      </c>
      <c r="I92" s="98">
        <f>E92+H92</f>
        <v>0</v>
      </c>
    </row>
    <row r="93" spans="1:9" x14ac:dyDescent="0.35">
      <c r="A93" s="100" t="s">
        <v>138</v>
      </c>
      <c r="B93" s="99"/>
      <c r="C93" s="40">
        <v>8.7647492957163493</v>
      </c>
      <c r="D93" s="40">
        <v>352291.23525070399</v>
      </c>
      <c r="E93" s="98">
        <f>SUM(C93:D93)</f>
        <v>352299.99999999971</v>
      </c>
      <c r="F93" s="40">
        <v>0</v>
      </c>
      <c r="G93" s="40">
        <v>0</v>
      </c>
      <c r="H93" s="98">
        <f>SUM(F93:G93)</f>
        <v>0</v>
      </c>
      <c r="I93" s="98">
        <f>E93+H93</f>
        <v>352299.99999999971</v>
      </c>
    </row>
    <row r="94" spans="1:9" x14ac:dyDescent="0.35">
      <c r="A94" s="100" t="s">
        <v>137</v>
      </c>
      <c r="B94" s="99"/>
      <c r="C94" s="40">
        <v>8.03291515172163</v>
      </c>
      <c r="D94" s="40">
        <v>471891.96708484797</v>
      </c>
      <c r="E94" s="98">
        <f>SUM(C94:D94)</f>
        <v>471899.99999999971</v>
      </c>
      <c r="F94" s="40">
        <v>3.7633708837882498</v>
      </c>
      <c r="G94" s="40">
        <v>17395.367419999999</v>
      </c>
      <c r="H94" s="98">
        <f>SUM(F94:G94)</f>
        <v>17399.130790883788</v>
      </c>
      <c r="I94" s="98">
        <f>E94+H94</f>
        <v>489299.1307908835</v>
      </c>
    </row>
    <row r="95" spans="1:9" x14ac:dyDescent="0.3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4.5" x14ac:dyDescent="0.35"/>
  <cols>
    <col min="1" max="1" width="73.453125" bestFit="1" customWidth="1"/>
    <col min="2" max="2" width="28.6328125" bestFit="1" customWidth="1"/>
    <col min="3" max="3" width="5.6328125" customWidth="1"/>
    <col min="4" max="4" width="29.6328125" bestFit="1" customWidth="1"/>
    <col min="5" max="5" width="5.36328125" customWidth="1"/>
    <col min="6" max="6" width="11.36328125" bestFit="1" customWidth="1"/>
    <col min="7" max="7" width="12.54296875" bestFit="1" customWidth="1"/>
    <col min="8" max="8" width="19.453125" customWidth="1"/>
    <col min="9" max="9" width="14" bestFit="1" customWidth="1"/>
    <col min="10" max="10" width="12.36328125" bestFit="1" customWidth="1"/>
    <col min="11" max="11" width="14" bestFit="1" customWidth="1"/>
    <col min="12" max="12" width="19.453125" customWidth="1"/>
    <col min="13" max="13" width="14" bestFit="1" customWidth="1"/>
    <col min="14" max="14" width="12.36328125" bestFit="1" customWidth="1"/>
    <col min="15" max="15" width="14" bestFit="1" customWidth="1"/>
  </cols>
  <sheetData>
    <row r="1" spans="1:15" ht="20.5" thickBot="1" x14ac:dyDescent="0.4">
      <c r="A1" s="1" t="s">
        <v>209</v>
      </c>
      <c r="B1" s="187">
        <v>44561</v>
      </c>
      <c r="C1" s="20"/>
      <c r="D1" s="19"/>
      <c r="E1" s="19"/>
      <c r="F1" s="145"/>
      <c r="G1" s="20"/>
      <c r="H1" s="20"/>
      <c r="I1" s="20"/>
      <c r="J1" s="20"/>
      <c r="K1" s="20"/>
      <c r="L1" s="20"/>
      <c r="M1" s="20"/>
      <c r="N1" s="20"/>
      <c r="O1" s="20"/>
    </row>
    <row r="2" spans="1:15" ht="15" thickBo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35">
      <c r="A3" s="16"/>
      <c r="B3" s="202" t="s">
        <v>208</v>
      </c>
      <c r="C3" s="105"/>
      <c r="D3" s="202" t="s">
        <v>207</v>
      </c>
      <c r="E3" s="105"/>
      <c r="F3" s="205" t="s">
        <v>33</v>
      </c>
      <c r="G3" s="206"/>
      <c r="H3" s="29"/>
      <c r="I3" s="209" t="s">
        <v>206</v>
      </c>
      <c r="J3" s="210"/>
      <c r="K3" s="211"/>
      <c r="L3" s="29"/>
      <c r="M3" s="209" t="s">
        <v>205</v>
      </c>
      <c r="N3" s="210"/>
      <c r="O3" s="211"/>
    </row>
    <row r="4" spans="1:15" x14ac:dyDescent="0.35">
      <c r="A4" s="16"/>
      <c r="B4" s="203" t="s">
        <v>204</v>
      </c>
      <c r="C4" s="105"/>
      <c r="D4" s="203"/>
      <c r="E4" s="105"/>
      <c r="F4" s="207"/>
      <c r="G4" s="208"/>
      <c r="H4" s="29"/>
      <c r="I4" s="212"/>
      <c r="J4" s="213"/>
      <c r="K4" s="214"/>
      <c r="L4" s="29"/>
      <c r="M4" s="212"/>
      <c r="N4" s="213"/>
      <c r="O4" s="214"/>
    </row>
    <row r="5" spans="1:15" ht="15" thickBot="1" x14ac:dyDescent="0.4">
      <c r="A5" s="16"/>
      <c r="B5" s="204"/>
      <c r="C5" s="105"/>
      <c r="D5" s="204"/>
      <c r="E5" s="105"/>
      <c r="F5" s="144" t="s">
        <v>203</v>
      </c>
      <c r="G5" s="143" t="s">
        <v>202</v>
      </c>
      <c r="H5" s="142"/>
      <c r="I5" s="141" t="s">
        <v>201</v>
      </c>
      <c r="J5" s="140" t="s">
        <v>200</v>
      </c>
      <c r="K5" s="139" t="s">
        <v>199</v>
      </c>
      <c r="L5" s="142"/>
      <c r="M5" s="141" t="s">
        <v>201</v>
      </c>
      <c r="N5" s="140" t="s">
        <v>200</v>
      </c>
      <c r="O5" s="139" t="s">
        <v>199</v>
      </c>
    </row>
    <row r="6" spans="1:15" x14ac:dyDescent="0.35">
      <c r="A6" s="16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" thickBot="1" x14ac:dyDescent="0.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20.5" thickBot="1" x14ac:dyDescent="0.4">
      <c r="A8" s="129" t="s">
        <v>198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3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35">
      <c r="A10" s="126" t="s">
        <v>194</v>
      </c>
      <c r="B10" s="120">
        <f>SUM(B18:B21)</f>
        <v>1725547103.4750619</v>
      </c>
      <c r="C10" s="11"/>
      <c r="D10" s="120">
        <f>SUM(D18:D21)</f>
        <v>-4003966.9079708667</v>
      </c>
      <c r="E10" s="11"/>
      <c r="F10" s="120">
        <f>SUM(F18:F21)</f>
        <v>57327746.280507229</v>
      </c>
      <c r="G10" s="132"/>
      <c r="H10" s="29"/>
      <c r="I10" s="120">
        <f>SUM(I18:I21)</f>
        <v>1295837594.6040249</v>
      </c>
      <c r="J10" s="120">
        <f>SUM(J18:J21)</f>
        <v>31499.915948227001</v>
      </c>
      <c r="K10" s="120">
        <f>I10-J10</f>
        <v>1295806094.6880767</v>
      </c>
      <c r="L10" s="29"/>
      <c r="M10" s="120">
        <f>B10+F10+I10</f>
        <v>3078712444.3595943</v>
      </c>
      <c r="N10" s="120">
        <f>D10+J10</f>
        <v>-3972466.9920226396</v>
      </c>
      <c r="O10" s="120">
        <f>M10-N10</f>
        <v>3082684911.3516169</v>
      </c>
    </row>
    <row r="11" spans="1:15" x14ac:dyDescent="0.35">
      <c r="A11" s="134" t="s">
        <v>197</v>
      </c>
      <c r="B11" s="121">
        <v>11208527.408644564</v>
      </c>
      <c r="C11" s="11"/>
      <c r="D11" s="121">
        <v>6176990.0892693074</v>
      </c>
      <c r="E11" s="11"/>
      <c r="F11" s="121">
        <v>4077297.1293117171</v>
      </c>
      <c r="G11" s="132"/>
      <c r="H11" s="29"/>
      <c r="I11" s="121">
        <v>41756787.388117671</v>
      </c>
      <c r="J11" s="121">
        <v>0</v>
      </c>
      <c r="K11" s="120">
        <f>I11-J11</f>
        <v>41756787.388117671</v>
      </c>
      <c r="L11" s="29"/>
      <c r="M11" s="120">
        <f>B11+F11+I11</f>
        <v>57042611.926073954</v>
      </c>
      <c r="N11" s="120">
        <f>D11+J11</f>
        <v>6176990.0892693074</v>
      </c>
      <c r="O11" s="120">
        <f>M11-N11</f>
        <v>50865621.836804643</v>
      </c>
    </row>
    <row r="12" spans="1:15" x14ac:dyDescent="0.35">
      <c r="A12" s="134" t="s">
        <v>196</v>
      </c>
      <c r="B12" s="121">
        <v>-943981.35934912181</v>
      </c>
      <c r="C12" s="11"/>
      <c r="D12" s="121">
        <v>571073.15497165488</v>
      </c>
      <c r="E12" s="11"/>
      <c r="F12" s="121">
        <v>149058.33194829916</v>
      </c>
      <c r="G12" s="132"/>
      <c r="H12" s="29"/>
      <c r="I12" s="121">
        <v>4221213</v>
      </c>
      <c r="J12" s="121">
        <v>0</v>
      </c>
      <c r="K12" s="120">
        <f>I12-J12</f>
        <v>4221213</v>
      </c>
      <c r="L12" s="29"/>
      <c r="M12" s="120">
        <f>B12+F12+I12</f>
        <v>3426289.9725991776</v>
      </c>
      <c r="N12" s="120">
        <f>D12+J12</f>
        <v>571073.15497165488</v>
      </c>
      <c r="O12" s="120">
        <f>M12-N12</f>
        <v>2855216.8176275226</v>
      </c>
    </row>
    <row r="13" spans="1:15" x14ac:dyDescent="0.35">
      <c r="A13" s="134" t="s">
        <v>195</v>
      </c>
      <c r="B13" s="121">
        <v>1978089.9480052928</v>
      </c>
      <c r="C13" s="11"/>
      <c r="D13" s="121">
        <v>-63192.236991147249</v>
      </c>
      <c r="E13" s="11"/>
      <c r="F13" s="121">
        <v>446973.66913772339</v>
      </c>
      <c r="G13" s="132"/>
      <c r="H13" s="29"/>
      <c r="I13" s="121">
        <v>77399.267714310001</v>
      </c>
      <c r="J13" s="121">
        <v>0</v>
      </c>
      <c r="K13" s="120">
        <f>I13-J13</f>
        <v>77399.267714310001</v>
      </c>
      <c r="L13" s="29"/>
      <c r="M13" s="120">
        <f>B13+F13+I13</f>
        <v>2502462.8848573263</v>
      </c>
      <c r="N13" s="120">
        <f>D13+J13</f>
        <v>-63192.236991147249</v>
      </c>
      <c r="O13" s="120">
        <f>M13-N13</f>
        <v>2565655.1218484733</v>
      </c>
    </row>
    <row r="14" spans="1:15" x14ac:dyDescent="0.35">
      <c r="A14" s="133" t="s">
        <v>0</v>
      </c>
      <c r="B14" s="120">
        <f>SUM(B10:B13)</f>
        <v>1737789739.4723628</v>
      </c>
      <c r="C14" s="11"/>
      <c r="D14" s="120">
        <f>SUM(D10:D13)</f>
        <v>2680904.0992789487</v>
      </c>
      <c r="E14" s="11"/>
      <c r="F14" s="120">
        <f>SUM(F10:F13)</f>
        <v>62001075.410904974</v>
      </c>
      <c r="G14" s="132"/>
      <c r="H14" s="29"/>
      <c r="I14" s="120">
        <f>SUM(I10:I13)</f>
        <v>1341892994.2598569</v>
      </c>
      <c r="J14" s="120">
        <f>SUM(J10:J13)</f>
        <v>31499.915948227001</v>
      </c>
      <c r="K14" s="120">
        <f>SUM(K10:K13)</f>
        <v>1341861494.3439085</v>
      </c>
      <c r="L14" s="29"/>
      <c r="M14" s="120">
        <f>SUM(M10:M13)</f>
        <v>3141683809.1431246</v>
      </c>
      <c r="N14" s="120">
        <f>SUM(N10:N13)</f>
        <v>2712404.0152271758</v>
      </c>
      <c r="O14" s="120">
        <f>SUM(O10:O13)</f>
        <v>3138971405.1278977</v>
      </c>
    </row>
    <row r="15" spans="1:15" ht="15" thickBot="1" x14ac:dyDescent="0.4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6"/>
      <c r="O15" s="130"/>
    </row>
    <row r="16" spans="1:15" ht="20.5" thickBot="1" x14ac:dyDescent="0.4">
      <c r="A16" s="129" t="s">
        <v>194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35">
      <c r="A17" s="9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35">
      <c r="A18" s="126" t="s">
        <v>1</v>
      </c>
      <c r="B18" s="124">
        <v>-63156619.524664544</v>
      </c>
      <c r="C18" s="125"/>
      <c r="D18" s="124">
        <v>-5175888.7851768946</v>
      </c>
      <c r="E18" s="125"/>
      <c r="F18" s="124">
        <v>41821684.534272395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29"/>
      <c r="M18" s="120">
        <f>B18+F18+I18</f>
        <v>-21334934.990392148</v>
      </c>
      <c r="N18" s="120">
        <f>D18+J18</f>
        <v>-5175888.7851768946</v>
      </c>
      <c r="O18" s="120">
        <f>M18-N18</f>
        <v>-16159046.205215253</v>
      </c>
    </row>
    <row r="19" spans="1:15" x14ac:dyDescent="0.35">
      <c r="A19" s="126" t="s">
        <v>193</v>
      </c>
      <c r="B19" s="124">
        <v>219412648.80014592</v>
      </c>
      <c r="C19" s="125"/>
      <c r="D19" s="124">
        <v>1055161.5685479189</v>
      </c>
      <c r="E19" s="125"/>
      <c r="F19" s="124">
        <v>2813854.8359031668</v>
      </c>
      <c r="G19" s="123" t="s">
        <v>276</v>
      </c>
      <c r="H19" s="122"/>
      <c r="I19" s="121">
        <v>4220794.2361500002</v>
      </c>
      <c r="J19" s="121">
        <v>0</v>
      </c>
      <c r="K19" s="120">
        <f>I19-J19</f>
        <v>4220794.2361500002</v>
      </c>
      <c r="L19" s="29"/>
      <c r="M19" s="120">
        <f>B19+F19+I19</f>
        <v>226447297.87219909</v>
      </c>
      <c r="N19" s="120">
        <f>D19+J19</f>
        <v>1055161.5685479189</v>
      </c>
      <c r="O19" s="120">
        <f>M19-N19</f>
        <v>225392136.30365118</v>
      </c>
    </row>
    <row r="20" spans="1:15" x14ac:dyDescent="0.35">
      <c r="A20" s="126" t="s">
        <v>192</v>
      </c>
      <c r="B20" s="124">
        <v>1450130932.5177267</v>
      </c>
      <c r="C20" s="125"/>
      <c r="D20" s="124">
        <v>38631.143303933182</v>
      </c>
      <c r="E20" s="125"/>
      <c r="F20" s="124">
        <v>11096303.313723698</v>
      </c>
      <c r="G20" s="123" t="s">
        <v>276</v>
      </c>
      <c r="H20" s="122"/>
      <c r="I20" s="121">
        <v>1287957928.3851993</v>
      </c>
      <c r="J20" s="121">
        <v>31499.915948227001</v>
      </c>
      <c r="K20" s="120">
        <f>I20-J20</f>
        <v>1287926428.4692512</v>
      </c>
      <c r="L20" s="29"/>
      <c r="M20" s="120">
        <f>B20+F20+I20</f>
        <v>2749185164.21665</v>
      </c>
      <c r="N20" s="120">
        <f>D20+J20</f>
        <v>70131.059252160179</v>
      </c>
      <c r="O20" s="120">
        <f>M20-N20</f>
        <v>2749115033.1573977</v>
      </c>
    </row>
    <row r="21" spans="1:15" x14ac:dyDescent="0.35">
      <c r="A21" s="126" t="s">
        <v>191</v>
      </c>
      <c r="B21" s="124">
        <v>119160141.68185374</v>
      </c>
      <c r="C21" s="125"/>
      <c r="D21" s="124">
        <v>78129.165354175988</v>
      </c>
      <c r="E21" s="125"/>
      <c r="F21" s="124">
        <v>1595903.5966079698</v>
      </c>
      <c r="G21" s="123" t="s">
        <v>276</v>
      </c>
      <c r="H21" s="122"/>
      <c r="I21" s="121">
        <v>3658871.9826754602</v>
      </c>
      <c r="J21" s="121">
        <v>0</v>
      </c>
      <c r="K21" s="120">
        <f>I21-J21</f>
        <v>3658871.9826754602</v>
      </c>
      <c r="L21" s="29"/>
      <c r="M21" s="120">
        <f>B21+F21+I21</f>
        <v>124414917.26113717</v>
      </c>
      <c r="N21" s="120">
        <f>D21+J21</f>
        <v>78129.165354175988</v>
      </c>
      <c r="O21" s="120">
        <f>M21-N21</f>
        <v>124336788.095783</v>
      </c>
    </row>
    <row r="22" spans="1:15" x14ac:dyDescent="0.3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/>
  </sheetViews>
  <sheetFormatPr defaultRowHeight="14.5" x14ac:dyDescent="0.35"/>
  <cols>
    <col min="1" max="1" width="82.6328125" bestFit="1" customWidth="1"/>
    <col min="2" max="2" width="17" bestFit="1" customWidth="1"/>
    <col min="3" max="3" width="14.6328125" bestFit="1" customWidth="1"/>
    <col min="4" max="4" width="15" bestFit="1" customWidth="1"/>
    <col min="5" max="6" width="14.453125" bestFit="1" customWidth="1"/>
    <col min="7" max="7" width="11.6328125" bestFit="1" customWidth="1"/>
    <col min="8" max="8" width="13.36328125" bestFit="1" customWidth="1"/>
    <col min="9" max="9" width="10.36328125" bestFit="1" customWidth="1"/>
    <col min="10" max="10" width="12.36328125" bestFit="1" customWidth="1"/>
    <col min="11" max="11" width="9.54296875" bestFit="1" customWidth="1"/>
    <col min="12" max="12" width="12" bestFit="1" customWidth="1"/>
    <col min="13" max="13" width="9.54296875" bestFit="1" customWidth="1"/>
    <col min="14" max="14" width="10.90625" bestFit="1" customWidth="1"/>
    <col min="15" max="15" width="14.54296875" bestFit="1" customWidth="1"/>
    <col min="16" max="16" width="16.08984375" bestFit="1" customWidth="1"/>
    <col min="17" max="17" width="17" bestFit="1" customWidth="1"/>
    <col min="18" max="18" width="14.6328125" bestFit="1" customWidth="1"/>
    <col min="19" max="19" width="15" bestFit="1" customWidth="1"/>
    <col min="20" max="21" width="14.453125" bestFit="1" customWidth="1"/>
    <col min="22" max="22" width="11.6328125" bestFit="1" customWidth="1"/>
    <col min="23" max="23" width="13.36328125" bestFit="1" customWidth="1"/>
    <col min="24" max="24" width="8.90625" bestFit="1" customWidth="1"/>
    <col min="25" max="25" width="12.36328125" bestFit="1" customWidth="1"/>
    <col min="26" max="26" width="9.54296875" bestFit="1" customWidth="1"/>
    <col min="27" max="27" width="7.6328125" bestFit="1" customWidth="1"/>
    <col min="28" max="28" width="14.54296875" bestFit="1" customWidth="1"/>
    <col min="29" max="29" width="16.08984375" bestFit="1" customWidth="1"/>
  </cols>
  <sheetData>
    <row r="1" spans="1:29" ht="20.5" thickBot="1" x14ac:dyDescent="0.45">
      <c r="A1" s="1" t="s">
        <v>240</v>
      </c>
      <c r="B1" s="186">
        <v>44561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35">
      <c r="A3" s="157"/>
      <c r="B3" s="215" t="s">
        <v>239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 t="s">
        <v>238</v>
      </c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7"/>
    </row>
    <row r="4" spans="1:29" ht="42.5" thickBot="1" x14ac:dyDescent="0.4">
      <c r="A4" s="157"/>
      <c r="B4" s="156" t="s">
        <v>235</v>
      </c>
      <c r="C4" s="155" t="s">
        <v>234</v>
      </c>
      <c r="D4" s="155" t="s">
        <v>233</v>
      </c>
      <c r="E4" s="155" t="s">
        <v>232</v>
      </c>
      <c r="F4" s="155" t="s">
        <v>231</v>
      </c>
      <c r="G4" s="155" t="s">
        <v>2</v>
      </c>
      <c r="H4" s="155" t="s">
        <v>230</v>
      </c>
      <c r="I4" s="155" t="s">
        <v>229</v>
      </c>
      <c r="J4" s="155" t="s">
        <v>228</v>
      </c>
      <c r="K4" s="155" t="s">
        <v>227</v>
      </c>
      <c r="L4" s="155" t="s">
        <v>237</v>
      </c>
      <c r="M4" s="155" t="s">
        <v>236</v>
      </c>
      <c r="N4" s="155" t="s">
        <v>137</v>
      </c>
      <c r="O4" s="155" t="s">
        <v>226</v>
      </c>
      <c r="P4" s="155" t="s">
        <v>225</v>
      </c>
      <c r="Q4" s="155" t="s">
        <v>235</v>
      </c>
      <c r="R4" s="155" t="s">
        <v>234</v>
      </c>
      <c r="S4" s="155" t="s">
        <v>233</v>
      </c>
      <c r="T4" s="155" t="s">
        <v>232</v>
      </c>
      <c r="U4" s="155" t="s">
        <v>231</v>
      </c>
      <c r="V4" s="155" t="s">
        <v>2</v>
      </c>
      <c r="W4" s="155" t="s">
        <v>230</v>
      </c>
      <c r="X4" s="155" t="s">
        <v>229</v>
      </c>
      <c r="Y4" s="155" t="s">
        <v>228</v>
      </c>
      <c r="Z4" s="155" t="s">
        <v>227</v>
      </c>
      <c r="AA4" s="155" t="s">
        <v>137</v>
      </c>
      <c r="AB4" s="155" t="s">
        <v>226</v>
      </c>
      <c r="AC4" s="154" t="s">
        <v>225</v>
      </c>
    </row>
    <row r="5" spans="1:29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0.5" thickBot="1" x14ac:dyDescent="0.4">
      <c r="A8" s="129" t="s">
        <v>198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2"/>
    </row>
    <row r="9" spans="1:29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x14ac:dyDescent="0.35">
      <c r="A10" s="151" t="s">
        <v>194</v>
      </c>
      <c r="B10" s="146">
        <f t="shared" ref="B10:K10" si="0">SUM(B14:B29)</f>
        <v>40208065.224893466</v>
      </c>
      <c r="C10" s="146">
        <f t="shared" si="0"/>
        <v>10978043.000015799</v>
      </c>
      <c r="D10" s="146">
        <f t="shared" si="0"/>
        <v>611809.36502607807</v>
      </c>
      <c r="E10" s="146">
        <f t="shared" si="0"/>
        <v>4935.1020562770555</v>
      </c>
      <c r="F10" s="146">
        <f t="shared" si="0"/>
        <v>1270</v>
      </c>
      <c r="G10" s="146">
        <f t="shared" si="0"/>
        <v>251152.4137941573</v>
      </c>
      <c r="H10" s="146">
        <f t="shared" si="0"/>
        <v>846073.10351972852</v>
      </c>
      <c r="I10" s="146">
        <f t="shared" si="0"/>
        <v>7430105.4024197934</v>
      </c>
      <c r="J10" s="146">
        <f t="shared" si="0"/>
        <v>-6044</v>
      </c>
      <c r="K10" s="146">
        <f t="shared" si="0"/>
        <v>116693.38888888889</v>
      </c>
      <c r="L10" s="147"/>
      <c r="M10" s="147"/>
      <c r="N10" s="146">
        <f>SUM(N14:N29)</f>
        <v>-1311004.9444282313</v>
      </c>
      <c r="O10" s="146">
        <f>SUM(O14:O29)</f>
        <v>448101.00609591475</v>
      </c>
      <c r="P10" s="146">
        <f>B10+C10-D10-E10-F10-G10-H10-I10+J10-K10+N10+O10</f>
        <v>41055121.510872021</v>
      </c>
      <c r="Q10" s="146">
        <f t="shared" ref="Q10:AB10" si="1">SUM(Q14:Q29)</f>
        <v>2743331.0241389954</v>
      </c>
      <c r="R10" s="146">
        <f t="shared" si="1"/>
        <v>281058.00000167784</v>
      </c>
      <c r="S10" s="146">
        <f t="shared" si="1"/>
        <v>69907.500001501423</v>
      </c>
      <c r="T10" s="146">
        <f t="shared" si="1"/>
        <v>2</v>
      </c>
      <c r="U10" s="146">
        <f t="shared" si="1"/>
        <v>0</v>
      </c>
      <c r="V10" s="146">
        <f t="shared" si="1"/>
        <v>43587.916268812587</v>
      </c>
      <c r="W10" s="146">
        <f t="shared" si="1"/>
        <v>92074.990008377819</v>
      </c>
      <c r="X10" s="146">
        <f t="shared" si="1"/>
        <v>559.00000001490116</v>
      </c>
      <c r="Y10" s="146">
        <f t="shared" si="1"/>
        <v>-3135</v>
      </c>
      <c r="Z10" s="146">
        <f t="shared" si="1"/>
        <v>3410</v>
      </c>
      <c r="AA10" s="146">
        <f t="shared" si="1"/>
        <v>34217.499996514744</v>
      </c>
      <c r="AB10" s="146">
        <f t="shared" si="1"/>
        <v>43942.0000070635</v>
      </c>
      <c r="AC10" s="146">
        <f>Q10+R10-S10-T10-U10-V10-W10-X10+Y10-Z10+AA10+AB10</f>
        <v>2889872.1178655447</v>
      </c>
    </row>
    <row r="11" spans="1:29" ht="15" thickBot="1" x14ac:dyDescent="0.4">
      <c r="A11" s="11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</row>
    <row r="12" spans="1:29" ht="20.5" thickBot="1" x14ac:dyDescent="0.4">
      <c r="A12" s="129" t="s">
        <v>194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49"/>
    </row>
    <row r="13" spans="1:29" x14ac:dyDescent="0.35">
      <c r="A13" s="11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</row>
    <row r="14" spans="1:29" x14ac:dyDescent="0.35">
      <c r="A14" s="126" t="s">
        <v>224</v>
      </c>
      <c r="B14" s="124">
        <v>8737456.7818825599</v>
      </c>
      <c r="C14" s="124">
        <v>1601732</v>
      </c>
      <c r="D14" s="124">
        <v>108925.05730009329</v>
      </c>
      <c r="E14" s="124">
        <v>723.10205627705511</v>
      </c>
      <c r="F14" s="124">
        <v>155</v>
      </c>
      <c r="G14" s="124">
        <v>5280</v>
      </c>
      <c r="H14" s="124">
        <v>37037</v>
      </c>
      <c r="I14" s="124">
        <v>1585492.4927612892</v>
      </c>
      <c r="J14" s="124">
        <v>357</v>
      </c>
      <c r="K14" s="124">
        <v>13908.388888888889</v>
      </c>
      <c r="L14" s="147"/>
      <c r="M14" s="147"/>
      <c r="N14" s="124">
        <v>5565846.0410065548</v>
      </c>
      <c r="O14" s="124">
        <v>128182.00100000104</v>
      </c>
      <c r="P14" s="146">
        <f>B14+C14-D14-E14-F14-G14-H14-I14+J14-K14+N14+O14</f>
        <v>14282052.782882566</v>
      </c>
      <c r="Q14" s="124">
        <v>36056</v>
      </c>
      <c r="R14" s="124">
        <v>8049</v>
      </c>
      <c r="S14" s="124">
        <v>34</v>
      </c>
      <c r="T14" s="124">
        <v>0</v>
      </c>
      <c r="U14" s="124">
        <v>0</v>
      </c>
      <c r="V14" s="124">
        <v>27</v>
      </c>
      <c r="W14" s="124">
        <v>205</v>
      </c>
      <c r="X14" s="124">
        <v>28</v>
      </c>
      <c r="Y14" s="124">
        <v>0</v>
      </c>
      <c r="Z14" s="124">
        <v>696</v>
      </c>
      <c r="AA14" s="124">
        <v>5</v>
      </c>
      <c r="AB14" s="124">
        <v>-1283</v>
      </c>
      <c r="AC14" s="146">
        <f>Q14+R14-S14-T14-U14-V14-W14-X14+Y14-Z14+AA14+AB14</f>
        <v>41837</v>
      </c>
    </row>
    <row r="15" spans="1:29" x14ac:dyDescent="0.35">
      <c r="A15" s="126" t="s">
        <v>223</v>
      </c>
      <c r="B15" s="124">
        <v>516444</v>
      </c>
      <c r="C15" s="124">
        <v>157206</v>
      </c>
      <c r="D15" s="124">
        <v>3179</v>
      </c>
      <c r="E15" s="124">
        <v>0</v>
      </c>
      <c r="F15" s="124">
        <v>5</v>
      </c>
      <c r="G15" s="124">
        <v>0</v>
      </c>
      <c r="H15" s="124">
        <v>38</v>
      </c>
      <c r="I15" s="124">
        <v>133961</v>
      </c>
      <c r="J15" s="124">
        <v>-2</v>
      </c>
      <c r="K15" s="124">
        <v>30608</v>
      </c>
      <c r="L15" s="147"/>
      <c r="M15" s="147"/>
      <c r="N15" s="124">
        <v>-36596</v>
      </c>
      <c r="O15" s="124">
        <v>-7805</v>
      </c>
      <c r="P15" s="146">
        <f>B15+C15-D15-E15-F15-G15-H15-I15+J15-K15+N15+O15</f>
        <v>461456</v>
      </c>
      <c r="Q15" s="124">
        <v>21</v>
      </c>
      <c r="R15" s="124">
        <v>42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14</v>
      </c>
      <c r="Y15" s="124">
        <v>0</v>
      </c>
      <c r="Z15" s="124">
        <v>0</v>
      </c>
      <c r="AA15" s="124">
        <v>-51</v>
      </c>
      <c r="AB15" s="124">
        <v>0</v>
      </c>
      <c r="AC15" s="146">
        <f>Q15+R15-S15-T15-U15-V15-W15-X15+Y15-Z15+AA15+AB15</f>
        <v>-2</v>
      </c>
    </row>
    <row r="16" spans="1:29" x14ac:dyDescent="0.35">
      <c r="A16" s="126" t="s">
        <v>222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</row>
    <row r="17" spans="1:29" x14ac:dyDescent="0.35">
      <c r="A17" s="126" t="s">
        <v>221</v>
      </c>
      <c r="B17" s="124">
        <v>4386643.75</v>
      </c>
      <c r="C17" s="124">
        <v>1320661</v>
      </c>
      <c r="D17" s="124">
        <v>24156</v>
      </c>
      <c r="E17" s="124">
        <v>2562</v>
      </c>
      <c r="F17" s="124">
        <v>244</v>
      </c>
      <c r="G17" s="124">
        <v>1469</v>
      </c>
      <c r="H17" s="124">
        <v>137505</v>
      </c>
      <c r="I17" s="124">
        <v>836087</v>
      </c>
      <c r="J17" s="124">
        <v>0</v>
      </c>
      <c r="K17" s="124">
        <v>20086</v>
      </c>
      <c r="L17" s="147"/>
      <c r="M17" s="147"/>
      <c r="N17" s="124">
        <v>-363852</v>
      </c>
      <c r="O17" s="124">
        <v>449239</v>
      </c>
      <c r="P17" s="146">
        <f>B17+C17-D17-E17-F17-G17-H17-I17+J17-K17+N17+O17</f>
        <v>4770582.75</v>
      </c>
      <c r="Q17" s="124">
        <v>7</v>
      </c>
      <c r="R17" s="124">
        <v>13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6</v>
      </c>
      <c r="Y17" s="124">
        <v>0</v>
      </c>
      <c r="Z17" s="124">
        <v>0</v>
      </c>
      <c r="AA17" s="124">
        <v>-12</v>
      </c>
      <c r="AB17" s="124">
        <v>0</v>
      </c>
      <c r="AC17" s="146">
        <f>Q17+R17-S17-T17-U17-V17-W17-X17+Y17-Z17+AA17+AB17</f>
        <v>2</v>
      </c>
    </row>
    <row r="18" spans="1:29" x14ac:dyDescent="0.35">
      <c r="A18" s="126" t="s">
        <v>220</v>
      </c>
      <c r="B18" s="124">
        <v>3080043.6688897</v>
      </c>
      <c r="C18" s="124">
        <v>1167890</v>
      </c>
      <c r="D18" s="124">
        <v>10758</v>
      </c>
      <c r="E18" s="124">
        <v>1332</v>
      </c>
      <c r="F18" s="124">
        <v>707</v>
      </c>
      <c r="G18" s="124">
        <v>0</v>
      </c>
      <c r="H18" s="124">
        <v>15846</v>
      </c>
      <c r="I18" s="124">
        <v>663856.72</v>
      </c>
      <c r="J18" s="124">
        <v>5</v>
      </c>
      <c r="K18" s="124">
        <v>48154</v>
      </c>
      <c r="L18" s="147"/>
      <c r="M18" s="147"/>
      <c r="N18" s="124">
        <v>-671297</v>
      </c>
      <c r="O18" s="124">
        <v>0</v>
      </c>
      <c r="P18" s="146">
        <f>B18+C18-D18-E18-F18-G18-H18-I18+J18-K18+N18+O18</f>
        <v>2835987.9488896998</v>
      </c>
      <c r="Q18" s="124">
        <v>2</v>
      </c>
      <c r="R18" s="124">
        <v>6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8</v>
      </c>
      <c r="AA18" s="124">
        <v>0</v>
      </c>
      <c r="AB18" s="124">
        <v>0</v>
      </c>
      <c r="AC18" s="146">
        <f>Q18+R18-S18-T18-U18-V18-W18-X18+Y18-Z18+AA18+AB18</f>
        <v>0</v>
      </c>
    </row>
    <row r="19" spans="1:29" x14ac:dyDescent="0.35">
      <c r="A19" s="126" t="s">
        <v>219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</row>
    <row r="20" spans="1:29" x14ac:dyDescent="0.35">
      <c r="A20" s="126" t="s">
        <v>218</v>
      </c>
      <c r="B20" s="124">
        <v>10584792.003007</v>
      </c>
      <c r="C20" s="124">
        <v>3394963.0606842302</v>
      </c>
      <c r="D20" s="124">
        <v>261927.53274727892</v>
      </c>
      <c r="E20" s="124">
        <v>2</v>
      </c>
      <c r="F20" s="124">
        <v>123</v>
      </c>
      <c r="G20" s="124">
        <v>3549</v>
      </c>
      <c r="H20" s="124">
        <v>8745.8171212032394</v>
      </c>
      <c r="I20" s="124">
        <v>2496989.1467885752</v>
      </c>
      <c r="J20" s="124">
        <v>319</v>
      </c>
      <c r="K20" s="124">
        <v>3567</v>
      </c>
      <c r="L20" s="147"/>
      <c r="M20" s="147"/>
      <c r="N20" s="124">
        <v>-5494025.0253680199</v>
      </c>
      <c r="O20" s="124">
        <v>-35919.999000000767</v>
      </c>
      <c r="P20" s="146">
        <f>B20+C20-D20-E20-F20-G20-H20-I20+J20-K20+N20+O20</f>
        <v>5675225.5426661531</v>
      </c>
      <c r="Q20" s="124">
        <v>1715</v>
      </c>
      <c r="R20" s="124">
        <v>24</v>
      </c>
      <c r="S20" s="124">
        <v>93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-92</v>
      </c>
      <c r="AB20" s="124">
        <v>0</v>
      </c>
      <c r="AC20" s="146">
        <f>Q20+R20-S20-T20-U20-V20-W20-X20+Y20-Z20+AA20+AB20</f>
        <v>1554</v>
      </c>
    </row>
    <row r="21" spans="1:29" x14ac:dyDescent="0.35">
      <c r="A21" s="126" t="s">
        <v>217</v>
      </c>
      <c r="B21" s="124">
        <v>5626861</v>
      </c>
      <c r="C21" s="124">
        <v>2714421.9393157708</v>
      </c>
      <c r="D21" s="124">
        <v>137765.7749737511</v>
      </c>
      <c r="E21" s="124">
        <v>93</v>
      </c>
      <c r="F21" s="124">
        <v>0</v>
      </c>
      <c r="G21" s="124">
        <v>5131</v>
      </c>
      <c r="H21" s="124">
        <v>47758.182878796797</v>
      </c>
      <c r="I21" s="124">
        <v>1622602.3532114252</v>
      </c>
      <c r="J21" s="124">
        <v>5</v>
      </c>
      <c r="K21" s="124">
        <v>264</v>
      </c>
      <c r="L21" s="147"/>
      <c r="M21" s="147"/>
      <c r="N21" s="124">
        <v>-245178.16691094567</v>
      </c>
      <c r="O21" s="124">
        <v>-72729.000000000466</v>
      </c>
      <c r="P21" s="146">
        <f>B21+C21-D21-E21-F21-G21-H21-I21+J21-K21+N21+O21</f>
        <v>6209766.4613408521</v>
      </c>
      <c r="Q21" s="124">
        <v>2198</v>
      </c>
      <c r="R21" s="124">
        <v>470</v>
      </c>
      <c r="S21" s="124">
        <v>458</v>
      </c>
      <c r="T21" s="124">
        <v>0</v>
      </c>
      <c r="U21" s="124">
        <v>0</v>
      </c>
      <c r="V21" s="124">
        <v>0</v>
      </c>
      <c r="W21" s="124">
        <v>0</v>
      </c>
      <c r="X21" s="124">
        <v>491</v>
      </c>
      <c r="Y21" s="124">
        <v>0</v>
      </c>
      <c r="Z21" s="124">
        <v>0</v>
      </c>
      <c r="AA21" s="124">
        <v>-574</v>
      </c>
      <c r="AB21" s="124">
        <v>0</v>
      </c>
      <c r="AC21" s="146">
        <f>Q21+R21-S21-T21-U21-V21-W21-X21+Y21-Z21+AA21+AB21</f>
        <v>1145</v>
      </c>
    </row>
    <row r="22" spans="1:29" x14ac:dyDescent="0.35">
      <c r="A22" s="126" t="s">
        <v>216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</row>
    <row r="23" spans="1:29" x14ac:dyDescent="0.35">
      <c r="A23" s="126" t="s">
        <v>193</v>
      </c>
      <c r="B23" s="124">
        <v>10</v>
      </c>
      <c r="C23" s="124">
        <v>11</v>
      </c>
      <c r="D23" s="124">
        <v>8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47"/>
      <c r="M23" s="147"/>
      <c r="N23" s="124">
        <v>0</v>
      </c>
      <c r="O23" s="124">
        <v>-5</v>
      </c>
      <c r="P23" s="146">
        <f>B23+C23-D23-E23-F23-G23-H23-I23+J23-K23+N23+O23</f>
        <v>8</v>
      </c>
      <c r="Q23" s="124">
        <v>584868.00400600093</v>
      </c>
      <c r="R23" s="124">
        <v>30156</v>
      </c>
      <c r="S23" s="124">
        <v>34693.5</v>
      </c>
      <c r="T23" s="124">
        <v>0</v>
      </c>
      <c r="U23" s="124">
        <v>0</v>
      </c>
      <c r="V23" s="124">
        <v>677</v>
      </c>
      <c r="W23" s="124">
        <v>2804.99</v>
      </c>
      <c r="X23" s="124">
        <v>2</v>
      </c>
      <c r="Y23" s="124">
        <v>0</v>
      </c>
      <c r="Z23" s="124">
        <v>863</v>
      </c>
      <c r="AA23" s="124">
        <v>-132.5</v>
      </c>
      <c r="AB23" s="124">
        <v>7106</v>
      </c>
      <c r="AC23" s="146">
        <f>Q23+R23-S23-T23-U23-V23-W23-X23+Y23-Z23+AA23+AB23</f>
        <v>582957.01400600094</v>
      </c>
    </row>
    <row r="24" spans="1:29" x14ac:dyDescent="0.35">
      <c r="A24" s="126" t="s">
        <v>215</v>
      </c>
      <c r="B24" s="124">
        <v>3336695.0030009588</v>
      </c>
      <c r="C24" s="124">
        <v>438145.00000922603</v>
      </c>
      <c r="D24" s="124">
        <v>28555.0000014826</v>
      </c>
      <c r="E24" s="124">
        <v>7</v>
      </c>
      <c r="F24" s="124">
        <v>0</v>
      </c>
      <c r="G24" s="124">
        <v>114991.41379384851</v>
      </c>
      <c r="H24" s="124">
        <v>444476.10347449349</v>
      </c>
      <c r="I24" s="124">
        <v>29391.689656334704</v>
      </c>
      <c r="J24" s="124">
        <v>-676</v>
      </c>
      <c r="K24" s="124">
        <v>11</v>
      </c>
      <c r="L24" s="147"/>
      <c r="M24" s="147"/>
      <c r="N24" s="124">
        <v>-60207.793117202113</v>
      </c>
      <c r="O24" s="124">
        <v>-92473.998965183273</v>
      </c>
      <c r="P24" s="146">
        <f>B24+C24-D24-E24-F24-G24-H24-I24+J24-K24+N24+O24</f>
        <v>3004050.0040016402</v>
      </c>
      <c r="Q24" s="124">
        <v>979503.0040045369</v>
      </c>
      <c r="R24" s="124">
        <v>150604.00000191503</v>
      </c>
      <c r="S24" s="124">
        <v>15650.000000324169</v>
      </c>
      <c r="T24" s="124">
        <v>0</v>
      </c>
      <c r="U24" s="124">
        <v>0</v>
      </c>
      <c r="V24" s="124">
        <v>17976.000000029802</v>
      </c>
      <c r="W24" s="124">
        <v>43058.000002977809</v>
      </c>
      <c r="X24" s="124">
        <v>11</v>
      </c>
      <c r="Y24" s="124">
        <v>118</v>
      </c>
      <c r="Z24" s="124">
        <v>534</v>
      </c>
      <c r="AA24" s="124">
        <v>7349.9999986843231</v>
      </c>
      <c r="AB24" s="124">
        <v>26493.00000171602</v>
      </c>
      <c r="AC24" s="146">
        <f>Q24+R24-S24-T24-U24-V24-W24-X24+Y24-Z24+AA24+AB24</f>
        <v>1086839.0040035204</v>
      </c>
    </row>
    <row r="25" spans="1:29" x14ac:dyDescent="0.35">
      <c r="A25" s="126" t="s">
        <v>214</v>
      </c>
      <c r="B25" s="124">
        <v>2755843.0121022398</v>
      </c>
      <c r="C25" s="124">
        <v>139776.00000657421</v>
      </c>
      <c r="D25" s="124">
        <v>15903.000003472192</v>
      </c>
      <c r="E25" s="124">
        <v>30</v>
      </c>
      <c r="F25" s="124">
        <v>0</v>
      </c>
      <c r="G25" s="124">
        <v>59468.000000308792</v>
      </c>
      <c r="H25" s="124">
        <v>103632.00004523501</v>
      </c>
      <c r="I25" s="124">
        <v>7499.000002168118</v>
      </c>
      <c r="J25" s="124">
        <v>-4859</v>
      </c>
      <c r="K25" s="124">
        <v>0</v>
      </c>
      <c r="L25" s="147"/>
      <c r="M25" s="147"/>
      <c r="N25" s="124">
        <v>38383.99996138148</v>
      </c>
      <c r="O25" s="124">
        <v>32.001061098184437</v>
      </c>
      <c r="P25" s="146">
        <f>B25+C25-D25-E25-F25-G25-H25-I25+J25-K25+N25+O25</f>
        <v>2742644.0130801098</v>
      </c>
      <c r="Q25" s="124">
        <v>518362.00410707924</v>
      </c>
      <c r="R25" s="124">
        <v>23741.999999762811</v>
      </c>
      <c r="S25" s="124">
        <v>2522.999999905936</v>
      </c>
      <c r="T25" s="124">
        <v>0</v>
      </c>
      <c r="U25" s="124">
        <v>0</v>
      </c>
      <c r="V25" s="124">
        <v>12246.000000059605</v>
      </c>
      <c r="W25" s="124">
        <v>26684.000004004691</v>
      </c>
      <c r="X25" s="124">
        <v>5</v>
      </c>
      <c r="Y25" s="124">
        <v>-1874</v>
      </c>
      <c r="Z25" s="124">
        <v>0</v>
      </c>
      <c r="AA25" s="124">
        <v>30036.999997748866</v>
      </c>
      <c r="AB25" s="124">
        <v>7.0000048507208703</v>
      </c>
      <c r="AC25" s="146">
        <f>Q25+R25-S25-T25-U25-V25-W25-X25+Y25-Z25+AA25+AB25</f>
        <v>528816.00410547142</v>
      </c>
    </row>
    <row r="26" spans="1:29" x14ac:dyDescent="0.35">
      <c r="A26" s="126" t="s">
        <v>213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spans="1:29" x14ac:dyDescent="0.35">
      <c r="A27" s="126" t="s">
        <v>212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47"/>
      <c r="M27" s="147"/>
      <c r="N27" s="124">
        <v>0</v>
      </c>
      <c r="O27" s="124">
        <v>0</v>
      </c>
      <c r="P27" s="146">
        <f>B27+C27-D27-E27-F27-G27-H27-I27+J27-K27+N27+O27</f>
        <v>0</v>
      </c>
      <c r="Q27" s="124">
        <v>528020.84880355862</v>
      </c>
      <c r="R27" s="124">
        <v>67952</v>
      </c>
      <c r="S27" s="124">
        <v>15604.000001271314</v>
      </c>
      <c r="T27" s="124">
        <v>0</v>
      </c>
      <c r="U27" s="124">
        <v>0</v>
      </c>
      <c r="V27" s="124">
        <v>7614.7488061695576</v>
      </c>
      <c r="W27" s="124">
        <v>17573.000001395329</v>
      </c>
      <c r="X27" s="124">
        <v>2.0000000149011603</v>
      </c>
      <c r="Y27" s="124">
        <v>-1327</v>
      </c>
      <c r="Z27" s="124">
        <v>1309</v>
      </c>
      <c r="AA27" s="124">
        <v>-3582.9999999184433</v>
      </c>
      <c r="AB27" s="124">
        <v>11649.000000496759</v>
      </c>
      <c r="AC27" s="146">
        <f>Q27+R27-S27-T27-U27-V27-W27-X27+Y27-Z27+AA27+AB27</f>
        <v>560609.09999528585</v>
      </c>
    </row>
    <row r="28" spans="1:29" x14ac:dyDescent="0.35">
      <c r="A28" s="126" t="s">
        <v>211</v>
      </c>
      <c r="B28" s="124">
        <v>1157219.0030050019</v>
      </c>
      <c r="C28" s="124">
        <v>43237</v>
      </c>
      <c r="D28" s="124">
        <v>20503</v>
      </c>
      <c r="E28" s="124">
        <v>186</v>
      </c>
      <c r="F28" s="124">
        <v>36</v>
      </c>
      <c r="G28" s="124">
        <v>59440</v>
      </c>
      <c r="H28" s="124">
        <v>50405</v>
      </c>
      <c r="I28" s="124">
        <v>54209</v>
      </c>
      <c r="J28" s="124">
        <v>-1193</v>
      </c>
      <c r="K28" s="124">
        <v>93</v>
      </c>
      <c r="L28" s="147"/>
      <c r="M28" s="147"/>
      <c r="N28" s="124">
        <v>-143681</v>
      </c>
      <c r="O28" s="124">
        <v>81936.000999999989</v>
      </c>
      <c r="P28" s="146">
        <f>B28+C28-D28-E28-F28-G28-H28-I28+J28-K28+N28+O28</f>
        <v>952646.00400500186</v>
      </c>
      <c r="Q28" s="124">
        <v>39112.004006101</v>
      </c>
      <c r="R28" s="124">
        <v>0</v>
      </c>
      <c r="S28" s="124">
        <v>552</v>
      </c>
      <c r="T28" s="124">
        <v>2</v>
      </c>
      <c r="U28" s="124">
        <v>0</v>
      </c>
      <c r="V28" s="124">
        <v>2059</v>
      </c>
      <c r="W28" s="124">
        <v>956</v>
      </c>
      <c r="X28" s="124">
        <v>0</v>
      </c>
      <c r="Y28" s="124">
        <v>-52</v>
      </c>
      <c r="Z28" s="124">
        <v>0</v>
      </c>
      <c r="AA28" s="124">
        <v>-2168</v>
      </c>
      <c r="AB28" s="124">
        <v>-24</v>
      </c>
      <c r="AC28" s="146">
        <f>Q28+R28-S28-T28-U28-V28-W28-X28+Y28-Z28+AA28+AB28</f>
        <v>33299.004006101</v>
      </c>
    </row>
    <row r="29" spans="1:29" x14ac:dyDescent="0.35">
      <c r="A29" s="126" t="s">
        <v>210</v>
      </c>
      <c r="B29" s="124">
        <v>26057.003006002</v>
      </c>
      <c r="C29" s="124">
        <v>0</v>
      </c>
      <c r="D29" s="124">
        <v>129</v>
      </c>
      <c r="E29" s="124">
        <v>0</v>
      </c>
      <c r="F29" s="124">
        <v>0</v>
      </c>
      <c r="G29" s="124">
        <v>1824</v>
      </c>
      <c r="H29" s="124">
        <v>630</v>
      </c>
      <c r="I29" s="124">
        <v>17</v>
      </c>
      <c r="J29" s="124">
        <v>0</v>
      </c>
      <c r="K29" s="124">
        <v>2</v>
      </c>
      <c r="L29" s="147"/>
      <c r="M29" s="147"/>
      <c r="N29" s="124">
        <v>99602</v>
      </c>
      <c r="O29" s="124">
        <v>-2354.9989999999998</v>
      </c>
      <c r="P29" s="146">
        <f>B29+C29-D29-E29-F29-G29-H29-I29+J29-K29+N29+O29</f>
        <v>120702.004006002</v>
      </c>
      <c r="Q29" s="124">
        <v>53466.159211719299</v>
      </c>
      <c r="R29" s="124">
        <v>0</v>
      </c>
      <c r="S29" s="124">
        <v>300</v>
      </c>
      <c r="T29" s="124">
        <v>0</v>
      </c>
      <c r="U29" s="124">
        <v>0</v>
      </c>
      <c r="V29" s="124">
        <v>2988.167462553628</v>
      </c>
      <c r="W29" s="124">
        <v>794</v>
      </c>
      <c r="X29" s="124">
        <v>0</v>
      </c>
      <c r="Y29" s="124">
        <v>0</v>
      </c>
      <c r="Z29" s="124">
        <v>0</v>
      </c>
      <c r="AA29" s="124">
        <v>3438</v>
      </c>
      <c r="AB29" s="124">
        <v>-6.0000000000000711</v>
      </c>
      <c r="AC29" s="146">
        <f>Q29+R29-S29-T29-U29-V29-W29-X29+Y29-Z29+AA29+AB29</f>
        <v>52815.991749165674</v>
      </c>
    </row>
    <row r="30" spans="1:29" x14ac:dyDescent="0.3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4.5" x14ac:dyDescent="0.35"/>
  <cols>
    <col min="1" max="1" width="77.6328125" bestFit="1" customWidth="1"/>
    <col min="2" max="2" width="24.90625" bestFit="1" customWidth="1"/>
    <col min="3" max="3" width="16" bestFit="1" customWidth="1"/>
    <col min="4" max="4" width="15" bestFit="1" customWidth="1"/>
    <col min="5" max="5" width="24.36328125" bestFit="1" customWidth="1"/>
    <col min="6" max="6" width="23" bestFit="1" customWidth="1"/>
    <col min="7" max="7" width="22.453125" bestFit="1" customWidth="1"/>
    <col min="8" max="8" width="7.453125" bestFit="1" customWidth="1"/>
    <col min="9" max="9" width="14.54296875" bestFit="1" customWidth="1"/>
    <col min="10" max="10" width="24.90625" bestFit="1" customWidth="1"/>
  </cols>
  <sheetData>
    <row r="1" spans="1:10" ht="20.5" thickBot="1" x14ac:dyDescent="0.45">
      <c r="A1" s="1" t="s">
        <v>248</v>
      </c>
      <c r="B1" s="186">
        <v>44561</v>
      </c>
      <c r="C1" s="96"/>
      <c r="D1" s="158"/>
      <c r="E1" s="95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35">
      <c r="A3" s="77"/>
      <c r="B3" s="215" t="s">
        <v>247</v>
      </c>
      <c r="C3" s="216"/>
      <c r="D3" s="216"/>
      <c r="E3" s="216"/>
      <c r="F3" s="216"/>
      <c r="G3" s="216"/>
      <c r="H3" s="216"/>
      <c r="I3" s="216"/>
      <c r="J3" s="217"/>
    </row>
    <row r="4" spans="1:10" ht="28.5" thickBot="1" x14ac:dyDescent="0.4">
      <c r="A4" s="77"/>
      <c r="B4" s="156" t="s">
        <v>246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137</v>
      </c>
      <c r="I4" s="155" t="s">
        <v>226</v>
      </c>
      <c r="J4" s="154" t="s">
        <v>241</v>
      </c>
    </row>
    <row r="5" spans="1:10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0.5" thickBot="1" x14ac:dyDescent="0.4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49"/>
    </row>
    <row r="9" spans="1:10" x14ac:dyDescent="0.35">
      <c r="A9" s="77"/>
      <c r="B9" s="159"/>
      <c r="C9" s="159"/>
      <c r="D9" s="159"/>
      <c r="E9" s="159"/>
      <c r="F9" s="159"/>
      <c r="G9" s="159"/>
      <c r="H9" s="159"/>
      <c r="I9" s="159"/>
      <c r="J9" s="159"/>
    </row>
    <row r="10" spans="1:10" x14ac:dyDescent="0.35">
      <c r="A10" s="151" t="s">
        <v>194</v>
      </c>
      <c r="B10" s="146">
        <f>SUM(B14:B29)</f>
        <v>86448.992000001002</v>
      </c>
      <c r="C10" s="146">
        <f>SUM(C14:C29)</f>
        <v>14660.15</v>
      </c>
      <c r="D10" s="146">
        <f>SUM(D14:D29)</f>
        <v>9654</v>
      </c>
      <c r="E10" s="146">
        <f>SUM(E14:E29)</f>
        <v>0</v>
      </c>
      <c r="F10" s="146">
        <f>SUM(F14:F29)</f>
        <v>37</v>
      </c>
      <c r="G10" s="161"/>
      <c r="H10" s="146">
        <f>SUM(H14:H29)</f>
        <v>-69.8</v>
      </c>
      <c r="I10" s="146">
        <f>SUM(I14:I29)</f>
        <v>26.999999999999545</v>
      </c>
      <c r="J10" s="160">
        <f>B10+C10-D10+E10+F10+H10+I10</f>
        <v>91449.342000000994</v>
      </c>
    </row>
    <row r="11" spans="1:10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ht="20.5" thickBot="1" x14ac:dyDescent="0.4">
      <c r="A12" s="129" t="s">
        <v>194</v>
      </c>
      <c r="B12" s="163"/>
      <c r="C12" s="163"/>
      <c r="D12" s="163"/>
      <c r="E12" s="163"/>
      <c r="F12" s="163"/>
      <c r="G12" s="163"/>
      <c r="H12" s="163"/>
      <c r="I12" s="163"/>
      <c r="J12" s="162"/>
    </row>
    <row r="13" spans="1:10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 x14ac:dyDescent="0.35">
      <c r="A14" s="126" t="s">
        <v>224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x14ac:dyDescent="0.35">
      <c r="A15" s="126" t="s">
        <v>223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 x14ac:dyDescent="0.35">
      <c r="A16" s="126" t="s">
        <v>222</v>
      </c>
      <c r="B16" s="124">
        <v>28046.297113275403</v>
      </c>
      <c r="C16" s="124">
        <v>3317.15</v>
      </c>
      <c r="D16" s="124">
        <v>3200</v>
      </c>
      <c r="E16" s="124">
        <v>0</v>
      </c>
      <c r="F16" s="124">
        <v>0</v>
      </c>
      <c r="G16" s="161"/>
      <c r="H16" s="124">
        <v>-16</v>
      </c>
      <c r="I16" s="124">
        <v>-385.00000000000045</v>
      </c>
      <c r="J16" s="160">
        <f>B16+C16-D16+E16+F16+H16+I16</f>
        <v>27762.447113275404</v>
      </c>
    </row>
    <row r="17" spans="1:10" x14ac:dyDescent="0.35">
      <c r="A17" s="126" t="s">
        <v>221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0" x14ac:dyDescent="0.35">
      <c r="A18" s="126" t="s">
        <v>220</v>
      </c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x14ac:dyDescent="0.35">
      <c r="A19" s="126" t="s">
        <v>219</v>
      </c>
      <c r="B19" s="124">
        <v>12673</v>
      </c>
      <c r="C19" s="124">
        <v>4712</v>
      </c>
      <c r="D19" s="124">
        <v>2284</v>
      </c>
      <c r="E19" s="124">
        <v>0</v>
      </c>
      <c r="F19" s="124">
        <v>0</v>
      </c>
      <c r="G19" s="161"/>
      <c r="H19" s="124">
        <v>12</v>
      </c>
      <c r="I19" s="124">
        <v>49</v>
      </c>
      <c r="J19" s="160">
        <f>B19+C19-D19+E19+F19+H19+I19</f>
        <v>15162</v>
      </c>
    </row>
    <row r="20" spans="1:10" x14ac:dyDescent="0.35">
      <c r="A20" s="126" t="s">
        <v>218</v>
      </c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0" x14ac:dyDescent="0.35">
      <c r="A21" s="126" t="s">
        <v>217</v>
      </c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x14ac:dyDescent="0.35">
      <c r="A22" s="126" t="s">
        <v>216</v>
      </c>
      <c r="B22" s="124">
        <v>12731</v>
      </c>
      <c r="C22" s="124">
        <v>5443</v>
      </c>
      <c r="D22" s="124">
        <v>3238</v>
      </c>
      <c r="E22" s="124">
        <v>0</v>
      </c>
      <c r="F22" s="124">
        <v>0</v>
      </c>
      <c r="G22" s="161"/>
      <c r="H22" s="124">
        <v>-37</v>
      </c>
      <c r="I22" s="124">
        <v>-11</v>
      </c>
      <c r="J22" s="160">
        <f>B22+C22-D22+E22+F22+H22+I22</f>
        <v>14888</v>
      </c>
    </row>
    <row r="23" spans="1:10" x14ac:dyDescent="0.35">
      <c r="A23" s="126" t="s">
        <v>193</v>
      </c>
      <c r="B23" s="124">
        <v>2860</v>
      </c>
      <c r="C23" s="124">
        <v>68</v>
      </c>
      <c r="D23" s="124">
        <v>6</v>
      </c>
      <c r="E23" s="124">
        <v>0</v>
      </c>
      <c r="F23" s="124">
        <v>0</v>
      </c>
      <c r="G23" s="161"/>
      <c r="H23" s="124">
        <v>-11</v>
      </c>
      <c r="I23" s="124">
        <v>382</v>
      </c>
      <c r="J23" s="160">
        <f>B23+C23-D23+E23+F23+H23+I23</f>
        <v>3293</v>
      </c>
    </row>
    <row r="24" spans="1:10" x14ac:dyDescent="0.35">
      <c r="A24" s="126" t="s">
        <v>215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x14ac:dyDescent="0.35">
      <c r="A25" s="126" t="s">
        <v>214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x14ac:dyDescent="0.35">
      <c r="A26" s="126" t="s">
        <v>213</v>
      </c>
      <c r="B26" s="124">
        <v>30138.6948867256</v>
      </c>
      <c r="C26" s="124">
        <v>1120</v>
      </c>
      <c r="D26" s="124">
        <v>926</v>
      </c>
      <c r="E26" s="124">
        <v>0</v>
      </c>
      <c r="F26" s="124">
        <v>37</v>
      </c>
      <c r="G26" s="161"/>
      <c r="H26" s="124">
        <v>-17.8</v>
      </c>
      <c r="I26" s="124">
        <v>-8</v>
      </c>
      <c r="J26" s="160">
        <f>B26+C26-D26+E26+F26+H26+I26</f>
        <v>30343.8948867256</v>
      </c>
    </row>
    <row r="27" spans="1:10" x14ac:dyDescent="0.35">
      <c r="A27" s="126" t="s">
        <v>212</v>
      </c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x14ac:dyDescent="0.35">
      <c r="A28" s="126" t="s">
        <v>211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x14ac:dyDescent="0.35">
      <c r="A29" s="126" t="s">
        <v>210</v>
      </c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x14ac:dyDescent="0.35">
      <c r="A30" s="77"/>
      <c r="B30" s="159"/>
      <c r="C30" s="159"/>
      <c r="D30" s="159"/>
      <c r="E30" s="159"/>
      <c r="F30" s="159"/>
      <c r="G30" s="159"/>
      <c r="H30" s="159"/>
      <c r="I30" s="159"/>
      <c r="J30" s="159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4.5" x14ac:dyDescent="0.35"/>
  <cols>
    <col min="1" max="1" width="87" bestFit="1" customWidth="1"/>
    <col min="2" max="2" width="17.453125" bestFit="1" customWidth="1"/>
    <col min="3" max="3" width="5.453125" bestFit="1" customWidth="1"/>
    <col min="4" max="4" width="13.453125" bestFit="1" customWidth="1"/>
    <col min="5" max="5" width="12.453125" bestFit="1" customWidth="1"/>
    <col min="6" max="6" width="16" bestFit="1" customWidth="1"/>
    <col min="7" max="7" width="15.36328125" bestFit="1" customWidth="1"/>
    <col min="8" max="8" width="14" bestFit="1" customWidth="1"/>
    <col min="9" max="9" width="12.90625" bestFit="1" customWidth="1"/>
    <col min="10" max="10" width="15.6328125" bestFit="1" customWidth="1"/>
    <col min="11" max="11" width="12.90625" bestFit="1" customWidth="1"/>
  </cols>
  <sheetData>
    <row r="1" spans="1:10" ht="20.5" thickBot="1" x14ac:dyDescent="0.45">
      <c r="A1" s="178" t="s">
        <v>267</v>
      </c>
      <c r="B1" s="186">
        <v>44561</v>
      </c>
      <c r="C1" s="96"/>
      <c r="D1" s="95"/>
      <c r="E1" s="158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2.5" thickBot="1" x14ac:dyDescent="0.4">
      <c r="A3" s="77"/>
      <c r="B3" s="177" t="s">
        <v>266</v>
      </c>
      <c r="C3" s="176" t="s">
        <v>265</v>
      </c>
      <c r="D3" s="176" t="s">
        <v>264</v>
      </c>
      <c r="E3" s="176" t="s">
        <v>263</v>
      </c>
      <c r="F3" s="176" t="s">
        <v>262</v>
      </c>
      <c r="G3" s="176" t="s">
        <v>261</v>
      </c>
      <c r="H3" s="176" t="s">
        <v>226</v>
      </c>
      <c r="I3" s="175" t="s">
        <v>260</v>
      </c>
      <c r="J3" s="164"/>
    </row>
    <row r="4" spans="1:10" x14ac:dyDescent="0.35">
      <c r="A4" s="170"/>
      <c r="B4" s="169"/>
      <c r="C4" s="169"/>
      <c r="D4" s="169"/>
      <c r="E4" s="169"/>
      <c r="F4" s="169"/>
      <c r="G4" s="169"/>
      <c r="H4" s="169"/>
      <c r="I4" s="169"/>
      <c r="J4" s="164"/>
    </row>
    <row r="5" spans="1:10" x14ac:dyDescent="0.35">
      <c r="A5" s="170"/>
      <c r="B5" s="169"/>
      <c r="C5" s="169"/>
      <c r="D5" s="169"/>
      <c r="E5" s="169"/>
      <c r="F5" s="169"/>
      <c r="G5" s="169"/>
      <c r="H5" s="169"/>
      <c r="I5" s="169"/>
      <c r="J5" s="164"/>
    </row>
    <row r="6" spans="1:10" x14ac:dyDescent="0.35">
      <c r="A6" s="170"/>
      <c r="B6" s="169"/>
      <c r="C6" s="169"/>
      <c r="D6" s="169"/>
      <c r="E6" s="169"/>
      <c r="F6" s="169"/>
      <c r="G6" s="169"/>
      <c r="H6" s="169"/>
      <c r="I6" s="169"/>
      <c r="J6" s="164"/>
    </row>
    <row r="7" spans="1:10" ht="15" thickBot="1" x14ac:dyDescent="0.4">
      <c r="A7" s="170"/>
      <c r="B7" s="169"/>
      <c r="C7" s="169"/>
      <c r="D7" s="169"/>
      <c r="E7" s="169"/>
      <c r="F7" s="169"/>
      <c r="G7" s="169"/>
      <c r="H7" s="169"/>
      <c r="I7" s="169"/>
      <c r="J7" s="164"/>
    </row>
    <row r="8" spans="1:10" ht="20.5" thickBot="1" x14ac:dyDescent="0.4">
      <c r="A8" s="168" t="s">
        <v>198</v>
      </c>
      <c r="B8" s="135"/>
      <c r="C8" s="135"/>
      <c r="D8" s="174"/>
      <c r="E8" s="174"/>
      <c r="F8" s="174"/>
      <c r="G8" s="174"/>
      <c r="H8" s="174"/>
      <c r="I8" s="173"/>
      <c r="J8" s="164"/>
    </row>
    <row r="9" spans="1:10" x14ac:dyDescent="0.35">
      <c r="A9" s="170"/>
      <c r="B9" s="169"/>
      <c r="C9" s="169"/>
      <c r="D9" s="169"/>
      <c r="E9" s="169"/>
      <c r="F9" s="169"/>
      <c r="G9" s="169"/>
      <c r="H9" s="169"/>
      <c r="I9" s="169"/>
      <c r="J9" s="164"/>
    </row>
    <row r="10" spans="1:10" x14ac:dyDescent="0.35">
      <c r="A10" s="170"/>
      <c r="B10" s="169"/>
      <c r="C10" s="169"/>
      <c r="D10" s="169"/>
      <c r="E10" s="169"/>
      <c r="F10" s="169"/>
      <c r="G10" s="169"/>
      <c r="H10" s="169"/>
      <c r="I10" s="169"/>
      <c r="J10" s="164"/>
    </row>
    <row r="11" spans="1:10" x14ac:dyDescent="0.35">
      <c r="A11" s="134" t="s">
        <v>197</v>
      </c>
      <c r="B11" s="165">
        <f t="shared" ref="B11:H11" si="0">SUM(B19:B30)</f>
        <v>1672</v>
      </c>
      <c r="C11" s="165">
        <f t="shared" si="0"/>
        <v>210</v>
      </c>
      <c r="D11" s="165">
        <f t="shared" si="0"/>
        <v>0</v>
      </c>
      <c r="E11" s="165">
        <f t="shared" si="0"/>
        <v>202</v>
      </c>
      <c r="F11" s="165">
        <f t="shared" si="0"/>
        <v>1</v>
      </c>
      <c r="G11" s="165">
        <f t="shared" si="0"/>
        <v>2</v>
      </c>
      <c r="H11" s="165">
        <f t="shared" si="0"/>
        <v>96</v>
      </c>
      <c r="I11" s="165">
        <f>B11+C11+D11-E11-F11-G11+H11</f>
        <v>1773</v>
      </c>
      <c r="J11" s="164"/>
    </row>
    <row r="12" spans="1:10" x14ac:dyDescent="0.35">
      <c r="A12" s="134" t="s">
        <v>196</v>
      </c>
      <c r="B12" s="165">
        <f t="shared" ref="B12:H12" si="1">SUM(B34:B45)</f>
        <v>178</v>
      </c>
      <c r="C12" s="165">
        <f t="shared" si="1"/>
        <v>57</v>
      </c>
      <c r="D12" s="165">
        <f t="shared" si="1"/>
        <v>0</v>
      </c>
      <c r="E12" s="165">
        <f t="shared" si="1"/>
        <v>17</v>
      </c>
      <c r="F12" s="165">
        <f t="shared" si="1"/>
        <v>0</v>
      </c>
      <c r="G12" s="165">
        <f t="shared" si="1"/>
        <v>0</v>
      </c>
      <c r="H12" s="165">
        <f t="shared" si="1"/>
        <v>-30</v>
      </c>
      <c r="I12" s="165">
        <f>B12+C12+D12-E12-F12-G12+H12</f>
        <v>188</v>
      </c>
      <c r="J12" s="164"/>
    </row>
    <row r="13" spans="1:10" x14ac:dyDescent="0.35">
      <c r="A13" s="134" t="s">
        <v>195</v>
      </c>
      <c r="B13" s="165">
        <f t="shared" ref="B13:H13" si="2">SUM(B49:B60)</f>
        <v>221</v>
      </c>
      <c r="C13" s="165">
        <f t="shared" si="2"/>
        <v>16</v>
      </c>
      <c r="D13" s="165">
        <f t="shared" si="2"/>
        <v>0</v>
      </c>
      <c r="E13" s="165">
        <f t="shared" si="2"/>
        <v>25</v>
      </c>
      <c r="F13" s="165">
        <f t="shared" si="2"/>
        <v>0</v>
      </c>
      <c r="G13" s="165">
        <f t="shared" si="2"/>
        <v>3</v>
      </c>
      <c r="H13" s="165">
        <f t="shared" si="2"/>
        <v>6</v>
      </c>
      <c r="I13" s="165">
        <f>B13+C13+D13-E13-F13-G13+H13</f>
        <v>215</v>
      </c>
      <c r="J13" s="164"/>
    </row>
    <row r="14" spans="1:10" x14ac:dyDescent="0.35">
      <c r="A14" s="172" t="s">
        <v>0</v>
      </c>
      <c r="B14" s="171">
        <f t="shared" ref="B14:H14" si="3">SUM(B11:B13)</f>
        <v>2071</v>
      </c>
      <c r="C14" s="171">
        <f t="shared" si="3"/>
        <v>283</v>
      </c>
      <c r="D14" s="171">
        <f t="shared" si="3"/>
        <v>0</v>
      </c>
      <c r="E14" s="171">
        <f t="shared" si="3"/>
        <v>244</v>
      </c>
      <c r="F14" s="171">
        <f t="shared" si="3"/>
        <v>1</v>
      </c>
      <c r="G14" s="171">
        <f t="shared" si="3"/>
        <v>5</v>
      </c>
      <c r="H14" s="171">
        <f t="shared" si="3"/>
        <v>72</v>
      </c>
      <c r="I14" s="171">
        <f>B14+C14+D14-E14-F14-G14+H14</f>
        <v>2176</v>
      </c>
      <c r="J14" s="77"/>
    </row>
    <row r="15" spans="1:10" x14ac:dyDescent="0.35">
      <c r="A15" s="170"/>
      <c r="B15" s="169"/>
      <c r="C15" s="169"/>
      <c r="D15" s="169"/>
      <c r="E15" s="169"/>
      <c r="F15" s="169"/>
      <c r="G15" s="169"/>
      <c r="H15" s="169"/>
      <c r="I15" s="169"/>
      <c r="J15" s="169"/>
    </row>
    <row r="16" spans="1:10" ht="15" thickBot="1" x14ac:dyDescent="0.4"/>
    <row r="17" spans="1:10" ht="20.5" thickBot="1" x14ac:dyDescent="0.4">
      <c r="A17" s="168" t="s">
        <v>197</v>
      </c>
      <c r="B17" s="135"/>
      <c r="C17" s="135"/>
      <c r="D17" s="135"/>
      <c r="E17" s="135"/>
      <c r="F17" s="135"/>
      <c r="G17" s="135"/>
      <c r="H17" s="135"/>
      <c r="I17" s="167"/>
      <c r="J17" s="77"/>
    </row>
    <row r="18" spans="1:10" x14ac:dyDescent="0.35">
      <c r="A18" s="166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35">
      <c r="A19" s="126" t="s">
        <v>259</v>
      </c>
      <c r="B19" s="124">
        <v>699</v>
      </c>
      <c r="C19" s="124">
        <v>105</v>
      </c>
      <c r="D19" s="124">
        <v>0</v>
      </c>
      <c r="E19" s="124">
        <v>104</v>
      </c>
      <c r="F19" s="124">
        <v>0</v>
      </c>
      <c r="G19" s="124">
        <v>0</v>
      </c>
      <c r="H19" s="124">
        <v>6</v>
      </c>
      <c r="I19" s="165">
        <f t="shared" ref="I19:I30" si="4">B19+C19+D19-E19-F19-G19+H19</f>
        <v>706</v>
      </c>
      <c r="J19" s="77"/>
    </row>
    <row r="20" spans="1:10" x14ac:dyDescent="0.35">
      <c r="A20" s="126" t="s">
        <v>258</v>
      </c>
      <c r="B20" s="124">
        <v>15</v>
      </c>
      <c r="C20" s="124">
        <v>2</v>
      </c>
      <c r="D20" s="124">
        <v>0</v>
      </c>
      <c r="E20" s="124">
        <v>21</v>
      </c>
      <c r="F20" s="124">
        <v>0</v>
      </c>
      <c r="G20" s="124">
        <v>0</v>
      </c>
      <c r="H20" s="124">
        <v>19</v>
      </c>
      <c r="I20" s="165">
        <f t="shared" si="4"/>
        <v>15</v>
      </c>
      <c r="J20" s="77"/>
    </row>
    <row r="21" spans="1:10" x14ac:dyDescent="0.35">
      <c r="A21" s="126" t="s">
        <v>257</v>
      </c>
      <c r="B21" s="124">
        <v>7</v>
      </c>
      <c r="C21" s="124">
        <v>3</v>
      </c>
      <c r="D21" s="124">
        <v>0</v>
      </c>
      <c r="E21" s="124">
        <v>10</v>
      </c>
      <c r="F21" s="124">
        <v>0</v>
      </c>
      <c r="G21" s="124">
        <v>0</v>
      </c>
      <c r="H21" s="124">
        <v>20</v>
      </c>
      <c r="I21" s="165">
        <f t="shared" si="4"/>
        <v>20</v>
      </c>
      <c r="J21" s="77"/>
    </row>
    <row r="22" spans="1:10" x14ac:dyDescent="0.35">
      <c r="A22" s="126" t="s">
        <v>256</v>
      </c>
      <c r="B22" s="124">
        <v>618</v>
      </c>
      <c r="C22" s="124">
        <v>61</v>
      </c>
      <c r="D22" s="124">
        <v>0</v>
      </c>
      <c r="E22" s="124">
        <v>47</v>
      </c>
      <c r="F22" s="124">
        <v>0</v>
      </c>
      <c r="G22" s="124">
        <v>0</v>
      </c>
      <c r="H22" s="124">
        <v>52</v>
      </c>
      <c r="I22" s="165">
        <f t="shared" si="4"/>
        <v>684</v>
      </c>
      <c r="J22" s="77"/>
    </row>
    <row r="23" spans="1:10" x14ac:dyDescent="0.3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5">
        <f t="shared" si="4"/>
        <v>0</v>
      </c>
      <c r="J23" s="77"/>
    </row>
    <row r="24" spans="1:10" x14ac:dyDescent="0.35">
      <c r="A24" s="126" t="s">
        <v>254</v>
      </c>
      <c r="B24" s="124">
        <v>198</v>
      </c>
      <c r="C24" s="124">
        <v>28</v>
      </c>
      <c r="D24" s="124">
        <v>0</v>
      </c>
      <c r="E24" s="124">
        <v>9</v>
      </c>
      <c r="F24" s="124">
        <v>0</v>
      </c>
      <c r="G24" s="124">
        <v>0</v>
      </c>
      <c r="H24" s="124">
        <v>-20</v>
      </c>
      <c r="I24" s="165">
        <f t="shared" si="4"/>
        <v>197</v>
      </c>
      <c r="J24" s="77"/>
    </row>
    <row r="25" spans="1:10" x14ac:dyDescent="0.35">
      <c r="A25" s="126" t="s">
        <v>253</v>
      </c>
      <c r="B25" s="124">
        <v>5</v>
      </c>
      <c r="C25" s="124">
        <v>1</v>
      </c>
      <c r="D25" s="124">
        <v>0</v>
      </c>
      <c r="E25" s="124">
        <v>3</v>
      </c>
      <c r="F25" s="124">
        <v>0</v>
      </c>
      <c r="G25" s="124">
        <v>0</v>
      </c>
      <c r="H25" s="124">
        <v>0</v>
      </c>
      <c r="I25" s="165">
        <f t="shared" si="4"/>
        <v>3</v>
      </c>
      <c r="J25" s="77"/>
    </row>
    <row r="26" spans="1:10" x14ac:dyDescent="0.3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5">
        <f t="shared" si="4"/>
        <v>0</v>
      </c>
      <c r="J26" s="77"/>
    </row>
    <row r="27" spans="1:10" x14ac:dyDescent="0.3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5">
        <f t="shared" si="4"/>
        <v>6</v>
      </c>
      <c r="J27" s="77"/>
    </row>
    <row r="28" spans="1:10" x14ac:dyDescent="0.35">
      <c r="A28" s="126" t="s">
        <v>250</v>
      </c>
      <c r="B28" s="124">
        <v>117</v>
      </c>
      <c r="C28" s="124">
        <v>7</v>
      </c>
      <c r="D28" s="124">
        <v>0</v>
      </c>
      <c r="E28" s="124">
        <v>7</v>
      </c>
      <c r="F28" s="124">
        <v>0</v>
      </c>
      <c r="G28" s="124">
        <v>2</v>
      </c>
      <c r="H28" s="124">
        <v>19</v>
      </c>
      <c r="I28" s="165">
        <f t="shared" si="4"/>
        <v>134</v>
      </c>
      <c r="J28" s="77"/>
    </row>
    <row r="29" spans="1:10" x14ac:dyDescent="0.35">
      <c r="A29" s="126" t="s">
        <v>249</v>
      </c>
      <c r="B29" s="124">
        <v>7</v>
      </c>
      <c r="C29" s="124">
        <v>1</v>
      </c>
      <c r="D29" s="124">
        <v>0</v>
      </c>
      <c r="E29" s="124">
        <v>1</v>
      </c>
      <c r="F29" s="124">
        <v>1</v>
      </c>
      <c r="G29" s="124">
        <v>0</v>
      </c>
      <c r="H29" s="124">
        <v>0</v>
      </c>
      <c r="I29" s="165">
        <f t="shared" si="4"/>
        <v>6</v>
      </c>
      <c r="J29" s="77"/>
    </row>
    <row r="30" spans="1:10" x14ac:dyDescent="0.35">
      <c r="A30" s="126" t="s">
        <v>137</v>
      </c>
      <c r="B30" s="124">
        <v>0</v>
      </c>
      <c r="C30" s="124">
        <v>2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65">
        <f t="shared" si="4"/>
        <v>2</v>
      </c>
      <c r="J30" s="77"/>
    </row>
    <row r="31" spans="1:10" ht="15" thickBot="1" x14ac:dyDescent="0.4">
      <c r="A31" s="77"/>
      <c r="B31" s="77"/>
      <c r="C31" s="77"/>
      <c r="D31" s="77"/>
      <c r="E31" s="164"/>
      <c r="F31" s="164"/>
      <c r="G31" s="164"/>
      <c r="H31" s="164"/>
      <c r="I31" s="164"/>
      <c r="J31" s="77"/>
    </row>
    <row r="32" spans="1:10" ht="20.5" thickBot="1" x14ac:dyDescent="0.4">
      <c r="A32" s="168" t="s">
        <v>196</v>
      </c>
      <c r="B32" s="135"/>
      <c r="C32" s="135"/>
      <c r="D32" s="135"/>
      <c r="E32" s="135"/>
      <c r="F32" s="135"/>
      <c r="G32" s="135"/>
      <c r="H32" s="135"/>
      <c r="I32" s="167"/>
      <c r="J32" s="77"/>
    </row>
    <row r="33" spans="1:10" x14ac:dyDescent="0.35">
      <c r="A33" s="166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35">
      <c r="A34" s="126" t="s">
        <v>259</v>
      </c>
      <c r="B34" s="124">
        <v>100</v>
      </c>
      <c r="C34" s="124">
        <v>36</v>
      </c>
      <c r="D34" s="124">
        <v>0</v>
      </c>
      <c r="E34" s="124">
        <v>12</v>
      </c>
      <c r="F34" s="124">
        <v>0</v>
      </c>
      <c r="G34" s="124">
        <v>0</v>
      </c>
      <c r="H34" s="124">
        <v>-1</v>
      </c>
      <c r="I34" s="165">
        <f t="shared" ref="I34:I45" si="5">B34+C34+D34-E34-F34-G34+H34</f>
        <v>123</v>
      </c>
      <c r="J34" s="77"/>
    </row>
    <row r="35" spans="1:10" x14ac:dyDescent="0.35">
      <c r="A35" s="126" t="s">
        <v>258</v>
      </c>
      <c r="B35" s="124">
        <v>0</v>
      </c>
      <c r="C35" s="124">
        <v>1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5">
        <f t="shared" si="5"/>
        <v>1</v>
      </c>
      <c r="J35" s="77"/>
    </row>
    <row r="36" spans="1:10" x14ac:dyDescent="0.3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5">
        <f t="shared" si="5"/>
        <v>0</v>
      </c>
      <c r="J36" s="77"/>
    </row>
    <row r="37" spans="1:10" x14ac:dyDescent="0.35">
      <c r="A37" s="126" t="s">
        <v>256</v>
      </c>
      <c r="B37" s="124">
        <v>19</v>
      </c>
      <c r="C37" s="124">
        <v>11</v>
      </c>
      <c r="D37" s="124">
        <v>0</v>
      </c>
      <c r="E37" s="124">
        <v>3</v>
      </c>
      <c r="F37" s="124">
        <v>0</v>
      </c>
      <c r="G37" s="124">
        <v>0</v>
      </c>
      <c r="H37" s="124">
        <v>-10</v>
      </c>
      <c r="I37" s="165">
        <f t="shared" si="5"/>
        <v>17</v>
      </c>
      <c r="J37" s="77"/>
    </row>
    <row r="38" spans="1:10" x14ac:dyDescent="0.3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5">
        <f t="shared" si="5"/>
        <v>0</v>
      </c>
      <c r="J38" s="77"/>
    </row>
    <row r="39" spans="1:10" x14ac:dyDescent="0.35">
      <c r="A39" s="126" t="s">
        <v>254</v>
      </c>
      <c r="B39" s="124">
        <v>40</v>
      </c>
      <c r="C39" s="124">
        <v>8</v>
      </c>
      <c r="D39" s="124">
        <v>0</v>
      </c>
      <c r="E39" s="124">
        <v>2</v>
      </c>
      <c r="F39" s="124">
        <v>0</v>
      </c>
      <c r="G39" s="124">
        <v>0</v>
      </c>
      <c r="H39" s="124">
        <v>0</v>
      </c>
      <c r="I39" s="165">
        <f t="shared" si="5"/>
        <v>46</v>
      </c>
      <c r="J39" s="77"/>
    </row>
    <row r="40" spans="1:10" x14ac:dyDescent="0.3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5">
        <f t="shared" si="5"/>
        <v>0</v>
      </c>
      <c r="J40" s="77"/>
    </row>
    <row r="41" spans="1:10" x14ac:dyDescent="0.3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5">
        <f t="shared" si="5"/>
        <v>0</v>
      </c>
      <c r="J41" s="77"/>
    </row>
    <row r="42" spans="1:10" x14ac:dyDescent="0.3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5">
        <f t="shared" si="5"/>
        <v>0</v>
      </c>
      <c r="J42" s="77"/>
    </row>
    <row r="43" spans="1:10" x14ac:dyDescent="0.35">
      <c r="A43" s="126" t="s">
        <v>250</v>
      </c>
      <c r="B43" s="124">
        <v>19</v>
      </c>
      <c r="C43" s="124">
        <v>0</v>
      </c>
      <c r="D43" s="124">
        <v>0</v>
      </c>
      <c r="E43" s="124">
        <v>0</v>
      </c>
      <c r="F43" s="124">
        <v>0</v>
      </c>
      <c r="G43" s="124">
        <v>0</v>
      </c>
      <c r="H43" s="124">
        <v>-19</v>
      </c>
      <c r="I43" s="165">
        <f t="shared" si="5"/>
        <v>0</v>
      </c>
      <c r="J43" s="77"/>
    </row>
    <row r="44" spans="1:10" x14ac:dyDescent="0.3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5">
        <f t="shared" si="5"/>
        <v>0</v>
      </c>
      <c r="J44" s="77"/>
    </row>
    <row r="45" spans="1:10" x14ac:dyDescent="0.35">
      <c r="A45" s="126" t="s">
        <v>137</v>
      </c>
      <c r="B45" s="124">
        <v>0</v>
      </c>
      <c r="C45" s="124">
        <v>1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5">
        <f t="shared" si="5"/>
        <v>1</v>
      </c>
      <c r="J45" s="77"/>
    </row>
    <row r="46" spans="1:10" ht="15" thickBot="1" x14ac:dyDescent="0.4">
      <c r="A46" s="77"/>
      <c r="B46" s="77"/>
      <c r="C46" s="77"/>
      <c r="D46" s="77"/>
      <c r="E46" s="164"/>
      <c r="F46" s="164"/>
      <c r="G46" s="164"/>
      <c r="H46" s="164"/>
      <c r="I46" s="164"/>
      <c r="J46" s="77"/>
    </row>
    <row r="47" spans="1:10" ht="20.5" thickBot="1" x14ac:dyDescent="0.4">
      <c r="A47" s="168" t="s">
        <v>195</v>
      </c>
      <c r="B47" s="135"/>
      <c r="C47" s="135"/>
      <c r="D47" s="135"/>
      <c r="E47" s="135"/>
      <c r="F47" s="135"/>
      <c r="G47" s="135"/>
      <c r="H47" s="135"/>
      <c r="I47" s="167"/>
      <c r="J47" s="77"/>
    </row>
    <row r="48" spans="1:10" x14ac:dyDescent="0.35">
      <c r="A48" s="166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35">
      <c r="A49" s="126" t="s">
        <v>259</v>
      </c>
      <c r="B49" s="124">
        <v>27</v>
      </c>
      <c r="C49" s="124">
        <v>5</v>
      </c>
      <c r="D49" s="124">
        <v>0</v>
      </c>
      <c r="E49" s="124">
        <v>5</v>
      </c>
      <c r="F49" s="124">
        <v>0</v>
      </c>
      <c r="G49" s="124">
        <v>0</v>
      </c>
      <c r="H49" s="124">
        <v>1</v>
      </c>
      <c r="I49" s="165">
        <f t="shared" ref="I49:I60" si="6">B49+C49+D49-E49-F49-G49+H49</f>
        <v>28</v>
      </c>
      <c r="J49" s="77"/>
    </row>
    <row r="50" spans="1:10" x14ac:dyDescent="0.35">
      <c r="A50" s="126" t="s">
        <v>258</v>
      </c>
      <c r="B50" s="124">
        <v>1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-2</v>
      </c>
      <c r="I50" s="165">
        <f t="shared" si="6"/>
        <v>-1</v>
      </c>
      <c r="J50" s="77"/>
    </row>
    <row r="51" spans="1:10" x14ac:dyDescent="0.35">
      <c r="A51" s="126" t="s">
        <v>257</v>
      </c>
      <c r="B51" s="124">
        <v>1</v>
      </c>
      <c r="C51" s="124">
        <v>1</v>
      </c>
      <c r="D51" s="124">
        <v>0</v>
      </c>
      <c r="E51" s="124">
        <v>0</v>
      </c>
      <c r="F51" s="124">
        <v>0</v>
      </c>
      <c r="G51" s="124">
        <v>0</v>
      </c>
      <c r="H51" s="124">
        <v>2</v>
      </c>
      <c r="I51" s="165">
        <f t="shared" si="6"/>
        <v>4</v>
      </c>
      <c r="J51" s="77"/>
    </row>
    <row r="52" spans="1:10" x14ac:dyDescent="0.35">
      <c r="A52" s="126" t="s">
        <v>256</v>
      </c>
      <c r="B52" s="124">
        <v>159</v>
      </c>
      <c r="C52" s="124">
        <v>10</v>
      </c>
      <c r="D52" s="124">
        <v>0</v>
      </c>
      <c r="E52" s="124">
        <v>13</v>
      </c>
      <c r="F52" s="124">
        <v>0</v>
      </c>
      <c r="G52" s="124">
        <v>0</v>
      </c>
      <c r="H52" s="124">
        <v>0</v>
      </c>
      <c r="I52" s="165">
        <f t="shared" si="6"/>
        <v>156</v>
      </c>
      <c r="J52" s="77"/>
    </row>
    <row r="53" spans="1:10" x14ac:dyDescent="0.3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5">
        <f t="shared" si="6"/>
        <v>0</v>
      </c>
      <c r="J53" s="77"/>
    </row>
    <row r="54" spans="1:10" x14ac:dyDescent="0.35">
      <c r="A54" s="126" t="s">
        <v>254</v>
      </c>
      <c r="B54" s="124">
        <v>30</v>
      </c>
      <c r="C54" s="124">
        <v>0</v>
      </c>
      <c r="D54" s="124">
        <v>0</v>
      </c>
      <c r="E54" s="124">
        <v>7</v>
      </c>
      <c r="F54" s="124">
        <v>0</v>
      </c>
      <c r="G54" s="124">
        <v>0</v>
      </c>
      <c r="H54" s="124">
        <v>2</v>
      </c>
      <c r="I54" s="165">
        <f t="shared" si="6"/>
        <v>25</v>
      </c>
      <c r="J54" s="77"/>
    </row>
    <row r="55" spans="1:10" x14ac:dyDescent="0.35">
      <c r="A55" s="126" t="s">
        <v>253</v>
      </c>
      <c r="B55" s="124">
        <v>0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1</v>
      </c>
      <c r="I55" s="165">
        <f t="shared" si="6"/>
        <v>1</v>
      </c>
      <c r="J55" s="77"/>
    </row>
    <row r="56" spans="1:10" x14ac:dyDescent="0.35">
      <c r="A56" s="126" t="s">
        <v>252</v>
      </c>
      <c r="B56" s="124">
        <v>0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2</v>
      </c>
      <c r="I56" s="165">
        <f t="shared" si="6"/>
        <v>2</v>
      </c>
      <c r="J56" s="77"/>
    </row>
    <row r="57" spans="1:10" x14ac:dyDescent="0.3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5">
        <f t="shared" si="6"/>
        <v>0</v>
      </c>
      <c r="J57" s="77"/>
    </row>
    <row r="58" spans="1:10" x14ac:dyDescent="0.3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5">
        <f t="shared" si="6"/>
        <v>0</v>
      </c>
      <c r="J58" s="77"/>
    </row>
    <row r="59" spans="1:10" x14ac:dyDescent="0.35">
      <c r="A59" s="126" t="s">
        <v>249</v>
      </c>
      <c r="B59" s="124">
        <v>3</v>
      </c>
      <c r="C59" s="124">
        <v>0</v>
      </c>
      <c r="D59" s="124">
        <v>0</v>
      </c>
      <c r="E59" s="124">
        <v>0</v>
      </c>
      <c r="F59" s="124">
        <v>0</v>
      </c>
      <c r="G59" s="124">
        <v>3</v>
      </c>
      <c r="H59" s="124">
        <v>0</v>
      </c>
      <c r="I59" s="165">
        <f t="shared" si="6"/>
        <v>0</v>
      </c>
      <c r="J59" s="77"/>
    </row>
    <row r="60" spans="1:10" x14ac:dyDescent="0.35">
      <c r="A60" s="126" t="s">
        <v>137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5">
        <f t="shared" si="6"/>
        <v>0</v>
      </c>
      <c r="J60" s="77"/>
    </row>
    <row r="61" spans="1:10" x14ac:dyDescent="0.35">
      <c r="A61" s="77"/>
      <c r="B61" s="77"/>
      <c r="C61" s="77"/>
      <c r="D61" s="77"/>
      <c r="E61" s="164"/>
      <c r="F61" s="164"/>
      <c r="G61" s="164"/>
      <c r="H61" s="164"/>
      <c r="I61" s="164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4.5" x14ac:dyDescent="0.35"/>
  <cols>
    <col min="1" max="1" width="69.90625" bestFit="1" customWidth="1"/>
    <col min="2" max="2" width="17.54296875" bestFit="1" customWidth="1"/>
    <col min="3" max="3" width="16.08984375" bestFit="1" customWidth="1"/>
    <col min="4" max="4" width="15" bestFit="1" customWidth="1"/>
    <col min="5" max="6" width="14.453125" bestFit="1" customWidth="1"/>
    <col min="7" max="7" width="11.6328125" bestFit="1" customWidth="1"/>
    <col min="8" max="8" width="13.36328125" bestFit="1" customWidth="1"/>
    <col min="9" max="9" width="11.36328125" bestFit="1" customWidth="1"/>
    <col min="10" max="10" width="12.36328125" bestFit="1" customWidth="1"/>
    <col min="11" max="11" width="9.54296875" bestFit="1" customWidth="1"/>
    <col min="12" max="12" width="12" bestFit="1" customWidth="1"/>
    <col min="13" max="13" width="10.36328125" bestFit="1" customWidth="1"/>
    <col min="14" max="14" width="10.90625" bestFit="1" customWidth="1"/>
    <col min="15" max="15" width="14.54296875" bestFit="1" customWidth="1"/>
    <col min="16" max="16" width="20.6328125" bestFit="1" customWidth="1"/>
    <col min="17" max="17" width="19.90625" bestFit="1" customWidth="1"/>
    <col min="18" max="18" width="19" bestFit="1" customWidth="1"/>
    <col min="19" max="19" width="16.6328125" bestFit="1" customWidth="1"/>
    <col min="20" max="21" width="16.54296875" bestFit="1" customWidth="1"/>
    <col min="22" max="23" width="15.54296875" bestFit="1" customWidth="1"/>
    <col min="24" max="24" width="15.36328125" bestFit="1" customWidth="1"/>
    <col min="25" max="25" width="15.453125" bestFit="1" customWidth="1"/>
    <col min="26" max="26" width="16.453125" bestFit="1" customWidth="1"/>
    <col min="27" max="27" width="15.90625" bestFit="1" customWidth="1"/>
    <col min="29" max="29" width="12.90625" bestFit="1" customWidth="1"/>
  </cols>
  <sheetData>
    <row r="1" spans="1:16" ht="20.5" thickBot="1" x14ac:dyDescent="0.45">
      <c r="A1" s="1" t="s">
        <v>272</v>
      </c>
      <c r="B1" s="186">
        <v>44561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5">
      <c r="A3" s="11"/>
      <c r="B3" s="215" t="s">
        <v>271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7"/>
    </row>
    <row r="4" spans="1:16" ht="42.5" thickBot="1" x14ac:dyDescent="0.4">
      <c r="A4" s="11"/>
      <c r="B4" s="156" t="s">
        <v>270</v>
      </c>
      <c r="C4" s="155" t="s">
        <v>269</v>
      </c>
      <c r="D4" s="155" t="s">
        <v>233</v>
      </c>
      <c r="E4" s="155" t="s">
        <v>232</v>
      </c>
      <c r="F4" s="155" t="s">
        <v>231</v>
      </c>
      <c r="G4" s="155" t="s">
        <v>2</v>
      </c>
      <c r="H4" s="155" t="s">
        <v>230</v>
      </c>
      <c r="I4" s="155" t="s">
        <v>229</v>
      </c>
      <c r="J4" s="155" t="s">
        <v>228</v>
      </c>
      <c r="K4" s="155" t="s">
        <v>227</v>
      </c>
      <c r="L4" s="155" t="s">
        <v>237</v>
      </c>
      <c r="M4" s="155" t="s">
        <v>236</v>
      </c>
      <c r="N4" s="155" t="s">
        <v>137</v>
      </c>
      <c r="O4" s="155" t="s">
        <v>226</v>
      </c>
      <c r="P4" s="154" t="s">
        <v>268</v>
      </c>
    </row>
    <row r="5" spans="1:16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0.5" thickBot="1" x14ac:dyDescent="0.4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49"/>
    </row>
    <row r="9" spans="1:16" x14ac:dyDescent="0.35">
      <c r="A9" s="11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35">
      <c r="A10" s="179" t="s">
        <v>194</v>
      </c>
      <c r="B10" s="146">
        <f t="shared" ref="B10:O10" si="0">SUM(B14:B29)</f>
        <v>148947890.94973597</v>
      </c>
      <c r="C10" s="146">
        <f t="shared" si="0"/>
        <v>25179840.609403037</v>
      </c>
      <c r="D10" s="146">
        <f t="shared" si="0"/>
        <v>2153747.5194593603</v>
      </c>
      <c r="E10" s="146">
        <f t="shared" si="0"/>
        <v>31202.472032583413</v>
      </c>
      <c r="F10" s="146">
        <f t="shared" si="0"/>
        <v>8495.5916779909439</v>
      </c>
      <c r="G10" s="146">
        <f t="shared" si="0"/>
        <v>2301541.3552273349</v>
      </c>
      <c r="H10" s="146">
        <f t="shared" si="0"/>
        <v>3764613.3704775269</v>
      </c>
      <c r="I10" s="146">
        <f t="shared" si="0"/>
        <v>16277753.761090921</v>
      </c>
      <c r="J10" s="146">
        <f t="shared" si="0"/>
        <v>-45680.981872887351</v>
      </c>
      <c r="K10" s="146">
        <f t="shared" si="0"/>
        <v>199500.81926880367</v>
      </c>
      <c r="L10" s="146">
        <f t="shared" si="0"/>
        <v>8244837.1503596753</v>
      </c>
      <c r="M10" s="146">
        <f t="shared" si="0"/>
        <v>2393364.5545397359</v>
      </c>
      <c r="N10" s="146">
        <f t="shared" si="0"/>
        <v>940686.04525395494</v>
      </c>
      <c r="O10" s="146">
        <f t="shared" si="0"/>
        <v>24624.864991693499</v>
      </c>
      <c r="P10" s="146">
        <f>B10+C10-D10-E10-F10-G10-H10-I10+J10-K10+L10-M10++N10+O10</f>
        <v>156161979.19409722</v>
      </c>
    </row>
    <row r="11" spans="1:16" ht="15" thickBo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20.5" thickBot="1" x14ac:dyDescent="0.4">
      <c r="A12" s="129" t="s">
        <v>194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2"/>
    </row>
    <row r="13" spans="1:16" x14ac:dyDescent="0.3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35">
      <c r="A14" s="126" t="s">
        <v>224</v>
      </c>
      <c r="B14" s="124">
        <v>58801036.03830789</v>
      </c>
      <c r="C14" s="124">
        <v>6658073.1484508635</v>
      </c>
      <c r="D14" s="124">
        <v>811927.06682010705</v>
      </c>
      <c r="E14" s="124">
        <v>22426.600231362485</v>
      </c>
      <c r="F14" s="124">
        <v>5867.3122599999906</v>
      </c>
      <c r="G14" s="124">
        <v>12239.177729999999</v>
      </c>
      <c r="H14" s="124">
        <v>238407.13501632813</v>
      </c>
      <c r="I14" s="124">
        <v>5503591.0565868439</v>
      </c>
      <c r="J14" s="124">
        <v>2404.9101584</v>
      </c>
      <c r="K14" s="124">
        <v>41766.500365683678</v>
      </c>
      <c r="L14" s="124">
        <v>4315256.137359201</v>
      </c>
      <c r="M14" s="124">
        <v>35364.509809999901</v>
      </c>
      <c r="N14" s="124">
        <v>8600533.6487355512</v>
      </c>
      <c r="O14" s="124">
        <v>577265.2529976489</v>
      </c>
      <c r="P14" s="146">
        <f>B14+C14-D14-E14-F14-G14-H14-I14+J14-K14+L14-M14++N14+O14</f>
        <v>72282979.777189225</v>
      </c>
    </row>
    <row r="15" spans="1:16" x14ac:dyDescent="0.35">
      <c r="A15" s="126" t="s">
        <v>223</v>
      </c>
      <c r="B15" s="124">
        <v>1769119.9065297402</v>
      </c>
      <c r="C15" s="124">
        <v>130216.78394200339</v>
      </c>
      <c r="D15" s="124">
        <v>7832.1959009749971</v>
      </c>
      <c r="E15" s="124">
        <v>0</v>
      </c>
      <c r="F15" s="124">
        <v>2.4119999999999999</v>
      </c>
      <c r="G15" s="124">
        <v>0</v>
      </c>
      <c r="H15" s="124">
        <v>46.320999999999998</v>
      </c>
      <c r="I15" s="124">
        <v>245340.79976907847</v>
      </c>
      <c r="J15" s="124">
        <v>-2.0099999999999998</v>
      </c>
      <c r="K15" s="124">
        <v>15352.602480000001</v>
      </c>
      <c r="L15" s="124">
        <v>130600.87687999995</v>
      </c>
      <c r="M15" s="124">
        <v>0</v>
      </c>
      <c r="N15" s="124">
        <v>-27966.715397176191</v>
      </c>
      <c r="O15" s="124">
        <v>-15144.898656397338</v>
      </c>
      <c r="P15" s="146">
        <f>B15+C15-D15-E15-F15-G15-H15-I15+J15-K15+L15-M15++N15+O15</f>
        <v>1718249.6121481168</v>
      </c>
    </row>
    <row r="16" spans="1:16" x14ac:dyDescent="0.35">
      <c r="A16" s="126" t="s">
        <v>222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5">
      <c r="A17" s="126" t="s">
        <v>221</v>
      </c>
      <c r="B17" s="124">
        <v>3622934.8689195863</v>
      </c>
      <c r="C17" s="124">
        <v>1304157.2387752598</v>
      </c>
      <c r="D17" s="124">
        <v>24371.738946954825</v>
      </c>
      <c r="E17" s="124">
        <v>3787.0298756838879</v>
      </c>
      <c r="F17" s="124">
        <v>399.33091251769554</v>
      </c>
      <c r="G17" s="124">
        <v>16548.25415345396</v>
      </c>
      <c r="H17" s="124">
        <v>137398.92031684401</v>
      </c>
      <c r="I17" s="124">
        <v>920842.07067176048</v>
      </c>
      <c r="J17" s="124">
        <v>0</v>
      </c>
      <c r="K17" s="124">
        <v>28461.484760000007</v>
      </c>
      <c r="L17" s="124">
        <v>23164.180328891576</v>
      </c>
      <c r="M17" s="124">
        <v>0</v>
      </c>
      <c r="N17" s="124">
        <v>78683.048356632091</v>
      </c>
      <c r="O17" s="124">
        <v>-187776.10244444048</v>
      </c>
      <c r="P17" s="146">
        <f>B17+C17-D17-E17-F17-G17-H17-I17+J17-K17+L17-M17++N17+O17</f>
        <v>3709354.4042987148</v>
      </c>
    </row>
    <row r="18" spans="1:16" x14ac:dyDescent="0.35">
      <c r="A18" s="126" t="s">
        <v>220</v>
      </c>
      <c r="B18" s="124">
        <v>3883390.228721167</v>
      </c>
      <c r="C18" s="124">
        <v>646025.367750598</v>
      </c>
      <c r="D18" s="124">
        <v>22095.73734507466</v>
      </c>
      <c r="E18" s="124">
        <v>2568.753623032112</v>
      </c>
      <c r="F18" s="124">
        <v>1393.632915473258</v>
      </c>
      <c r="G18" s="124">
        <v>0</v>
      </c>
      <c r="H18" s="124">
        <v>27822.132866350839</v>
      </c>
      <c r="I18" s="124">
        <v>932616.2153379462</v>
      </c>
      <c r="J18" s="124">
        <v>39.803759999999997</v>
      </c>
      <c r="K18" s="124">
        <v>111676.93482312</v>
      </c>
      <c r="L18" s="124">
        <v>661683.71234238113</v>
      </c>
      <c r="M18" s="124">
        <v>0</v>
      </c>
      <c r="N18" s="124">
        <v>-150006.43356572001</v>
      </c>
      <c r="O18" s="124">
        <v>-3.7252902984619141E-9</v>
      </c>
      <c r="P18" s="146">
        <f>B18+C18-D18-E18-F18-G18-H18-I18+J18-K18+L18-M18++N18+O18</f>
        <v>3942959.2720974255</v>
      </c>
    </row>
    <row r="19" spans="1:16" x14ac:dyDescent="0.35">
      <c r="A19" s="126" t="s">
        <v>219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35">
      <c r="A20" s="126" t="s">
        <v>218</v>
      </c>
      <c r="B20" s="124">
        <v>21033591.471258581</v>
      </c>
      <c r="C20" s="124">
        <v>6842258.3483046507</v>
      </c>
      <c r="D20" s="124">
        <v>633566.3509401459</v>
      </c>
      <c r="E20" s="124">
        <v>9.6937999999999995</v>
      </c>
      <c r="F20" s="124">
        <v>201.054</v>
      </c>
      <c r="G20" s="124">
        <v>10046.177119340973</v>
      </c>
      <c r="H20" s="124">
        <v>23907.283707141385</v>
      </c>
      <c r="I20" s="124">
        <v>5291814.7198545877</v>
      </c>
      <c r="J20" s="124">
        <v>1018.3293840000001</v>
      </c>
      <c r="K20" s="124">
        <v>501.85511999999989</v>
      </c>
      <c r="L20" s="124">
        <v>407709.72690249013</v>
      </c>
      <c r="M20" s="124">
        <v>56547.148363149638</v>
      </c>
      <c r="N20" s="124">
        <v>-7900193.1287840111</v>
      </c>
      <c r="O20" s="124">
        <v>-119060.29862000889</v>
      </c>
      <c r="P20" s="146">
        <f>B20+C20-D20-E20-F20-G20-H20-I20+J20-K20+L20-M20++N20+O20</f>
        <v>14248730.16554133</v>
      </c>
    </row>
    <row r="21" spans="1:16" x14ac:dyDescent="0.35">
      <c r="A21" s="126" t="s">
        <v>217</v>
      </c>
      <c r="B21" s="124">
        <v>9197591.4064877219</v>
      </c>
      <c r="C21" s="124">
        <v>3701215.1007720344</v>
      </c>
      <c r="D21" s="124">
        <v>267431.65197639493</v>
      </c>
      <c r="E21" s="124">
        <v>592.76760000000002</v>
      </c>
      <c r="F21" s="124">
        <v>0</v>
      </c>
      <c r="G21" s="124">
        <v>11151.63570000001</v>
      </c>
      <c r="H21" s="124">
        <v>63360.207692858603</v>
      </c>
      <c r="I21" s="124">
        <v>3122088.8280853289</v>
      </c>
      <c r="J21" s="124">
        <v>36.385680000000008</v>
      </c>
      <c r="K21" s="124">
        <v>1295.2579200000002</v>
      </c>
      <c r="L21" s="124">
        <v>148167.59420567116</v>
      </c>
      <c r="M21" s="124">
        <v>124</v>
      </c>
      <c r="N21" s="124">
        <v>456352.74345643027</v>
      </c>
      <c r="O21" s="124">
        <v>-217420.51912836195</v>
      </c>
      <c r="P21" s="146">
        <f>B21+C21-D21-E21-F21-G21-H21-I21+J21-K21+L21-M21++N21+O21</f>
        <v>9819898.362498913</v>
      </c>
    </row>
    <row r="22" spans="1:16" x14ac:dyDescent="0.35">
      <c r="A22" s="126" t="s">
        <v>216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35">
      <c r="A23" s="126" t="s">
        <v>193</v>
      </c>
      <c r="B23" s="124">
        <v>5816.3950000000004</v>
      </c>
      <c r="C23" s="124">
        <v>10618.353940000001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-93.965000000000003</v>
      </c>
      <c r="O23" s="124">
        <v>-9.5310000000000059</v>
      </c>
      <c r="P23" s="146">
        <f>B23+C23-D23-E23-F23-G23-H23-I23+J23-K23+L23-M23++N23+O23</f>
        <v>16331.25294</v>
      </c>
    </row>
    <row r="24" spans="1:16" x14ac:dyDescent="0.35">
      <c r="A24" s="126" t="s">
        <v>215</v>
      </c>
      <c r="B24" s="124">
        <v>17218413.943139154</v>
      </c>
      <c r="C24" s="124">
        <v>3258762.6746641728</v>
      </c>
      <c r="D24" s="124">
        <v>109178.01726811645</v>
      </c>
      <c r="E24" s="124">
        <v>7.9186800000000002</v>
      </c>
      <c r="F24" s="124">
        <v>0</v>
      </c>
      <c r="G24" s="124">
        <v>785430.30547691195</v>
      </c>
      <c r="H24" s="124">
        <v>2186666.1677448563</v>
      </c>
      <c r="I24" s="124">
        <v>144805.12165087569</v>
      </c>
      <c r="J24" s="124">
        <v>-5094.2748305646692</v>
      </c>
      <c r="K24" s="124">
        <v>74.0214</v>
      </c>
      <c r="L24" s="124">
        <v>576090.9654498325</v>
      </c>
      <c r="M24" s="124">
        <v>820295.65916298644</v>
      </c>
      <c r="N24" s="124">
        <v>-161133.00346782873</v>
      </c>
      <c r="O24" s="124">
        <v>-1742.3365814640256</v>
      </c>
      <c r="P24" s="146">
        <f>B24+C24-D24-E24-F24-G24-H24-I24+J24-K24+L24-M24++N24+O24</f>
        <v>16838840.756989554</v>
      </c>
    </row>
    <row r="25" spans="1:16" x14ac:dyDescent="0.35">
      <c r="A25" s="126" t="s">
        <v>214</v>
      </c>
      <c r="B25" s="124">
        <v>25585562.18687528</v>
      </c>
      <c r="C25" s="124">
        <v>1956690.864645055</v>
      </c>
      <c r="D25" s="124">
        <v>128141.07830255391</v>
      </c>
      <c r="E25" s="124">
        <v>117.97548</v>
      </c>
      <c r="F25" s="124">
        <v>0</v>
      </c>
      <c r="G25" s="124">
        <v>771561.37646756775</v>
      </c>
      <c r="H25" s="124">
        <v>727577.21449954819</v>
      </c>
      <c r="I25" s="124">
        <v>29601.902460498393</v>
      </c>
      <c r="J25" s="124">
        <v>-38105.540290674602</v>
      </c>
      <c r="K25" s="124">
        <v>233.58240000000001</v>
      </c>
      <c r="L25" s="124">
        <v>1542860.1527665288</v>
      </c>
      <c r="M25" s="124">
        <v>1295814.7432635997</v>
      </c>
      <c r="N25" s="124">
        <v>43388.357010922002</v>
      </c>
      <c r="O25" s="124">
        <v>463.26418470681529</v>
      </c>
      <c r="P25" s="146">
        <f>B25+C25-D25-E25-F25-G25-H25-I25+J25-K25+L25-M25++N25+O25</f>
        <v>26137811.412318051</v>
      </c>
    </row>
    <row r="26" spans="1:16" x14ac:dyDescent="0.35">
      <c r="A26" s="126" t="s">
        <v>213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35">
      <c r="A27" s="126" t="s">
        <v>212</v>
      </c>
      <c r="B27" s="124">
        <v>204676</v>
      </c>
      <c r="C27" s="124">
        <v>539529.70261000004</v>
      </c>
      <c r="D27" s="124">
        <v>0</v>
      </c>
      <c r="E27" s="124">
        <v>0</v>
      </c>
      <c r="F27" s="124">
        <v>0</v>
      </c>
      <c r="G27" s="124">
        <v>307399.83535999997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-2.9103830456733704E-11</v>
      </c>
      <c r="P27" s="146">
        <f>B27+C27-D27-E27-F27-G27-H27-I27+J27-K27+L27-M27++N27+O27</f>
        <v>436805.86725000001</v>
      </c>
    </row>
    <row r="28" spans="1:16" x14ac:dyDescent="0.35">
      <c r="A28" s="126" t="s">
        <v>211</v>
      </c>
      <c r="B28" s="124">
        <v>7147758.9277844029</v>
      </c>
      <c r="C28" s="124">
        <v>129136.06026839999</v>
      </c>
      <c r="D28" s="124">
        <v>146662.90815903741</v>
      </c>
      <c r="E28" s="124">
        <v>1691.732742504925</v>
      </c>
      <c r="F28" s="124">
        <v>631.84959000000003</v>
      </c>
      <c r="G28" s="124">
        <v>348906.69885805191</v>
      </c>
      <c r="H28" s="124">
        <v>345976.92990759539</v>
      </c>
      <c r="I28" s="124">
        <v>87000.943154000008</v>
      </c>
      <c r="J28" s="124">
        <v>-5978.5857340480807</v>
      </c>
      <c r="K28" s="124">
        <v>138.57999999999998</v>
      </c>
      <c r="L28" s="124">
        <v>397896.52479467797</v>
      </c>
      <c r="M28" s="124">
        <v>159752.97571999999</v>
      </c>
      <c r="N28" s="124">
        <v>-652522.72869331995</v>
      </c>
      <c r="O28" s="124">
        <v>-9973.9478799856442</v>
      </c>
      <c r="P28" s="146">
        <f>B28+C28-D28-E28-F28-G28-H28-I28+J28-K28+L28-M28++N28+O28</f>
        <v>5915553.6324089384</v>
      </c>
    </row>
    <row r="29" spans="1:16" x14ac:dyDescent="0.35">
      <c r="A29" s="126" t="s">
        <v>210</v>
      </c>
      <c r="B29" s="124">
        <v>477999.57671247202</v>
      </c>
      <c r="C29" s="124">
        <v>3156.9652800000013</v>
      </c>
      <c r="D29" s="124">
        <v>2540.7737999999999</v>
      </c>
      <c r="E29" s="124">
        <v>0</v>
      </c>
      <c r="F29" s="124">
        <v>0</v>
      </c>
      <c r="G29" s="124">
        <v>38257.894362008308</v>
      </c>
      <c r="H29" s="124">
        <v>13451.057726004137</v>
      </c>
      <c r="I29" s="124">
        <v>52.103520000000003</v>
      </c>
      <c r="J29" s="124">
        <v>0</v>
      </c>
      <c r="K29" s="124">
        <v>-3.5527136788005009E-15</v>
      </c>
      <c r="L29" s="124">
        <v>41407.279329999976</v>
      </c>
      <c r="M29" s="124">
        <v>25465.518219999998</v>
      </c>
      <c r="N29" s="124">
        <v>653644.2226024759</v>
      </c>
      <c r="O29" s="124">
        <v>-1976.0178800001138</v>
      </c>
      <c r="P29" s="146">
        <f>B29+C29-D29-E29-F29-G29-H29-I29+J29-K29+L29-M29++N29+O29</f>
        <v>1094464.6784169353</v>
      </c>
    </row>
    <row r="30" spans="1:16" x14ac:dyDescent="0.3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2022-03-01T08:10:09Z</dcterms:created>
  <dcterms:modified xsi:type="dcterms:W3CDTF">2022-03-11T14:17:35Z</dcterms:modified>
</cp:coreProperties>
</file>