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L:\COMMUNICATION\Website\Documents on Website\LTI Stats\"/>
    </mc:Choice>
  </mc:AlternateContent>
  <xr:revisionPtr revIDLastSave="0" documentId="8_{BA156064-7D63-4A04-A3D9-556B0D8FA2B0}" xr6:coauthVersionLast="47" xr6:coauthVersionMax="47" xr10:uidLastSave="{00000000-0000-0000-0000-000000000000}"/>
  <bookViews>
    <workbookView xWindow="-120" yWindow="-120" windowWidth="20730" windowHeight="11160" activeTab="1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3" l="1"/>
  <c r="C10" i="13"/>
  <c r="C13" i="13" s="1"/>
  <c r="B11" i="13"/>
  <c r="C11" i="13"/>
  <c r="B12" i="13"/>
  <c r="B13" i="13" s="1"/>
  <c r="C12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I11" i="10"/>
  <c r="B12" i="10"/>
  <c r="C12" i="10"/>
  <c r="D12" i="10"/>
  <c r="E12" i="10"/>
  <c r="F12" i="10"/>
  <c r="G12" i="10"/>
  <c r="H12" i="10"/>
  <c r="B13" i="10"/>
  <c r="C13" i="10"/>
  <c r="D13" i="10"/>
  <c r="D14" i="10" s="1"/>
  <c r="E13" i="10"/>
  <c r="F13" i="10"/>
  <c r="G13" i="10"/>
  <c r="H13" i="10"/>
  <c r="F14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F14" i="7" s="1"/>
  <c r="E58" i="4" s="1"/>
  <c r="C18" i="3" s="1"/>
  <c r="I10" i="7"/>
  <c r="J10" i="7"/>
  <c r="J14" i="7" s="1"/>
  <c r="K10" i="7"/>
  <c r="K11" i="7"/>
  <c r="M11" i="7"/>
  <c r="N11" i="7"/>
  <c r="K12" i="7"/>
  <c r="M12" i="7"/>
  <c r="N12" i="7"/>
  <c r="K13" i="7"/>
  <c r="M13" i="7"/>
  <c r="N13" i="7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E15" i="6"/>
  <c r="H15" i="6"/>
  <c r="E16" i="6"/>
  <c r="H16" i="6"/>
  <c r="E17" i="6"/>
  <c r="H17" i="6"/>
  <c r="E18" i="6"/>
  <c r="H18" i="6"/>
  <c r="E19" i="6"/>
  <c r="H19" i="6"/>
  <c r="E20" i="6"/>
  <c r="H20" i="6"/>
  <c r="E21" i="6"/>
  <c r="H21" i="6"/>
  <c r="E22" i="6"/>
  <c r="H22" i="6"/>
  <c r="C24" i="6"/>
  <c r="D24" i="6"/>
  <c r="F24" i="6"/>
  <c r="G24" i="6"/>
  <c r="E25" i="6"/>
  <c r="H25" i="6"/>
  <c r="E26" i="6"/>
  <c r="H26" i="6"/>
  <c r="E27" i="6"/>
  <c r="H27" i="6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C42" i="6"/>
  <c r="D42" i="6"/>
  <c r="F42" i="6"/>
  <c r="G42" i="6"/>
  <c r="E43" i="6"/>
  <c r="H43" i="6"/>
  <c r="E44" i="6"/>
  <c r="H44" i="6"/>
  <c r="E45" i="6"/>
  <c r="H45" i="6"/>
  <c r="E46" i="6"/>
  <c r="H46" i="6"/>
  <c r="E47" i="6"/>
  <c r="H47" i="6"/>
  <c r="E48" i="6"/>
  <c r="H48" i="6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I84" i="6" s="1"/>
  <c r="E85" i="6"/>
  <c r="H85" i="6"/>
  <c r="E86" i="6"/>
  <c r="H86" i="6"/>
  <c r="I86" i="6" s="1"/>
  <c r="E87" i="6"/>
  <c r="H87" i="6"/>
  <c r="E88" i="6"/>
  <c r="H88" i="6"/>
  <c r="C90" i="6"/>
  <c r="D90" i="6"/>
  <c r="F90" i="6"/>
  <c r="G90" i="6"/>
  <c r="E91" i="6"/>
  <c r="H91" i="6"/>
  <c r="E92" i="6"/>
  <c r="H92" i="6"/>
  <c r="E93" i="6"/>
  <c r="H93" i="6"/>
  <c r="E94" i="6"/>
  <c r="H94" i="6"/>
  <c r="E9" i="5"/>
  <c r="E10" i="5"/>
  <c r="E15" i="5"/>
  <c r="E24" i="5"/>
  <c r="E20" i="5" s="1"/>
  <c r="E30" i="5"/>
  <c r="F14" i="4"/>
  <c r="F20" i="4"/>
  <c r="E30" i="4"/>
  <c r="F30" i="4"/>
  <c r="E37" i="4"/>
  <c r="F37" i="4"/>
  <c r="F44" i="4" s="1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I26" i="6" l="1"/>
  <c r="O20" i="7"/>
  <c r="H14" i="10"/>
  <c r="G14" i="10"/>
  <c r="E14" i="10"/>
  <c r="C14" i="10"/>
  <c r="I14" i="10" s="1"/>
  <c r="O18" i="7"/>
  <c r="I91" i="6"/>
  <c r="I28" i="6"/>
  <c r="I93" i="6"/>
  <c r="I92" i="6"/>
  <c r="I88" i="6"/>
  <c r="I87" i="6"/>
  <c r="H83" i="6"/>
  <c r="I83" i="6" s="1"/>
  <c r="E83" i="6"/>
  <c r="I81" i="6"/>
  <c r="I80" i="6"/>
  <c r="I79" i="6"/>
  <c r="I78" i="6"/>
  <c r="I77" i="6"/>
  <c r="H75" i="6"/>
  <c r="E75" i="6"/>
  <c r="I73" i="6"/>
  <c r="I72" i="6"/>
  <c r="I71" i="6"/>
  <c r="I70" i="6"/>
  <c r="I69" i="6"/>
  <c r="I68" i="6"/>
  <c r="I67" i="6"/>
  <c r="I66" i="6"/>
  <c r="H64" i="6"/>
  <c r="E64" i="6"/>
  <c r="E26" i="4" s="1"/>
  <c r="I62" i="6"/>
  <c r="I61" i="6"/>
  <c r="I60" i="6"/>
  <c r="I59" i="6"/>
  <c r="I58" i="6"/>
  <c r="I57" i="6"/>
  <c r="I56" i="6"/>
  <c r="I55" i="6"/>
  <c r="H53" i="6"/>
  <c r="E53" i="6"/>
  <c r="I51" i="6"/>
  <c r="I50" i="6"/>
  <c r="I49" i="6"/>
  <c r="I48" i="6"/>
  <c r="I46" i="6"/>
  <c r="I44" i="6"/>
  <c r="I40" i="6"/>
  <c r="I39" i="6"/>
  <c r="I37" i="6"/>
  <c r="H35" i="6"/>
  <c r="E35" i="6"/>
  <c r="E23" i="4" s="1"/>
  <c r="I32" i="6"/>
  <c r="I31" i="6"/>
  <c r="I30" i="6"/>
  <c r="I22" i="6"/>
  <c r="I21" i="6"/>
  <c r="I20" i="6"/>
  <c r="I19" i="6"/>
  <c r="I17" i="6"/>
  <c r="I16" i="6"/>
  <c r="I15" i="6"/>
  <c r="H14" i="6"/>
  <c r="E106" i="4"/>
  <c r="E118" i="4" s="1"/>
  <c r="F118" i="4"/>
  <c r="F59" i="4"/>
  <c r="F78" i="4" s="1"/>
  <c r="F80" i="4" s="1"/>
  <c r="E5" i="5"/>
  <c r="H90" i="6"/>
  <c r="I94" i="6"/>
  <c r="E90" i="6"/>
  <c r="E29" i="4" s="1"/>
  <c r="I85" i="6"/>
  <c r="E27" i="4"/>
  <c r="I76" i="6"/>
  <c r="I65" i="6"/>
  <c r="E25" i="4"/>
  <c r="I54" i="6"/>
  <c r="H42" i="6"/>
  <c r="I47" i="6"/>
  <c r="I45" i="6"/>
  <c r="E42" i="6"/>
  <c r="E24" i="4" s="1"/>
  <c r="I43" i="6"/>
  <c r="I38" i="6"/>
  <c r="I36" i="6"/>
  <c r="I35" i="6"/>
  <c r="I33" i="6"/>
  <c r="I29" i="6"/>
  <c r="I27" i="6"/>
  <c r="H24" i="6"/>
  <c r="E24" i="6"/>
  <c r="E22" i="4" s="1"/>
  <c r="B8" i="6"/>
  <c r="I25" i="6"/>
  <c r="B5" i="6"/>
  <c r="I18" i="6"/>
  <c r="O21" i="7"/>
  <c r="O19" i="7"/>
  <c r="N10" i="7"/>
  <c r="N14" i="7" s="1"/>
  <c r="E16" i="4" s="1"/>
  <c r="E14" i="4" s="1"/>
  <c r="M10" i="7"/>
  <c r="M14" i="7" s="1"/>
  <c r="O13" i="7"/>
  <c r="O12" i="7"/>
  <c r="K14" i="7"/>
  <c r="O11" i="7"/>
  <c r="AC10" i="8"/>
  <c r="P10" i="8"/>
  <c r="J10" i="9"/>
  <c r="I13" i="10"/>
  <c r="B14" i="10"/>
  <c r="I12" i="10"/>
  <c r="P10" i="11"/>
  <c r="J10" i="12"/>
  <c r="I14" i="7"/>
  <c r="E56" i="4" s="1"/>
  <c r="I90" i="6"/>
  <c r="E28" i="4"/>
  <c r="B9" i="6"/>
  <c r="B4" i="6"/>
  <c r="E14" i="6"/>
  <c r="E35" i="5"/>
  <c r="I53" i="6" l="1"/>
  <c r="I64" i="6"/>
  <c r="I75" i="6"/>
  <c r="I42" i="6"/>
  <c r="I24" i="6"/>
  <c r="B7" i="6"/>
  <c r="B3" i="6"/>
  <c r="O10" i="7"/>
  <c r="O14" i="7" s="1"/>
  <c r="E55" i="4"/>
  <c r="E59" i="4" s="1"/>
  <c r="E78" i="4" s="1"/>
  <c r="C19" i="3" s="1"/>
  <c r="C17" i="3"/>
  <c r="I14" i="6"/>
  <c r="E21" i="4"/>
  <c r="E20" i="4" s="1"/>
  <c r="E44" i="4" s="1"/>
  <c r="E80" i="4" l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<sst xmlns="http://schemas.openxmlformats.org/spreadsheetml/2006/main" count="554" uniqueCount="277">
  <si>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</si>
  <si>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</si>
  <si>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</si>
  <si>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</si>
  <si>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</si>
  <si>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</si>
  <si>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</si>
  <si>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</si>
  <si>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</si>
  <si>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</si>
  <si>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</si>
  <si>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</si>
  <si>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</si>
  <si>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</si>
  <si>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</si>
  <si>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</si>
  <si>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</si>
  <si>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</si>
  <si>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</si>
  <si>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</si>
  <si>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</si>
  <si>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</si>
  <si>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</si>
  <si>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</si>
  <si>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</si>
  <si>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</si>
  <si>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</si>
  <si>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</si>
  <si>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</si>
  <si>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</si>
  <si>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</si>
  <si>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</si>
  <si>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</si>
  <si>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</si>
  <si>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</si>
  <si>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</si>
  <si>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</si>
  <si>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</si>
  <si>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</si>
  <si>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</si>
  <si>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</si>
  <si>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Half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</si>
  <si>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</si>
  <si>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</si>
  <si>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</si>
  <si>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</si>
  <si>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</si>
  <si>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</si>
  <si>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</si>
  <si>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</si>
  <si>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</si>
  <si>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</si>
  <si>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</si>
  <si>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</si>
  <si>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</si>
  <si>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</si>
  <si>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</si>
  <si>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</si>
  <si>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</si>
  <si>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</si>
  <si>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</si>
  <si>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</si>
  <si>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</si>
  <si>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</si>
  <si>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</si>
  <si>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</si>
  <si>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</si>
  <si>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</si>
  <si>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</si>
  <si>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</si>
  <si>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</si>
  <si>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</si>
  <si>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</si>
  <si>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</si>
  <si>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</si>
  <si>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</si>
  <si>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</si>
  <si>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</si>
  <si>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</si>
  <si>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</si>
  <si>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</si>
  <si>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</si>
  <si>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</si>
  <si>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</si>
  <si>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</si>
  <si>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</si>
  <si>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</si>
  <si>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</si>
  <si>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</si>
  <si>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</si>
  <si>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</si>
  <si>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</si>
  <si>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</si>
  <si>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</si>
  <si>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</si>
  <si>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</si>
  <si>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</si>
  <si>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</si>
  <si>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</si>
  <si>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</si>
  <si>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</si>
  <si>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</si>
  <si>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</si>
  <si>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</si>
  <si>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</si>
  <si>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</si>
  <si>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</si>
  <si>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</si>
  <si>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</si>
  <si>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</si>
  <si>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</si>
  <si>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</si>
  <si>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</si>
  <si>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</si>
  <si>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</si>
  <si>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</si>
  <si>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</si>
  <si>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</si>
  <si>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</si>
  <si>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</si>
  <si>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</si>
  <si>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</si>
  <si>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</si>
  <si>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</si>
  <si>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</si>
  <si>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</si>
  <si>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</si>
  <si>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</si>
  <si>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</si>
  <si>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</si>
  <si>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</si>
  <si>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</si>
  <si>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</si>
  <si>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</si>
  <si>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</si>
  <si>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</si>
  <si>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</si>
  <si>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</si>
  <si>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</si>
  <si>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</si>
  <si>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</si>
  <si>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</si>
  <si>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</si>
  <si>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</si>
  <si>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</si>
  <si>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</si>
  <si>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</si>
  <si>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</si>
  <si>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</si>
  <si>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</si>
  <si>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</si>
  <si>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</si>
  <si>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</si>
  <si>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</si>
  <si>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</si>
  <si>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</si>
  <si>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</si>
  <si>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</si>
  <si>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</si>
  <si>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</si>
  <si>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</si>
  <si>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</si>
  <si>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</si>
  <si>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</si>
  <si>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</si>
  <si>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</si>
  <si>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</si>
  <si>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</si>
  <si>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</si>
  <si>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</si>
  <si>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</si>
  <si>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</si>
  <si>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</si>
  <si>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</si>
  <si>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</si>
  <si>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</si>
  <si>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</si>
  <si>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</si>
  <si>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</si>
  <si>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</si>
  <si>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</si>
  <si>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</si>
  <si>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</si>
  <si>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</si>
  <si>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</si>
  <si>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</si>
  <si>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</si>
  <si>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</si>
  <si>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</si>
  <si>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</si>
  <si>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</si>
  <si>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</si>
  <si>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</si>
  <si>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</si>
  <si>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</si>
  <si>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</si>
  <si>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</si>
  <si>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</si>
  <si>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</si>
  <si>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</si>
  <si>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</si>
  <si>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</si>
  <si>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</si>
  <si>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</si>
  <si>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</si>
  <si>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</si>
  <si>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</si>
  <si>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</si>
  <si>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</si>
  <si>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</si>
  <si>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</si>
  <si>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</si>
  <si>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</si>
  <si>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</si>
  <si>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</si>
  <si>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</si>
  <si>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</si>
  <si>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</si>
  <si>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</si>
  <si>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</si>
  <si>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</si>
  <si>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</si>
  <si>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</si>
  <si>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</si>
  <si>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</si>
  <si>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Half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</si>
  <si>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</si>
  <si>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</si>
  <si>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</si>
  <si>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</si>
  <si>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</si>
  <si>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</si>
  <si>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</si>
  <si>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</si>
  <si>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Half</t>
  </si>
  <si>
    <t>Number of Policies at Start of Half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</si>
  <si>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</si>
  <si>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</si>
  <si>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</si>
  <si>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</si>
  <si>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</si>
  <si>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Half</t>
  </si>
  <si>
    <t>Section 14 Transfers</t>
  </si>
  <si>
    <t>Transfers i.t.o. the Act</t>
  </si>
  <si>
    <t>Terminations</t>
  </si>
  <si>
    <t>New Schemes</t>
  </si>
  <si>
    <t>Number of Schemes at Start of Half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</si>
  <si>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</si>
  <si>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</si>
  <si>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</si>
  <si>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</si>
  <si>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</si>
  <si>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</si>
  <si>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</si>
  <si>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</si>
  <si>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</si>
  <si>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</si>
  <si>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</si>
  <si>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</si>
  <si>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</si>
  <si>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Half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</si>
  <si>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</si>
  <si>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</si>
  <si>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</si>
  <si>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</si>
  <si>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</si>
  <si>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Half</t>
  </si>
  <si>
    <t>Section M1.3: Number of Contracts - Inwards Reinsurance</t>
  </si>
  <si>
    <t>Premiums in Force at End of Half</t>
  </si>
  <si>
    <t>New Policies during Quarter</t>
  </si>
  <si>
    <t>Premiums in Force at Start of Half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</si>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</sst>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6">
    <xf numFmtId="0" fontId="0" fillId="0" borderId="0" xfId="0"/>
    <xf numFmtId="0" fontId="3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2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2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2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2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3" fillId="2" borderId="0" xfId="0" applyFont="1" applyFill="1" applyBorder="1"/>
    <xf numFmtId="15" fontId="18" fillId="2" borderId="0" xfId="0" applyNumberFormat="1" applyFont="1" applyFill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15" fontId="18" fillId="2" borderId="1" xfId="0" applyNumberFormat="1" applyFont="1" applyFill="1" applyBorder="1" applyAlignment="1">
      <alignment horizontal="center"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zoomScale="90" zoomScaleNormal="90" workbookViewId="0"/>
  </sheetViews>
  <sheetFormatPr defaultRowHeight="15" x14ac:dyDescent="0.25"/>
  <cols>
    <col min="1" max="1" width="69.5703125" bestFit="1" customWidth="1"/>
    <col min="3" max="3" width="14.7109375" bestFit="1" customWidth="1"/>
  </cols>
  <sheetData>
    <row r="1" spans="1:3" ht="21" thickBot="1" x14ac:dyDescent="0.3">
      <c r="A1" s="1" t="s">
        <v>42</v>
      </c>
      <c r="B1" s="20"/>
      <c r="C1" s="19"/>
    </row>
    <row r="2" spans="1:3" ht="15.75" thickBot="1" x14ac:dyDescent="0.3">
      <c r="A2" s="16"/>
      <c r="B2" s="16"/>
      <c r="C2" s="18">
        <v>44377</v>
      </c>
    </row>
    <row r="3" spans="1:3" ht="21" thickBot="1" x14ac:dyDescent="0.3">
      <c r="A3" s="17"/>
      <c r="B3" s="16"/>
      <c r="C3" s="15" t="s">
        <v>41</v>
      </c>
    </row>
    <row r="4" spans="1:3" ht="15.75" x14ac:dyDescent="0.25">
      <c r="A4" s="7" t="s">
        <v>40</v>
      </c>
      <c r="B4" s="6"/>
      <c r="C4" s="14"/>
    </row>
    <row r="5" spans="1:3" x14ac:dyDescent="0.25">
      <c r="A5" s="4" t="s">
        <v>30</v>
      </c>
      <c r="B5" s="3"/>
      <c r="C5" s="13">
        <f>IF(ISERROR(C13/C22),0,C13/C22)</f>
        <v>6.931234800393975</v>
      </c>
    </row>
    <row r="6" spans="1:3" x14ac:dyDescent="0.25">
      <c r="A6" s="4" t="s">
        <v>29</v>
      </c>
      <c r="B6" s="3"/>
      <c r="C6" s="13">
        <f>IF(ISERROR(C14/C23),0,C14/C23)</f>
        <v>1.974200750840839</v>
      </c>
    </row>
    <row r="7" spans="1:3" x14ac:dyDescent="0.25">
      <c r="A7" s="8"/>
      <c r="B7" s="6"/>
      <c r="C7" s="5"/>
    </row>
    <row r="8" spans="1:3" ht="15.75" x14ac:dyDescent="0.25">
      <c r="A8" s="7" t="s">
        <v>39</v>
      </c>
      <c r="B8" s="6"/>
      <c r="C8" s="5"/>
    </row>
    <row r="9" spans="1:3" x14ac:dyDescent="0.25">
      <c r="A9" s="4" t="s">
        <v>28</v>
      </c>
      <c r="B9" s="3"/>
      <c r="C9" s="9">
        <v>3433945117.8440771</v>
      </c>
    </row>
    <row r="10" spans="1:3" x14ac:dyDescent="0.25">
      <c r="A10" s="4" t="s">
        <v>27</v>
      </c>
      <c r="B10" s="3"/>
      <c r="C10" s="9">
        <v>3098074066.7017899</v>
      </c>
    </row>
    <row r="11" spans="1:3" x14ac:dyDescent="0.25">
      <c r="A11" s="4" t="s">
        <v>38</v>
      </c>
      <c r="B11" s="3"/>
      <c r="C11" s="12">
        <f>C9-C10</f>
        <v>335871051.14228725</v>
      </c>
    </row>
    <row r="12" spans="1:3" x14ac:dyDescent="0.25">
      <c r="A12" s="11"/>
      <c r="B12" s="11"/>
      <c r="C12" s="10"/>
    </row>
    <row r="13" spans="1:3" x14ac:dyDescent="0.25">
      <c r="A13" s="4" t="s">
        <v>37</v>
      </c>
      <c r="B13" s="3"/>
      <c r="C13" s="2">
        <v>318356635.48804629</v>
      </c>
    </row>
    <row r="14" spans="1:3" x14ac:dyDescent="0.25">
      <c r="A14" s="4" t="s">
        <v>36</v>
      </c>
      <c r="B14" s="3"/>
      <c r="C14" s="2">
        <v>334584645.53825289</v>
      </c>
    </row>
    <row r="15" spans="1:3" x14ac:dyDescent="0.25">
      <c r="A15" s="8"/>
      <c r="B15" s="6"/>
      <c r="C15" s="5"/>
    </row>
    <row r="16" spans="1:3" ht="15.75" x14ac:dyDescent="0.25">
      <c r="A16" s="7" t="s">
        <v>35</v>
      </c>
      <c r="B16" s="6"/>
      <c r="C16" s="5"/>
    </row>
    <row r="17" spans="1:3" x14ac:dyDescent="0.25">
      <c r="A17" s="4" t="s">
        <v>34</v>
      </c>
      <c r="B17" s="3"/>
      <c r="C17" s="9">
        <f>'OF2'!E52+'OF2'!E53+'OF2'!E56+'OF2'!E57</f>
        <v>2853876157.2487154</v>
      </c>
    </row>
    <row r="18" spans="1:3" x14ac:dyDescent="0.25">
      <c r="A18" s="4" t="s">
        <v>33</v>
      </c>
      <c r="B18" s="3"/>
      <c r="C18" s="9">
        <f>'OF2'!E54+'OF2'!E58</f>
        <v>59191904.474225476</v>
      </c>
    </row>
    <row r="19" spans="1:3" x14ac:dyDescent="0.25">
      <c r="A19" s="4" t="s">
        <v>32</v>
      </c>
      <c r="B19" s="3"/>
      <c r="C19" s="9">
        <f>'OF2'!E78-'OF2'!E59</f>
        <v>185244166.36759996</v>
      </c>
    </row>
    <row r="20" spans="1:3" x14ac:dyDescent="0.25">
      <c r="A20" s="8"/>
      <c r="B20" s="6"/>
      <c r="C20" s="5"/>
    </row>
    <row r="21" spans="1:3" ht="15.75" x14ac:dyDescent="0.25">
      <c r="A21" s="7" t="s">
        <v>31</v>
      </c>
      <c r="B21" s="6"/>
      <c r="C21" s="5"/>
    </row>
    <row r="22" spans="1:3" x14ac:dyDescent="0.25">
      <c r="A22" s="4" t="s">
        <v>30</v>
      </c>
      <c r="B22" s="3"/>
      <c r="C22" s="2">
        <v>45930724.417235255</v>
      </c>
    </row>
    <row r="23" spans="1:3" x14ac:dyDescent="0.25">
      <c r="A23" s="4" t="s">
        <v>29</v>
      </c>
      <c r="B23" s="3"/>
      <c r="C23" s="2">
        <v>169478532.20891985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109375" defaultRowHeight="15" x14ac:dyDescent="0.25"/>
  <cols>
    <col min="1" max="1" width="64.85546875" bestFit="1" customWidth="1"/>
    <col min="2" max="2" width="20.7109375" bestFit="1" customWidth="1"/>
    <col min="3" max="3" width="16" bestFit="1" customWidth="1"/>
    <col min="4" max="4" width="15" bestFit="1" customWidth="1"/>
    <col min="5" max="5" width="24.28515625" bestFit="1" customWidth="1"/>
    <col min="6" max="6" width="23" bestFit="1" customWidth="1"/>
    <col min="7" max="7" width="34" bestFit="1" customWidth="1"/>
    <col min="8" max="8" width="10.28515625" bestFit="1" customWidth="1"/>
    <col min="9" max="9" width="14.5703125" bestFit="1" customWidth="1"/>
    <col min="10" max="10" width="20.7109375" bestFit="1" customWidth="1"/>
  </cols>
  <sheetData>
    <row r="1" spans="1:11" ht="21" thickBot="1" x14ac:dyDescent="0.35">
      <c r="A1" s="1" t="s">
        <v>274</v>
      </c>
      <c r="B1" s="96"/>
      <c r="C1" s="184">
        <v>44377</v>
      </c>
      <c r="D1" s="96"/>
      <c r="E1" s="95"/>
      <c r="F1" s="96"/>
      <c r="G1" s="96"/>
      <c r="H1" s="96"/>
      <c r="I1" s="96"/>
      <c r="J1" s="96"/>
      <c r="K1" s="77"/>
    </row>
    <row r="2" spans="1:11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25">
      <c r="A3" s="77"/>
      <c r="B3" s="213" t="s">
        <v>273</v>
      </c>
      <c r="C3" s="214"/>
      <c r="D3" s="214"/>
      <c r="E3" s="214"/>
      <c r="F3" s="214"/>
      <c r="G3" s="214"/>
      <c r="H3" s="214"/>
      <c r="I3" s="214"/>
      <c r="J3" s="215"/>
      <c r="K3" s="83"/>
    </row>
    <row r="4" spans="1:11" ht="38.25" customHeight="1" thickBot="1" x14ac:dyDescent="0.3">
      <c r="A4" s="77"/>
      <c r="B4" s="155" t="s">
        <v>270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268</v>
      </c>
      <c r="K4" s="83"/>
    </row>
    <row r="5" spans="1:1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  <c r="K8" s="83"/>
    </row>
    <row r="9" spans="1:1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25">
      <c r="A10" s="150" t="s">
        <v>194</v>
      </c>
      <c r="B10" s="145">
        <f t="shared" ref="B10:I10" si="0">SUM(B14:B29)</f>
        <v>37334696.034725361</v>
      </c>
      <c r="C10" s="145">
        <f t="shared" si="0"/>
        <v>65223486.85538996</v>
      </c>
      <c r="D10" s="145">
        <f t="shared" si="0"/>
        <v>64802961.529272258</v>
      </c>
      <c r="E10" s="145">
        <f t="shared" si="0"/>
        <v>0</v>
      </c>
      <c r="F10" s="145">
        <f t="shared" si="0"/>
        <v>56183.669640000102</v>
      </c>
      <c r="G10" s="145">
        <f t="shared" si="0"/>
        <v>692331.07399891852</v>
      </c>
      <c r="H10" s="145">
        <f t="shared" si="0"/>
        <v>1852293.8261466839</v>
      </c>
      <c r="I10" s="145">
        <f t="shared" si="0"/>
        <v>-882970.89493795508</v>
      </c>
      <c r="J10" s="158">
        <f>B10+C10-D10+E10+F10+G10+H10+I10</f>
        <v>39473059.03569071</v>
      </c>
      <c r="K10" s="83"/>
    </row>
    <row r="11" spans="1:11" ht="15.75" thickBot="1" x14ac:dyDescent="0.3">
      <c r="A11" s="77"/>
      <c r="B11" s="146"/>
      <c r="C11" s="146"/>
      <c r="D11" s="146"/>
      <c r="E11" s="146"/>
      <c r="F11" s="146"/>
      <c r="G11" s="146"/>
      <c r="H11" s="146"/>
      <c r="I11" s="146"/>
      <c r="J11" s="146"/>
      <c r="K11" s="83"/>
    </row>
    <row r="12" spans="1:11" ht="21" thickBot="1" x14ac:dyDescent="0.3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  <c r="K12" s="83"/>
    </row>
    <row r="13" spans="1:11" x14ac:dyDescent="0.25">
      <c r="A13" s="77"/>
      <c r="B13" s="146"/>
      <c r="C13" s="146"/>
      <c r="D13" s="146"/>
      <c r="E13" s="146"/>
      <c r="F13" s="146"/>
      <c r="G13" s="146"/>
      <c r="H13" s="146"/>
      <c r="I13" s="146"/>
      <c r="J13" s="146"/>
      <c r="K13" s="83"/>
    </row>
    <row r="14" spans="1:11" x14ac:dyDescent="0.2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83"/>
    </row>
    <row r="15" spans="1:11" x14ac:dyDescent="0.2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  <c r="K15" s="83"/>
    </row>
    <row r="16" spans="1:11" x14ac:dyDescent="0.25">
      <c r="A16" s="126" t="s">
        <v>222</v>
      </c>
      <c r="B16" s="124">
        <v>18941790.602894142</v>
      </c>
      <c r="C16" s="124">
        <v>424858.72026133561</v>
      </c>
      <c r="D16" s="124">
        <v>870021.17084194405</v>
      </c>
      <c r="E16" s="124">
        <v>0</v>
      </c>
      <c r="F16" s="124">
        <v>0</v>
      </c>
      <c r="G16" s="124">
        <v>317314.4560815905</v>
      </c>
      <c r="H16" s="124">
        <v>141910.54862084097</v>
      </c>
      <c r="I16" s="124">
        <v>-248850.60417440077</v>
      </c>
      <c r="J16" s="158">
        <f>B16+C16-D16+E16+F16+G16+H16+I16</f>
        <v>18707002.552841567</v>
      </c>
      <c r="K16" s="83"/>
    </row>
    <row r="17" spans="1:11" x14ac:dyDescent="0.2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83"/>
    </row>
    <row r="18" spans="1:11" x14ac:dyDescent="0.2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83"/>
    </row>
    <row r="19" spans="1:11" x14ac:dyDescent="0.25">
      <c r="A19" s="126" t="s">
        <v>219</v>
      </c>
      <c r="B19" s="124">
        <v>76928.077559689991</v>
      </c>
      <c r="C19" s="124">
        <v>7434.21061128976</v>
      </c>
      <c r="D19" s="124">
        <v>7683.1864072898343</v>
      </c>
      <c r="E19" s="124">
        <v>0</v>
      </c>
      <c r="F19" s="124">
        <v>0</v>
      </c>
      <c r="G19" s="124">
        <v>3557.6386000000011</v>
      </c>
      <c r="H19" s="124">
        <v>0</v>
      </c>
      <c r="I19" s="124">
        <v>209.4385760000238</v>
      </c>
      <c r="J19" s="158">
        <f>B19+C19-D19+E19+F19+G19+H19+I19</f>
        <v>80446.178939689955</v>
      </c>
      <c r="K19" s="83"/>
    </row>
    <row r="20" spans="1:11" x14ac:dyDescent="0.2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83"/>
    </row>
    <row r="21" spans="1:11" x14ac:dyDescent="0.2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83"/>
    </row>
    <row r="22" spans="1:11" x14ac:dyDescent="0.25">
      <c r="A22" s="126" t="s">
        <v>216</v>
      </c>
      <c r="B22" s="124">
        <v>2915671.996764014</v>
      </c>
      <c r="C22" s="124">
        <v>60871.305430004846</v>
      </c>
      <c r="D22" s="124">
        <v>38586.250166024416</v>
      </c>
      <c r="E22" s="124">
        <v>0</v>
      </c>
      <c r="F22" s="124">
        <v>0</v>
      </c>
      <c r="G22" s="124">
        <v>17287.719269612418</v>
      </c>
      <c r="H22" s="124">
        <v>36517.170004076099</v>
      </c>
      <c r="I22" s="124">
        <v>3764.1026587793958</v>
      </c>
      <c r="J22" s="158">
        <f>B22+C22-D22+E22+F22+G22+H22+I22</f>
        <v>2995526.0439604623</v>
      </c>
      <c r="K22" s="83"/>
    </row>
    <row r="23" spans="1:11" x14ac:dyDescent="0.25">
      <c r="A23" s="126" t="s">
        <v>193</v>
      </c>
      <c r="B23" s="124">
        <v>553378.69426600006</v>
      </c>
      <c r="C23" s="124">
        <v>5097.5020000000004</v>
      </c>
      <c r="D23" s="124">
        <v>395.87</v>
      </c>
      <c r="E23" s="124">
        <v>0</v>
      </c>
      <c r="F23" s="124">
        <v>0</v>
      </c>
      <c r="G23" s="124">
        <v>2254.5587999999998</v>
      </c>
      <c r="H23" s="124">
        <v>7910.4709999999995</v>
      </c>
      <c r="I23" s="124">
        <v>306936.94400000002</v>
      </c>
      <c r="J23" s="158">
        <f>B23+C23-D23+E23+F23+G23+H23+I23</f>
        <v>875182.30006600008</v>
      </c>
      <c r="K23" s="83"/>
    </row>
    <row r="24" spans="1:11" x14ac:dyDescent="0.2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83"/>
    </row>
    <row r="25" spans="1:11" x14ac:dyDescent="0.2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83"/>
    </row>
    <row r="26" spans="1:11" x14ac:dyDescent="0.25">
      <c r="A26" s="126" t="s">
        <v>213</v>
      </c>
      <c r="B26" s="124">
        <v>14846926.663241515</v>
      </c>
      <c r="C26" s="124">
        <v>64725225.117087327</v>
      </c>
      <c r="D26" s="124">
        <v>63886275.051857002</v>
      </c>
      <c r="E26" s="124">
        <v>0</v>
      </c>
      <c r="F26" s="124">
        <v>56183.669640000102</v>
      </c>
      <c r="G26" s="124">
        <v>351916.70124771562</v>
      </c>
      <c r="H26" s="124">
        <v>1665955.6365217669</v>
      </c>
      <c r="I26" s="124">
        <v>-945030.7759983337</v>
      </c>
      <c r="J26" s="158">
        <f>B26+C26-D26+E26+F26+G26+H26+I26</f>
        <v>16814901.959882986</v>
      </c>
      <c r="K26" s="83"/>
    </row>
    <row r="27" spans="1:11" x14ac:dyDescent="0.2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83"/>
    </row>
    <row r="28" spans="1:11" x14ac:dyDescent="0.2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  <c r="K28" s="83"/>
    </row>
    <row r="29" spans="1:11" x14ac:dyDescent="0.2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83"/>
    </row>
    <row r="30" spans="1:1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tabSelected="1" workbookViewId="0"/>
  </sheetViews>
  <sheetFormatPr defaultRowHeight="15" x14ac:dyDescent="0.25"/>
  <cols>
    <col min="1" max="1" width="85.85546875" bestFit="1" customWidth="1"/>
    <col min="2" max="3" width="11.85546875" bestFit="1" customWidth="1"/>
  </cols>
  <sheetData>
    <row r="1" spans="1:4" ht="21" thickBot="1" x14ac:dyDescent="0.35">
      <c r="A1" s="176" t="s">
        <v>275</v>
      </c>
      <c r="B1" s="96"/>
      <c r="C1" s="96"/>
      <c r="D1" s="96"/>
    </row>
    <row r="2" spans="1:4" ht="20.25" x14ac:dyDescent="0.3">
      <c r="A2" s="182"/>
      <c r="B2" s="181"/>
      <c r="C2" s="181"/>
      <c r="D2" s="181"/>
    </row>
    <row r="3" spans="1:4" ht="15.75" thickBot="1" x14ac:dyDescent="0.3">
      <c r="A3" s="77"/>
      <c r="B3" s="183">
        <v>44377</v>
      </c>
      <c r="C3" s="183">
        <v>44377</v>
      </c>
      <c r="D3" s="77"/>
    </row>
    <row r="4" spans="1:4" x14ac:dyDescent="0.25">
      <c r="A4" s="77"/>
      <c r="B4" s="180" t="s">
        <v>201</v>
      </c>
      <c r="C4" s="179" t="s">
        <v>199</v>
      </c>
      <c r="D4" s="77"/>
    </row>
    <row r="5" spans="1:4" ht="15.75" thickBot="1" x14ac:dyDescent="0.3">
      <c r="A5" s="77"/>
      <c r="B5" s="141" t="s">
        <v>41</v>
      </c>
      <c r="C5" s="140" t="s">
        <v>41</v>
      </c>
      <c r="D5" s="77"/>
    </row>
    <row r="6" spans="1:4" ht="15.75" thickBot="1" x14ac:dyDescent="0.3">
      <c r="A6" s="168"/>
      <c r="B6" s="167"/>
      <c r="C6" s="167"/>
      <c r="D6" s="77"/>
    </row>
    <row r="7" spans="1:4" ht="21" thickBot="1" x14ac:dyDescent="0.3">
      <c r="A7" s="166" t="s">
        <v>198</v>
      </c>
      <c r="B7" s="135"/>
      <c r="C7" s="178"/>
      <c r="D7" s="77"/>
    </row>
    <row r="8" spans="1:4" x14ac:dyDescent="0.25">
      <c r="A8" s="168"/>
      <c r="B8" s="167"/>
      <c r="C8" s="167"/>
      <c r="D8" s="77"/>
    </row>
    <row r="9" spans="1:4" x14ac:dyDescent="0.25">
      <c r="A9" s="168"/>
      <c r="B9" s="167"/>
      <c r="C9" s="167"/>
      <c r="D9" s="77"/>
    </row>
    <row r="10" spans="1:4" x14ac:dyDescent="0.25">
      <c r="A10" s="134" t="s">
        <v>197</v>
      </c>
      <c r="B10" s="163">
        <f>SUM(B18:B29)</f>
        <v>11202579.875872988</v>
      </c>
      <c r="C10" s="163">
        <f>SUM(C18:C29)</f>
        <v>8662915.8266764078</v>
      </c>
      <c r="D10" s="77"/>
    </row>
    <row r="11" spans="1:4" x14ac:dyDescent="0.25">
      <c r="A11" s="134" t="s">
        <v>196</v>
      </c>
      <c r="B11" s="163">
        <f>SUM(B33:B44)</f>
        <v>184935.41993715681</v>
      </c>
      <c r="C11" s="163">
        <f>SUM(C33:C44)</f>
        <v>74195.926946027917</v>
      </c>
      <c r="D11" s="77"/>
    </row>
    <row r="12" spans="1:4" x14ac:dyDescent="0.25">
      <c r="A12" s="134" t="s">
        <v>195</v>
      </c>
      <c r="B12" s="163">
        <f>SUM(B48:B59)</f>
        <v>1281361.107140105</v>
      </c>
      <c r="C12" s="163">
        <f>SUM(C48:C59)</f>
        <v>825587.62355667306</v>
      </c>
      <c r="D12" s="77"/>
    </row>
    <row r="13" spans="1:4" x14ac:dyDescent="0.25">
      <c r="A13" s="170" t="s">
        <v>0</v>
      </c>
      <c r="B13" s="169">
        <f>SUM(B10:B12)</f>
        <v>12668876.40295025</v>
      </c>
      <c r="C13" s="169">
        <f>SUM(C10:C12)</f>
        <v>9562699.3771791086</v>
      </c>
      <c r="D13" s="77"/>
    </row>
    <row r="14" spans="1:4" x14ac:dyDescent="0.25">
      <c r="A14" s="168"/>
      <c r="B14" s="167"/>
      <c r="C14" s="167"/>
      <c r="D14" s="77"/>
    </row>
    <row r="15" spans="1:4" ht="15.75" thickBot="1" x14ac:dyDescent="0.3">
      <c r="A15" s="168"/>
      <c r="B15" s="167"/>
      <c r="C15" s="167"/>
      <c r="D15" s="77"/>
    </row>
    <row r="16" spans="1:4" ht="21" thickBot="1" x14ac:dyDescent="0.3">
      <c r="A16" s="166" t="s">
        <v>197</v>
      </c>
      <c r="B16" s="135"/>
      <c r="C16" s="178"/>
      <c r="D16" s="77"/>
    </row>
    <row r="17" spans="1:4" x14ac:dyDescent="0.25">
      <c r="A17" s="164"/>
      <c r="B17" s="138"/>
      <c r="C17" s="138"/>
      <c r="D17" s="77"/>
    </row>
    <row r="18" spans="1:4" x14ac:dyDescent="0.25">
      <c r="A18" s="126" t="s">
        <v>259</v>
      </c>
      <c r="B18" s="124">
        <v>4986478.7435980076</v>
      </c>
      <c r="C18" s="124">
        <v>3818365.7748628766</v>
      </c>
      <c r="D18" s="77"/>
    </row>
    <row r="19" spans="1:4" x14ac:dyDescent="0.25">
      <c r="A19" s="126" t="s">
        <v>258</v>
      </c>
      <c r="B19" s="124">
        <v>631023.15652446938</v>
      </c>
      <c r="C19" s="124">
        <v>557876.85128422966</v>
      </c>
      <c r="D19" s="77"/>
    </row>
    <row r="20" spans="1:4" x14ac:dyDescent="0.25">
      <c r="A20" s="126" t="s">
        <v>257</v>
      </c>
      <c r="B20" s="124">
        <v>309266.17394710216</v>
      </c>
      <c r="C20" s="124">
        <v>248772.58350369724</v>
      </c>
      <c r="D20" s="77"/>
    </row>
    <row r="21" spans="1:4" x14ac:dyDescent="0.25">
      <c r="A21" s="126" t="s">
        <v>256</v>
      </c>
      <c r="B21" s="124">
        <v>2337677.9020006955</v>
      </c>
      <c r="C21" s="124">
        <v>1737800.0830334814</v>
      </c>
      <c r="D21" s="77"/>
    </row>
    <row r="22" spans="1:4" x14ac:dyDescent="0.25">
      <c r="A22" s="126" t="s">
        <v>255</v>
      </c>
      <c r="B22" s="124">
        <v>0</v>
      </c>
      <c r="C22" s="124">
        <v>0</v>
      </c>
      <c r="D22" s="77"/>
    </row>
    <row r="23" spans="1:4" x14ac:dyDescent="0.25">
      <c r="A23" s="126" t="s">
        <v>254</v>
      </c>
      <c r="B23" s="124">
        <v>1071001.899100469</v>
      </c>
      <c r="C23" s="124">
        <v>438006.4489177714</v>
      </c>
      <c r="D23" s="77"/>
    </row>
    <row r="24" spans="1:4" x14ac:dyDescent="0.25">
      <c r="A24" s="126" t="s">
        <v>253</v>
      </c>
      <c r="B24" s="124">
        <v>27702.432364202097</v>
      </c>
      <c r="C24" s="124">
        <v>26462.663097297449</v>
      </c>
      <c r="D24" s="77"/>
    </row>
    <row r="25" spans="1:4" x14ac:dyDescent="0.25">
      <c r="A25" s="126" t="s">
        <v>252</v>
      </c>
      <c r="B25" s="124">
        <v>0</v>
      </c>
      <c r="C25" s="124">
        <v>0</v>
      </c>
      <c r="D25" s="77"/>
    </row>
    <row r="26" spans="1:4" x14ac:dyDescent="0.25">
      <c r="A26" s="126" t="s">
        <v>251</v>
      </c>
      <c r="B26" s="124">
        <v>2721.4054999999998</v>
      </c>
      <c r="C26" s="124">
        <v>2721.4054999999998</v>
      </c>
      <c r="D26" s="77"/>
    </row>
    <row r="27" spans="1:4" x14ac:dyDescent="0.25">
      <c r="A27" s="126" t="s">
        <v>250</v>
      </c>
      <c r="B27" s="124">
        <v>1821965.3070399999</v>
      </c>
      <c r="C27" s="124">
        <v>1821965.3070399999</v>
      </c>
      <c r="D27" s="77"/>
    </row>
    <row r="28" spans="1:4" x14ac:dyDescent="0.25">
      <c r="A28" s="126" t="s">
        <v>249</v>
      </c>
      <c r="B28" s="124">
        <v>5662.4593599999998</v>
      </c>
      <c r="C28" s="124">
        <v>5662.4593599999998</v>
      </c>
      <c r="D28" s="77"/>
    </row>
    <row r="29" spans="1:4" x14ac:dyDescent="0.25">
      <c r="A29" s="126" t="s">
        <v>137</v>
      </c>
      <c r="B29" s="124">
        <v>9080.3964380434372</v>
      </c>
      <c r="C29" s="124">
        <v>5282.2500770533879</v>
      </c>
      <c r="D29" s="77"/>
    </row>
    <row r="30" spans="1:4" ht="15.75" thickBot="1" x14ac:dyDescent="0.3">
      <c r="A30" s="77"/>
      <c r="B30" s="77"/>
      <c r="C30" s="77"/>
      <c r="D30" s="77"/>
    </row>
    <row r="31" spans="1:4" ht="21" thickBot="1" x14ac:dyDescent="0.3">
      <c r="A31" s="166" t="s">
        <v>196</v>
      </c>
      <c r="B31" s="135"/>
      <c r="C31" s="178"/>
      <c r="D31" s="77"/>
    </row>
    <row r="32" spans="1:4" x14ac:dyDescent="0.25">
      <c r="A32" s="164"/>
      <c r="B32" s="138"/>
      <c r="C32" s="138"/>
      <c r="D32" s="77"/>
    </row>
    <row r="33" spans="1:4" x14ac:dyDescent="0.25">
      <c r="A33" s="126" t="s">
        <v>259</v>
      </c>
      <c r="B33" s="124">
        <v>5187.6403248927345</v>
      </c>
      <c r="C33" s="124">
        <v>-73258.95167510731</v>
      </c>
      <c r="D33" s="77"/>
    </row>
    <row r="34" spans="1:4" x14ac:dyDescent="0.25">
      <c r="A34" s="126" t="s">
        <v>258</v>
      </c>
      <c r="B34" s="124">
        <v>0</v>
      </c>
      <c r="C34" s="124">
        <v>0</v>
      </c>
      <c r="D34" s="77"/>
    </row>
    <row r="35" spans="1:4" x14ac:dyDescent="0.25">
      <c r="A35" s="126" t="s">
        <v>257</v>
      </c>
      <c r="B35" s="124">
        <v>0</v>
      </c>
      <c r="C35" s="124">
        <v>0</v>
      </c>
      <c r="D35" s="77"/>
    </row>
    <row r="36" spans="1:4" x14ac:dyDescent="0.25">
      <c r="A36" s="126" t="s">
        <v>256</v>
      </c>
      <c r="B36" s="124">
        <v>179255.79166112884</v>
      </c>
      <c r="C36" s="124">
        <v>146962.89066999999</v>
      </c>
      <c r="D36" s="77"/>
    </row>
    <row r="37" spans="1:4" x14ac:dyDescent="0.25">
      <c r="A37" s="126" t="s">
        <v>255</v>
      </c>
      <c r="B37" s="124">
        <v>0</v>
      </c>
      <c r="C37" s="124">
        <v>0</v>
      </c>
      <c r="D37" s="77"/>
    </row>
    <row r="38" spans="1:4" x14ac:dyDescent="0.25">
      <c r="A38" s="126" t="s">
        <v>254</v>
      </c>
      <c r="B38" s="124">
        <v>491.98795113523198</v>
      </c>
      <c r="C38" s="124">
        <v>491.98795113523198</v>
      </c>
      <c r="D38" s="77"/>
    </row>
    <row r="39" spans="1:4" x14ac:dyDescent="0.25">
      <c r="A39" s="126" t="s">
        <v>253</v>
      </c>
      <c r="B39" s="124">
        <v>0</v>
      </c>
      <c r="C39" s="124">
        <v>0</v>
      </c>
      <c r="D39" s="77"/>
    </row>
    <row r="40" spans="1:4" x14ac:dyDescent="0.25">
      <c r="A40" s="126" t="s">
        <v>252</v>
      </c>
      <c r="B40" s="124">
        <v>0</v>
      </c>
      <c r="C40" s="124">
        <v>0</v>
      </c>
      <c r="D40" s="77"/>
    </row>
    <row r="41" spans="1:4" x14ac:dyDescent="0.25">
      <c r="A41" s="126" t="s">
        <v>251</v>
      </c>
      <c r="B41" s="124">
        <v>0</v>
      </c>
      <c r="C41" s="124">
        <v>0</v>
      </c>
      <c r="D41" s="77"/>
    </row>
    <row r="42" spans="1:4" x14ac:dyDescent="0.25">
      <c r="A42" s="126" t="s">
        <v>250</v>
      </c>
      <c r="B42" s="124">
        <v>0</v>
      </c>
      <c r="C42" s="124">
        <v>0</v>
      </c>
      <c r="D42" s="77"/>
    </row>
    <row r="43" spans="1:4" x14ac:dyDescent="0.25">
      <c r="A43" s="126" t="s">
        <v>249</v>
      </c>
      <c r="B43" s="124">
        <v>0</v>
      </c>
      <c r="C43" s="124">
        <v>0</v>
      </c>
      <c r="D43" s="77"/>
    </row>
    <row r="44" spans="1:4" x14ac:dyDescent="0.25">
      <c r="A44" s="126" t="s">
        <v>137</v>
      </c>
      <c r="B44" s="124">
        <v>0</v>
      </c>
      <c r="C44" s="124">
        <v>0</v>
      </c>
      <c r="D44" s="77"/>
    </row>
    <row r="45" spans="1:4" ht="15.75" thickBot="1" x14ac:dyDescent="0.3">
      <c r="A45" s="77"/>
      <c r="B45" s="77"/>
      <c r="C45" s="77"/>
      <c r="D45" s="77"/>
    </row>
    <row r="46" spans="1:4" ht="21" thickBot="1" x14ac:dyDescent="0.3">
      <c r="A46" s="166" t="s">
        <v>195</v>
      </c>
      <c r="B46" s="135"/>
      <c r="C46" s="178"/>
      <c r="D46" s="77"/>
    </row>
    <row r="47" spans="1:4" x14ac:dyDescent="0.25">
      <c r="A47" s="164"/>
      <c r="B47" s="138"/>
      <c r="C47" s="138"/>
      <c r="D47" s="77"/>
    </row>
    <row r="48" spans="1:4" x14ac:dyDescent="0.25">
      <c r="A48" s="126" t="s">
        <v>259</v>
      </c>
      <c r="B48" s="124">
        <v>641456.29801881395</v>
      </c>
      <c r="C48" s="124">
        <v>336782.85944870766</v>
      </c>
      <c r="D48" s="77"/>
    </row>
    <row r="49" spans="1:4" x14ac:dyDescent="0.25">
      <c r="A49" s="126" t="s">
        <v>258</v>
      </c>
      <c r="B49" s="124">
        <v>74296.200315990718</v>
      </c>
      <c r="C49" s="124">
        <v>50100.058067264465</v>
      </c>
      <c r="D49" s="77"/>
    </row>
    <row r="50" spans="1:4" x14ac:dyDescent="0.25">
      <c r="A50" s="126" t="s">
        <v>257</v>
      </c>
      <c r="B50" s="124">
        <v>71409.232947471493</v>
      </c>
      <c r="C50" s="124">
        <v>39844.428008478761</v>
      </c>
      <c r="D50" s="77"/>
    </row>
    <row r="51" spans="1:4" x14ac:dyDescent="0.25">
      <c r="A51" s="126" t="s">
        <v>256</v>
      </c>
      <c r="B51" s="124">
        <v>375785.87769940717</v>
      </c>
      <c r="C51" s="124">
        <v>308554.58356015634</v>
      </c>
      <c r="D51" s="77"/>
    </row>
    <row r="52" spans="1:4" x14ac:dyDescent="0.25">
      <c r="A52" s="126" t="s">
        <v>255</v>
      </c>
      <c r="B52" s="124">
        <v>0</v>
      </c>
      <c r="C52" s="124">
        <v>0</v>
      </c>
      <c r="D52" s="77"/>
    </row>
    <row r="53" spans="1:4" x14ac:dyDescent="0.25">
      <c r="A53" s="126" t="s">
        <v>254</v>
      </c>
      <c r="B53" s="124">
        <v>118044.96593484721</v>
      </c>
      <c r="C53" s="124">
        <v>89957.896050110125</v>
      </c>
      <c r="D53" s="77"/>
    </row>
    <row r="54" spans="1:4" x14ac:dyDescent="0.25">
      <c r="A54" s="126" t="s">
        <v>253</v>
      </c>
      <c r="B54" s="124">
        <v>0</v>
      </c>
      <c r="C54" s="124">
        <v>0</v>
      </c>
      <c r="D54" s="77"/>
    </row>
    <row r="55" spans="1:4" x14ac:dyDescent="0.25">
      <c r="A55" s="126" t="s">
        <v>252</v>
      </c>
      <c r="B55" s="124">
        <v>0</v>
      </c>
      <c r="C55" s="124">
        <v>0</v>
      </c>
      <c r="D55" s="77"/>
    </row>
    <row r="56" spans="1:4" x14ac:dyDescent="0.25">
      <c r="A56" s="126" t="s">
        <v>251</v>
      </c>
      <c r="B56" s="124">
        <v>0</v>
      </c>
      <c r="C56" s="124">
        <v>0</v>
      </c>
      <c r="D56" s="77"/>
    </row>
    <row r="57" spans="1:4" x14ac:dyDescent="0.25">
      <c r="A57" s="126" t="s">
        <v>250</v>
      </c>
      <c r="B57" s="124">
        <v>0</v>
      </c>
      <c r="C57" s="124">
        <v>0</v>
      </c>
      <c r="D57" s="77"/>
    </row>
    <row r="58" spans="1:4" x14ac:dyDescent="0.25">
      <c r="A58" s="126" t="s">
        <v>249</v>
      </c>
      <c r="B58" s="124">
        <v>0</v>
      </c>
      <c r="C58" s="124">
        <v>0</v>
      </c>
      <c r="D58" s="77"/>
    </row>
    <row r="59" spans="1:4" x14ac:dyDescent="0.25">
      <c r="A59" s="126" t="s">
        <v>137</v>
      </c>
      <c r="B59" s="124">
        <v>368.53222357438244</v>
      </c>
      <c r="C59" s="124">
        <v>347.79842195576441</v>
      </c>
      <c r="D59" s="77"/>
    </row>
    <row r="60" spans="1:4" x14ac:dyDescent="0.2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5" x14ac:dyDescent="0.25"/>
  <cols>
    <col min="1" max="1" width="101.42578125" bestFit="1" customWidth="1"/>
    <col min="3" max="3" width="18.5703125" bestFit="1" customWidth="1"/>
    <col min="5" max="6" width="15.42578125" bestFit="1" customWidth="1"/>
  </cols>
  <sheetData>
    <row r="1" spans="1:7" ht="21" thickBot="1" x14ac:dyDescent="0.3">
      <c r="A1" s="1" t="s">
        <v>125</v>
      </c>
      <c r="B1" s="20"/>
      <c r="C1" s="20"/>
      <c r="D1" s="20"/>
      <c r="E1" s="20"/>
      <c r="F1" s="19"/>
      <c r="G1" s="20"/>
    </row>
    <row r="2" spans="1:7" ht="18" x14ac:dyDescent="0.25">
      <c r="A2" s="75"/>
      <c r="B2" s="16"/>
      <c r="C2" s="16"/>
      <c r="D2" s="16"/>
      <c r="E2" s="74"/>
      <c r="F2" s="73"/>
      <c r="G2" s="16"/>
    </row>
    <row r="3" spans="1:7" ht="20.25" x14ac:dyDescent="0.25">
      <c r="A3" s="49" t="s">
        <v>124</v>
      </c>
      <c r="B3" s="16"/>
      <c r="C3" s="16"/>
      <c r="D3" s="16"/>
      <c r="E3" s="16"/>
      <c r="F3" s="16"/>
      <c r="G3" s="16"/>
    </row>
    <row r="4" spans="1:7" ht="15.75" thickBot="1" x14ac:dyDescent="0.3">
      <c r="A4" s="16"/>
      <c r="B4" s="16"/>
      <c r="C4" s="16"/>
      <c r="D4" s="16"/>
      <c r="E4" s="186">
        <v>44377</v>
      </c>
      <c r="F4" s="186"/>
      <c r="G4" s="16"/>
    </row>
    <row r="5" spans="1:7" ht="15" customHeight="1" x14ac:dyDescent="0.25">
      <c r="A5" s="189" t="s">
        <v>123</v>
      </c>
      <c r="B5" s="16"/>
      <c r="C5" s="189" t="s">
        <v>71</v>
      </c>
      <c r="D5" s="16"/>
      <c r="E5" s="191" t="s">
        <v>41</v>
      </c>
      <c r="F5" s="192"/>
      <c r="G5" s="16"/>
    </row>
    <row r="6" spans="1:7" ht="15.75" thickBot="1" x14ac:dyDescent="0.3">
      <c r="A6" s="190"/>
      <c r="B6" s="16"/>
      <c r="C6" s="190"/>
      <c r="D6" s="16"/>
      <c r="E6" s="47" t="s">
        <v>70</v>
      </c>
      <c r="F6" s="46" t="s">
        <v>69</v>
      </c>
      <c r="G6" s="16"/>
    </row>
    <row r="7" spans="1:7" x14ac:dyDescent="0.25">
      <c r="A7" s="72"/>
      <c r="B7" s="16"/>
      <c r="C7" s="71"/>
      <c r="D7" s="16"/>
      <c r="E7" s="67"/>
      <c r="F7" s="67"/>
      <c r="G7" s="16"/>
    </row>
    <row r="8" spans="1:7" x14ac:dyDescent="0.25">
      <c r="A8" s="60" t="s">
        <v>122</v>
      </c>
      <c r="B8" s="29"/>
      <c r="C8" s="59"/>
      <c r="D8" s="29"/>
      <c r="E8" s="63"/>
      <c r="F8" s="40">
        <v>822795.04080999992</v>
      </c>
      <c r="G8" s="16"/>
    </row>
    <row r="9" spans="1:7" x14ac:dyDescent="0.25">
      <c r="A9" s="60" t="s">
        <v>121</v>
      </c>
      <c r="B9" s="29"/>
      <c r="C9" s="59"/>
      <c r="D9" s="29"/>
      <c r="E9" s="40">
        <v>82401.600290000002</v>
      </c>
      <c r="F9" s="40">
        <v>7724347.3174470598</v>
      </c>
      <c r="G9" s="16"/>
    </row>
    <row r="10" spans="1:7" x14ac:dyDescent="0.25">
      <c r="A10" s="60" t="s">
        <v>120</v>
      </c>
      <c r="B10" s="29"/>
      <c r="C10" s="59"/>
      <c r="D10" s="29"/>
      <c r="E10" s="40">
        <v>2248468.0558980647</v>
      </c>
      <c r="F10" s="40">
        <v>2438095.7274785647</v>
      </c>
      <c r="G10" s="16"/>
    </row>
    <row r="11" spans="1:7" x14ac:dyDescent="0.25">
      <c r="A11" s="60" t="s">
        <v>119</v>
      </c>
      <c r="B11" s="29"/>
      <c r="C11" s="59"/>
      <c r="D11" s="29"/>
      <c r="E11" s="70">
        <v>6704048.8966567684</v>
      </c>
      <c r="F11" s="40">
        <v>6774808.557866768</v>
      </c>
      <c r="G11" s="16"/>
    </row>
    <row r="12" spans="1:7" x14ac:dyDescent="0.25">
      <c r="A12" s="60" t="s">
        <v>118</v>
      </c>
      <c r="B12" s="29"/>
      <c r="C12" s="59"/>
      <c r="D12" s="29"/>
      <c r="E12" s="69"/>
      <c r="F12" s="40">
        <v>6895607.1599732898</v>
      </c>
      <c r="G12" s="16"/>
    </row>
    <row r="13" spans="1:7" x14ac:dyDescent="0.25">
      <c r="A13" s="60" t="s">
        <v>86</v>
      </c>
      <c r="B13" s="29"/>
      <c r="C13" s="59"/>
      <c r="D13" s="29"/>
      <c r="E13" s="40">
        <v>678523.67522800004</v>
      </c>
      <c r="F13" s="40">
        <v>1071486.32492</v>
      </c>
      <c r="G13" s="16"/>
    </row>
    <row r="14" spans="1:7" x14ac:dyDescent="0.25">
      <c r="A14" s="60" t="s">
        <v>117</v>
      </c>
      <c r="B14" s="29"/>
      <c r="C14" s="59"/>
      <c r="D14" s="29"/>
      <c r="E14" s="62">
        <f>SUM(E15:E17)</f>
        <v>12896208.626980036</v>
      </c>
      <c r="F14" s="62">
        <f>SUM(F15:F17)</f>
        <v>28379080.623262588</v>
      </c>
      <c r="G14" s="16"/>
    </row>
    <row r="15" spans="1:7" x14ac:dyDescent="0.25">
      <c r="A15" s="65" t="s">
        <v>116</v>
      </c>
      <c r="B15" s="29"/>
      <c r="C15" s="59" t="s">
        <v>93</v>
      </c>
      <c r="D15" s="29"/>
      <c r="E15" s="40">
        <v>6099796.4431533795</v>
      </c>
      <c r="F15" s="40">
        <v>3948204.0584399998</v>
      </c>
      <c r="G15" s="16"/>
    </row>
    <row r="16" spans="1:7" x14ac:dyDescent="0.25">
      <c r="A16" s="65" t="s">
        <v>115</v>
      </c>
      <c r="B16" s="29"/>
      <c r="C16" s="59" t="s">
        <v>88</v>
      </c>
      <c r="D16" s="29"/>
      <c r="E16" s="2">
        <f>'TP1'!N14</f>
        <v>5771717.824783057</v>
      </c>
      <c r="F16" s="40">
        <v>18486305.330658987</v>
      </c>
      <c r="G16" s="16"/>
    </row>
    <row r="17" spans="1:7" x14ac:dyDescent="0.25">
      <c r="A17" s="65" t="s">
        <v>114</v>
      </c>
      <c r="B17" s="29"/>
      <c r="C17" s="59"/>
      <c r="D17" s="29"/>
      <c r="E17" s="40">
        <v>1024694.3590436</v>
      </c>
      <c r="F17" s="40">
        <v>5944571.2341636</v>
      </c>
      <c r="G17" s="16"/>
    </row>
    <row r="18" spans="1:7" x14ac:dyDescent="0.25">
      <c r="A18" s="60" t="s">
        <v>113</v>
      </c>
      <c r="B18" s="29"/>
      <c r="C18" s="59" t="s">
        <v>112</v>
      </c>
      <c r="D18" s="29"/>
      <c r="E18" s="40">
        <v>94151980.542611167</v>
      </c>
      <c r="F18" s="40">
        <v>121653939.41122937</v>
      </c>
      <c r="G18" s="16"/>
    </row>
    <row r="19" spans="1:7" x14ac:dyDescent="0.25">
      <c r="A19" s="60" t="s">
        <v>111</v>
      </c>
      <c r="B19" s="29"/>
      <c r="C19" s="59" t="s">
        <v>110</v>
      </c>
      <c r="D19" s="29"/>
      <c r="E19" s="40">
        <v>14286555.69466635</v>
      </c>
      <c r="F19" s="40">
        <v>14393973.37730895</v>
      </c>
      <c r="G19" s="16"/>
    </row>
    <row r="20" spans="1:7" x14ac:dyDescent="0.25">
      <c r="A20" s="60" t="s">
        <v>10</v>
      </c>
      <c r="B20" s="29"/>
      <c r="C20" s="59" t="s">
        <v>109</v>
      </c>
      <c r="D20" s="29"/>
      <c r="E20" s="62">
        <f>SUM(E21:E29)</f>
        <v>3225963430.4860239</v>
      </c>
      <c r="F20" s="62">
        <f>SUM(F21:F29)</f>
        <v>3210179144.5892148</v>
      </c>
      <c r="G20" s="16"/>
    </row>
    <row r="21" spans="1:7" x14ac:dyDescent="0.25">
      <c r="A21" s="65" t="s">
        <v>24</v>
      </c>
      <c r="B21" s="29"/>
      <c r="C21" s="59" t="s">
        <v>109</v>
      </c>
      <c r="D21" s="29"/>
      <c r="E21" s="2">
        <f>'A1'!E14</f>
        <v>337531512.22653878</v>
      </c>
      <c r="F21" s="40">
        <v>336272873.79493821</v>
      </c>
      <c r="G21" s="16"/>
    </row>
    <row r="22" spans="1:7" x14ac:dyDescent="0.25">
      <c r="A22" s="65" t="s">
        <v>22</v>
      </c>
      <c r="B22" s="29"/>
      <c r="C22" s="59" t="s">
        <v>109</v>
      </c>
      <c r="D22" s="29"/>
      <c r="E22" s="2">
        <f>'A1'!E24</f>
        <v>209721692.95008618</v>
      </c>
      <c r="F22" s="40">
        <v>208092729.7981478</v>
      </c>
      <c r="G22" s="16"/>
    </row>
    <row r="23" spans="1:7" x14ac:dyDescent="0.25">
      <c r="A23" s="65" t="s">
        <v>20</v>
      </c>
      <c r="B23" s="29"/>
      <c r="C23" s="59" t="s">
        <v>109</v>
      </c>
      <c r="D23" s="29"/>
      <c r="E23" s="2">
        <f>'A1'!E35</f>
        <v>541147749.32281029</v>
      </c>
      <c r="F23" s="40">
        <v>542693469.15377951</v>
      </c>
      <c r="G23" s="16"/>
    </row>
    <row r="24" spans="1:7" x14ac:dyDescent="0.25">
      <c r="A24" s="65" t="s">
        <v>18</v>
      </c>
      <c r="B24" s="29"/>
      <c r="C24" s="59" t="s">
        <v>109</v>
      </c>
      <c r="D24" s="29"/>
      <c r="E24" s="2">
        <f>'A1'!E42</f>
        <v>1779462503.5191953</v>
      </c>
      <c r="F24" s="40">
        <v>1768625900.1359704</v>
      </c>
      <c r="G24" s="16"/>
    </row>
    <row r="25" spans="1:7" x14ac:dyDescent="0.25">
      <c r="A25" s="65" t="s">
        <v>16</v>
      </c>
      <c r="B25" s="29"/>
      <c r="C25" s="59" t="s">
        <v>109</v>
      </c>
      <c r="D25" s="29"/>
      <c r="E25" s="2">
        <f>'A1'!E53</f>
        <v>56498157.052695401</v>
      </c>
      <c r="F25" s="40">
        <v>56493373.807017989</v>
      </c>
      <c r="G25" s="16"/>
    </row>
    <row r="26" spans="1:7" x14ac:dyDescent="0.25">
      <c r="A26" s="65" t="s">
        <v>15</v>
      </c>
      <c r="B26" s="29"/>
      <c r="C26" s="59" t="s">
        <v>109</v>
      </c>
      <c r="D26" s="29"/>
      <c r="E26" s="2">
        <f>'A1'!E64</f>
        <v>13536317.531568263</v>
      </c>
      <c r="F26" s="40">
        <v>12586872.53518826</v>
      </c>
      <c r="G26" s="16"/>
    </row>
    <row r="27" spans="1:7" x14ac:dyDescent="0.25">
      <c r="A27" s="65" t="s">
        <v>14</v>
      </c>
      <c r="B27" s="29"/>
      <c r="C27" s="59" t="s">
        <v>109</v>
      </c>
      <c r="D27" s="29"/>
      <c r="E27" s="2">
        <f>'A1'!E75</f>
        <v>164305354.52102691</v>
      </c>
      <c r="F27" s="40">
        <v>162515283.74028307</v>
      </c>
      <c r="G27" s="16"/>
    </row>
    <row r="28" spans="1:7" x14ac:dyDescent="0.25">
      <c r="A28" s="65" t="s">
        <v>13</v>
      </c>
      <c r="B28" s="29"/>
      <c r="C28" s="59" t="s">
        <v>109</v>
      </c>
      <c r="D28" s="29"/>
      <c r="E28" s="2">
        <f>'A1'!E83</f>
        <v>90114624.95992133</v>
      </c>
      <c r="F28" s="40">
        <v>89253123.221708894</v>
      </c>
      <c r="G28" s="16"/>
    </row>
    <row r="29" spans="1:7" x14ac:dyDescent="0.25">
      <c r="A29" s="65" t="s">
        <v>11</v>
      </c>
      <c r="B29" s="29"/>
      <c r="C29" s="59" t="s">
        <v>109</v>
      </c>
      <c r="D29" s="29"/>
      <c r="E29" s="2">
        <f>'A1'!E90</f>
        <v>33645518.402181372</v>
      </c>
      <c r="F29" s="40">
        <v>33645518.402181372</v>
      </c>
      <c r="G29" s="16"/>
    </row>
    <row r="30" spans="1:7" x14ac:dyDescent="0.25">
      <c r="A30" s="60" t="s">
        <v>108</v>
      </c>
      <c r="B30" s="29"/>
      <c r="C30" s="59"/>
      <c r="D30" s="29"/>
      <c r="E30" s="62">
        <f>SUM(E31:E36)</f>
        <v>9524132.2965890169</v>
      </c>
      <c r="F30" s="62">
        <f>SUM(F31:F36)</f>
        <v>9565713.6484590173</v>
      </c>
      <c r="G30" s="16"/>
    </row>
    <row r="31" spans="1:7" x14ac:dyDescent="0.25">
      <c r="A31" s="65" t="s">
        <v>107</v>
      </c>
      <c r="B31" s="29"/>
      <c r="C31" s="59" t="s">
        <v>101</v>
      </c>
      <c r="D31" s="29"/>
      <c r="E31" s="40">
        <v>-124017.23363316011</v>
      </c>
      <c r="F31" s="40">
        <v>-124017.23363316011</v>
      </c>
      <c r="G31" s="16"/>
    </row>
    <row r="32" spans="1:7" x14ac:dyDescent="0.25">
      <c r="A32" s="65" t="s">
        <v>106</v>
      </c>
      <c r="B32" s="29"/>
      <c r="C32" s="59" t="s">
        <v>101</v>
      </c>
      <c r="D32" s="29"/>
      <c r="E32" s="40">
        <v>172196.15636930472</v>
      </c>
      <c r="F32" s="40">
        <v>172196.15636930472</v>
      </c>
      <c r="G32" s="16"/>
    </row>
    <row r="33" spans="1:7" x14ac:dyDescent="0.25">
      <c r="A33" s="65" t="s">
        <v>105</v>
      </c>
      <c r="B33" s="29"/>
      <c r="C33" s="59" t="s">
        <v>101</v>
      </c>
      <c r="D33" s="29"/>
      <c r="E33" s="40">
        <v>40744.275220298805</v>
      </c>
      <c r="F33" s="40">
        <v>40744.275220298805</v>
      </c>
      <c r="G33" s="16"/>
    </row>
    <row r="34" spans="1:7" x14ac:dyDescent="0.25">
      <c r="A34" s="65" t="s">
        <v>104</v>
      </c>
      <c r="B34" s="29"/>
      <c r="C34" s="59" t="s">
        <v>101</v>
      </c>
      <c r="D34" s="29"/>
      <c r="E34" s="40">
        <v>6448440.6870225733</v>
      </c>
      <c r="F34" s="40">
        <v>6490022.0388925737</v>
      </c>
      <c r="G34" s="16"/>
    </row>
    <row r="35" spans="1:7" x14ac:dyDescent="0.25">
      <c r="A35" s="65" t="s">
        <v>103</v>
      </c>
      <c r="B35" s="29"/>
      <c r="C35" s="59" t="s">
        <v>101</v>
      </c>
      <c r="D35" s="29"/>
      <c r="E35" s="40">
        <v>2961123.1649099998</v>
      </c>
      <c r="F35" s="40">
        <v>2961123.1649099998</v>
      </c>
      <c r="G35" s="16"/>
    </row>
    <row r="36" spans="1:7" x14ac:dyDescent="0.25">
      <c r="A36" s="65" t="s">
        <v>102</v>
      </c>
      <c r="B36" s="29"/>
      <c r="C36" s="59" t="s">
        <v>101</v>
      </c>
      <c r="D36" s="29"/>
      <c r="E36" s="40">
        <v>25645.2467</v>
      </c>
      <c r="F36" s="40">
        <v>25645.2467</v>
      </c>
      <c r="G36" s="16"/>
    </row>
    <row r="37" spans="1:7" x14ac:dyDescent="0.25">
      <c r="A37" s="60" t="s">
        <v>100</v>
      </c>
      <c r="B37" s="29"/>
      <c r="C37" s="59"/>
      <c r="D37" s="29"/>
      <c r="E37" s="62">
        <f>SUM(E38:E40)</f>
        <v>5692280.6734044636</v>
      </c>
      <c r="F37" s="62">
        <f>SUM(F38:F40)</f>
        <v>6172798.0502001876</v>
      </c>
      <c r="G37" s="16"/>
    </row>
    <row r="38" spans="1:7" x14ac:dyDescent="0.25">
      <c r="A38" s="61" t="s">
        <v>77</v>
      </c>
      <c r="B38" s="29"/>
      <c r="C38" s="59"/>
      <c r="D38" s="29"/>
      <c r="E38" s="40">
        <v>2028852.2399358696</v>
      </c>
      <c r="F38" s="40">
        <v>2383702.2449067277</v>
      </c>
      <c r="G38" s="16"/>
    </row>
    <row r="39" spans="1:7" x14ac:dyDescent="0.25">
      <c r="A39" s="61" t="s">
        <v>76</v>
      </c>
      <c r="B39" s="29"/>
      <c r="C39" s="59"/>
      <c r="D39" s="29"/>
      <c r="E39" s="40">
        <v>3663428.4334685938</v>
      </c>
      <c r="F39" s="40">
        <v>3789095.8052934599</v>
      </c>
      <c r="G39" s="16"/>
    </row>
    <row r="40" spans="1:7" x14ac:dyDescent="0.25">
      <c r="A40" s="61" t="s">
        <v>75</v>
      </c>
      <c r="B40" s="29"/>
      <c r="C40" s="59"/>
      <c r="D40" s="29"/>
      <c r="E40" s="40">
        <v>0</v>
      </c>
      <c r="F40" s="40">
        <v>0</v>
      </c>
      <c r="G40" s="16"/>
    </row>
    <row r="41" spans="1:7" x14ac:dyDescent="0.25">
      <c r="A41" s="60" t="s">
        <v>99</v>
      </c>
      <c r="B41" s="29"/>
      <c r="C41" s="59" t="s">
        <v>98</v>
      </c>
      <c r="D41" s="29"/>
      <c r="E41" s="40">
        <v>50384440.373615108</v>
      </c>
      <c r="F41" s="40">
        <v>61544329.101220824</v>
      </c>
      <c r="G41" s="16"/>
    </row>
    <row r="42" spans="1:7" x14ac:dyDescent="0.25">
      <c r="A42" s="60" t="s">
        <v>97</v>
      </c>
      <c r="B42" s="29"/>
      <c r="C42" s="59"/>
      <c r="D42" s="29"/>
      <c r="E42" s="40">
        <v>11432229.767857395</v>
      </c>
      <c r="F42" s="40">
        <v>51389427.767565876</v>
      </c>
      <c r="G42" s="16"/>
    </row>
    <row r="43" spans="1:7" x14ac:dyDescent="0.25">
      <c r="A43" s="27"/>
      <c r="B43" s="29"/>
      <c r="C43" s="68"/>
      <c r="D43" s="29"/>
      <c r="E43" s="57"/>
      <c r="F43" s="66"/>
      <c r="G43" s="16"/>
    </row>
    <row r="44" spans="1:7" x14ac:dyDescent="0.25">
      <c r="A44" s="56" t="s">
        <v>28</v>
      </c>
      <c r="B44" s="16"/>
      <c r="C44" s="59"/>
      <c r="D44" s="16"/>
      <c r="E44" s="54">
        <f>SUM(E8:E14)+SUM(E18:E20)+E30+E37+SUM(E41:E42)</f>
        <v>3434044700.6898203</v>
      </c>
      <c r="F44" s="54">
        <f>SUM(F8:F14)+SUM(F18:F20)+F30+F37+SUM(F41:F42)</f>
        <v>3529005546.6969571</v>
      </c>
      <c r="G44" s="16"/>
    </row>
    <row r="45" spans="1:7" x14ac:dyDescent="0.25">
      <c r="A45" s="8"/>
      <c r="B45" s="16"/>
      <c r="C45" s="16"/>
      <c r="D45" s="16"/>
      <c r="E45" s="48"/>
      <c r="F45" s="42"/>
      <c r="G45" s="16"/>
    </row>
    <row r="46" spans="1:7" ht="20.25" x14ac:dyDescent="0.25">
      <c r="A46" s="49" t="s">
        <v>96</v>
      </c>
      <c r="B46" s="16"/>
      <c r="C46" s="16"/>
      <c r="D46" s="16"/>
      <c r="E46" s="48"/>
      <c r="F46" s="48"/>
      <c r="G46" s="16"/>
    </row>
    <row r="47" spans="1:7" ht="15.75" thickBot="1" x14ac:dyDescent="0.3">
      <c r="A47" s="8"/>
      <c r="B47" s="16"/>
      <c r="C47" s="16"/>
      <c r="D47" s="16"/>
      <c r="E47" s="48"/>
      <c r="F47" s="48"/>
      <c r="G47" s="16"/>
    </row>
    <row r="48" spans="1:7" ht="15" customHeight="1" x14ac:dyDescent="0.25">
      <c r="A48" s="187" t="s">
        <v>95</v>
      </c>
      <c r="B48" s="16"/>
      <c r="C48" s="189" t="s">
        <v>71</v>
      </c>
      <c r="D48" s="16"/>
      <c r="E48" s="191" t="s">
        <v>41</v>
      </c>
      <c r="F48" s="192"/>
      <c r="G48" s="16"/>
    </row>
    <row r="49" spans="1:7" ht="15.75" thickBot="1" x14ac:dyDescent="0.3">
      <c r="A49" s="188"/>
      <c r="B49" s="16"/>
      <c r="C49" s="190"/>
      <c r="D49" s="16"/>
      <c r="E49" s="47" t="s">
        <v>70</v>
      </c>
      <c r="F49" s="46" t="s">
        <v>69</v>
      </c>
      <c r="G49" s="16"/>
    </row>
    <row r="50" spans="1:7" x14ac:dyDescent="0.25">
      <c r="A50" s="44"/>
      <c r="B50" s="16"/>
      <c r="C50" s="44"/>
      <c r="D50" s="16"/>
      <c r="E50" s="67"/>
      <c r="F50" s="42"/>
      <c r="G50" s="16"/>
    </row>
    <row r="51" spans="1:7" x14ac:dyDescent="0.25">
      <c r="A51" s="60" t="s">
        <v>94</v>
      </c>
      <c r="B51" s="29"/>
      <c r="C51" s="59"/>
      <c r="D51" s="29"/>
      <c r="E51" s="62">
        <f>SUM(E52:E54)</f>
        <v>8222839.1901665386</v>
      </c>
      <c r="F51" s="62">
        <f>SUM(F52:F54)</f>
        <v>14507341.015177699</v>
      </c>
      <c r="G51" s="16"/>
    </row>
    <row r="52" spans="1:7" x14ac:dyDescent="0.25">
      <c r="A52" s="65" t="s">
        <v>91</v>
      </c>
      <c r="B52" s="29"/>
      <c r="C52" s="59" t="s">
        <v>93</v>
      </c>
      <c r="D52" s="29"/>
      <c r="E52" s="2">
        <v>0</v>
      </c>
      <c r="F52" s="40">
        <v>14507341.015177699</v>
      </c>
      <c r="G52" s="16"/>
    </row>
    <row r="53" spans="1:7" x14ac:dyDescent="0.25">
      <c r="A53" s="65" t="s">
        <v>90</v>
      </c>
      <c r="B53" s="29"/>
      <c r="C53" s="59" t="s">
        <v>93</v>
      </c>
      <c r="D53" s="29"/>
      <c r="E53" s="2">
        <v>8166522.0619237907</v>
      </c>
      <c r="F53" s="66"/>
      <c r="G53" s="16"/>
    </row>
    <row r="54" spans="1:7" x14ac:dyDescent="0.25">
      <c r="A54" s="65" t="s">
        <v>89</v>
      </c>
      <c r="B54" s="29"/>
      <c r="C54" s="59" t="s">
        <v>93</v>
      </c>
      <c r="D54" s="29"/>
      <c r="E54" s="2">
        <v>56317.128242747902</v>
      </c>
      <c r="F54" s="66"/>
      <c r="G54" s="16"/>
    </row>
    <row r="55" spans="1:7" x14ac:dyDescent="0.25">
      <c r="A55" s="64" t="s">
        <v>92</v>
      </c>
      <c r="B55" s="29"/>
      <c r="C55" s="59"/>
      <c r="D55" s="29"/>
      <c r="E55" s="62">
        <f>SUM(E56:E58)</f>
        <v>2904845222.532774</v>
      </c>
      <c r="F55" s="62">
        <f>SUM(F56:F58)</f>
        <v>3071771334.7140193</v>
      </c>
      <c r="G55" s="16"/>
    </row>
    <row r="56" spans="1:7" x14ac:dyDescent="0.25">
      <c r="A56" s="65" t="s">
        <v>91</v>
      </c>
      <c r="B56" s="29"/>
      <c r="C56" s="59" t="s">
        <v>88</v>
      </c>
      <c r="D56" s="29"/>
      <c r="E56" s="2">
        <f>'TP1'!I14</f>
        <v>1242952855.3578866</v>
      </c>
      <c r="F56" s="40">
        <v>3071771334.7140193</v>
      </c>
      <c r="G56" s="16"/>
    </row>
    <row r="57" spans="1:7" x14ac:dyDescent="0.25">
      <c r="A57" s="65" t="s">
        <v>90</v>
      </c>
      <c r="B57" s="29"/>
      <c r="C57" s="59" t="s">
        <v>88</v>
      </c>
      <c r="D57" s="29"/>
      <c r="E57" s="2">
        <f>'TP1'!B14</f>
        <v>1602756779.8289049</v>
      </c>
      <c r="F57" s="66"/>
      <c r="G57" s="16"/>
    </row>
    <row r="58" spans="1:7" x14ac:dyDescent="0.25">
      <c r="A58" s="65" t="s">
        <v>89</v>
      </c>
      <c r="B58" s="29"/>
      <c r="C58" s="59" t="s">
        <v>88</v>
      </c>
      <c r="D58" s="29"/>
      <c r="E58" s="2">
        <f>'TP1'!F14</f>
        <v>59135587.34598273</v>
      </c>
      <c r="F58" s="66"/>
      <c r="G58" s="16"/>
    </row>
    <row r="59" spans="1:7" x14ac:dyDescent="0.25">
      <c r="A59" s="60" t="s">
        <v>87</v>
      </c>
      <c r="B59" s="29"/>
      <c r="C59" s="59"/>
      <c r="D59" s="29"/>
      <c r="E59" s="62">
        <f>E55+E51</f>
        <v>2913068061.7229404</v>
      </c>
      <c r="F59" s="62">
        <f>F55+F51</f>
        <v>3086278675.729197</v>
      </c>
      <c r="G59" s="16"/>
    </row>
    <row r="60" spans="1:7" x14ac:dyDescent="0.25">
      <c r="A60" s="60" t="s">
        <v>86</v>
      </c>
      <c r="B60" s="29"/>
      <c r="C60" s="59"/>
      <c r="D60" s="29"/>
      <c r="E60" s="40">
        <v>33290.513353499897</v>
      </c>
      <c r="F60" s="40">
        <v>358078.94091349992</v>
      </c>
      <c r="G60" s="16"/>
    </row>
    <row r="61" spans="1:7" x14ac:dyDescent="0.25">
      <c r="A61" s="60" t="s">
        <v>85</v>
      </c>
      <c r="B61" s="29"/>
      <c r="C61" s="59"/>
      <c r="D61" s="29"/>
      <c r="E61" s="40">
        <v>12637155.886773497</v>
      </c>
      <c r="F61" s="40">
        <v>18311741.1939665</v>
      </c>
      <c r="G61" s="16"/>
    </row>
    <row r="62" spans="1:7" x14ac:dyDescent="0.25">
      <c r="A62" s="60" t="s">
        <v>84</v>
      </c>
      <c r="B62" s="29"/>
      <c r="C62" s="59"/>
      <c r="D62" s="29"/>
      <c r="E62" s="40">
        <v>128065.32586</v>
      </c>
      <c r="F62" s="40">
        <v>128065.32586</v>
      </c>
      <c r="G62" s="16"/>
    </row>
    <row r="63" spans="1:7" x14ac:dyDescent="0.25">
      <c r="A63" s="60" t="s">
        <v>49</v>
      </c>
      <c r="B63" s="29"/>
      <c r="C63" s="59"/>
      <c r="D63" s="29"/>
      <c r="E63" s="62">
        <f>SUM(E64:E66)</f>
        <v>414</v>
      </c>
      <c r="F63" s="62">
        <f>SUM(F64:F66)</f>
        <v>19115233.703494202</v>
      </c>
      <c r="G63" s="16"/>
    </row>
    <row r="64" spans="1:7" x14ac:dyDescent="0.25">
      <c r="A64" s="65" t="s">
        <v>48</v>
      </c>
      <c r="B64" s="29"/>
      <c r="C64" s="59"/>
      <c r="D64" s="29"/>
      <c r="E64" s="40">
        <v>414</v>
      </c>
      <c r="F64" s="40">
        <v>19110233.703494202</v>
      </c>
      <c r="G64" s="16"/>
    </row>
    <row r="65" spans="1:7" x14ac:dyDescent="0.25">
      <c r="A65" s="65" t="s">
        <v>47</v>
      </c>
      <c r="B65" s="29"/>
      <c r="C65" s="59"/>
      <c r="D65" s="29"/>
      <c r="E65" s="40">
        <v>0</v>
      </c>
      <c r="F65" s="40">
        <v>5000</v>
      </c>
      <c r="G65" s="16"/>
    </row>
    <row r="66" spans="1:7" x14ac:dyDescent="0.25">
      <c r="A66" s="65" t="s">
        <v>46</v>
      </c>
      <c r="B66" s="29"/>
      <c r="C66" s="59"/>
      <c r="D66" s="29"/>
      <c r="E66" s="40">
        <v>0</v>
      </c>
      <c r="F66" s="40">
        <v>0</v>
      </c>
      <c r="G66" s="16"/>
    </row>
    <row r="67" spans="1:7" x14ac:dyDescent="0.25">
      <c r="A67" s="60" t="s">
        <v>83</v>
      </c>
      <c r="B67" s="29"/>
      <c r="C67" s="59"/>
      <c r="D67" s="29"/>
      <c r="E67" s="40">
        <v>0</v>
      </c>
      <c r="F67" s="40">
        <v>0</v>
      </c>
      <c r="G67" s="16"/>
    </row>
    <row r="68" spans="1:7" x14ac:dyDescent="0.25">
      <c r="A68" s="60" t="s">
        <v>82</v>
      </c>
      <c r="B68" s="29"/>
      <c r="C68" s="59"/>
      <c r="D68" s="29"/>
      <c r="E68" s="40">
        <v>3531101.4609199977</v>
      </c>
      <c r="F68" s="40">
        <v>3531101.4609899977</v>
      </c>
      <c r="G68" s="16"/>
    </row>
    <row r="69" spans="1:7" x14ac:dyDescent="0.25">
      <c r="A69" s="60" t="s">
        <v>81</v>
      </c>
      <c r="B69" s="29"/>
      <c r="C69" s="59"/>
      <c r="D69" s="29"/>
      <c r="E69" s="40">
        <v>19843958.244917855</v>
      </c>
      <c r="F69" s="40">
        <v>20755806.508037854</v>
      </c>
      <c r="G69" s="16"/>
    </row>
    <row r="70" spans="1:7" x14ac:dyDescent="0.25">
      <c r="A70" s="64" t="s">
        <v>80</v>
      </c>
      <c r="B70" s="29"/>
      <c r="C70" s="59"/>
      <c r="D70" s="29"/>
      <c r="E70" s="40">
        <v>0</v>
      </c>
      <c r="F70" s="63"/>
      <c r="G70" s="16"/>
    </row>
    <row r="71" spans="1:7" x14ac:dyDescent="0.25">
      <c r="A71" s="60" t="s">
        <v>79</v>
      </c>
      <c r="B71" s="29"/>
      <c r="C71" s="59"/>
      <c r="D71" s="29"/>
      <c r="E71" s="40">
        <v>1825744.1450751598</v>
      </c>
      <c r="F71" s="40">
        <v>1830534.1450751598</v>
      </c>
      <c r="G71" s="16"/>
    </row>
    <row r="72" spans="1:7" x14ac:dyDescent="0.25">
      <c r="A72" s="60" t="s">
        <v>78</v>
      </c>
      <c r="B72" s="29"/>
      <c r="C72" s="59"/>
      <c r="D72" s="29"/>
      <c r="E72" s="62">
        <f>SUM(E73:E75)</f>
        <v>65680660.414444461</v>
      </c>
      <c r="F72" s="62">
        <f>SUM(F73:F75)</f>
        <v>22009804.237228379</v>
      </c>
      <c r="G72" s="16"/>
    </row>
    <row r="73" spans="1:7" x14ac:dyDescent="0.25">
      <c r="A73" s="61" t="s">
        <v>77</v>
      </c>
      <c r="B73" s="29"/>
      <c r="C73" s="59"/>
      <c r="D73" s="29"/>
      <c r="E73" s="40">
        <v>2281821.4574181857</v>
      </c>
      <c r="F73" s="40">
        <v>650635.26312662556</v>
      </c>
      <c r="G73" s="16"/>
    </row>
    <row r="74" spans="1:7" x14ac:dyDescent="0.25">
      <c r="A74" s="61" t="s">
        <v>76</v>
      </c>
      <c r="B74" s="29"/>
      <c r="C74" s="59"/>
      <c r="D74" s="29"/>
      <c r="E74" s="40">
        <v>60001027.769767307</v>
      </c>
      <c r="F74" s="40">
        <v>17961357.786842786</v>
      </c>
      <c r="G74" s="16"/>
    </row>
    <row r="75" spans="1:7" x14ac:dyDescent="0.25">
      <c r="A75" s="61" t="s">
        <v>75</v>
      </c>
      <c r="B75" s="29"/>
      <c r="C75" s="59"/>
      <c r="D75" s="29"/>
      <c r="E75" s="40">
        <v>3397811.1872589644</v>
      </c>
      <c r="F75" s="40">
        <v>3397811.1872589644</v>
      </c>
      <c r="G75" s="16"/>
    </row>
    <row r="76" spans="1:7" x14ac:dyDescent="0.25">
      <c r="A76" s="60" t="s">
        <v>32</v>
      </c>
      <c r="B76" s="29"/>
      <c r="C76" s="59"/>
      <c r="D76" s="29"/>
      <c r="E76" s="40">
        <v>81563776.376255721</v>
      </c>
      <c r="F76" s="40">
        <v>82947597.334145665</v>
      </c>
      <c r="G76" s="16"/>
    </row>
    <row r="77" spans="1:7" x14ac:dyDescent="0.25">
      <c r="A77" s="27"/>
      <c r="B77" s="29"/>
      <c r="C77" s="58"/>
      <c r="D77" s="29"/>
      <c r="E77" s="57"/>
      <c r="F77" s="57"/>
      <c r="G77" s="16"/>
    </row>
    <row r="78" spans="1:7" x14ac:dyDescent="0.25">
      <c r="A78" s="56" t="s">
        <v>27</v>
      </c>
      <c r="B78" s="16"/>
      <c r="C78" s="55"/>
      <c r="D78" s="16"/>
      <c r="E78" s="54">
        <f>E59+SUM(E60:E61)+E62+E63+SUM(E67:E72)+E76</f>
        <v>3098312228.0905404</v>
      </c>
      <c r="F78" s="54">
        <f>F59+SUM(F60:F61)+F62+F63+SUM(F67:F72)+F76</f>
        <v>3255266638.578908</v>
      </c>
      <c r="G78" s="16"/>
    </row>
    <row r="79" spans="1:7" ht="15.75" thickBot="1" x14ac:dyDescent="0.3">
      <c r="A79" s="53"/>
      <c r="B79" s="16"/>
      <c r="C79" s="16"/>
      <c r="D79" s="16"/>
      <c r="E79" s="52"/>
      <c r="F79" s="51"/>
      <c r="G79" s="16"/>
    </row>
    <row r="80" spans="1:7" ht="16.5" thickBot="1" x14ac:dyDescent="0.3">
      <c r="A80" s="25" t="s">
        <v>74</v>
      </c>
      <c r="B80" s="23"/>
      <c r="C80" s="24"/>
      <c r="D80" s="23"/>
      <c r="E80" s="50">
        <f>E44-E78</f>
        <v>335732472.59927988</v>
      </c>
      <c r="F80" s="21">
        <f>F44-F78</f>
        <v>273738908.11804914</v>
      </c>
      <c r="G80" s="16"/>
    </row>
    <row r="81" spans="1:7" x14ac:dyDescent="0.25">
      <c r="A81" s="8"/>
      <c r="B81" s="16"/>
      <c r="C81" s="16"/>
      <c r="D81" s="16"/>
      <c r="E81" s="48"/>
      <c r="F81" s="42"/>
      <c r="G81" s="16"/>
    </row>
    <row r="82" spans="1:7" ht="20.25" x14ac:dyDescent="0.25">
      <c r="A82" s="49" t="s">
        <v>73</v>
      </c>
      <c r="B82" s="16"/>
      <c r="C82" s="16"/>
      <c r="D82" s="16"/>
      <c r="E82" s="48"/>
      <c r="F82" s="48"/>
      <c r="G82" s="16"/>
    </row>
    <row r="83" spans="1:7" ht="15.75" thickBot="1" x14ac:dyDescent="0.3">
      <c r="A83" s="8"/>
      <c r="B83" s="16"/>
      <c r="C83" s="16"/>
      <c r="D83" s="16"/>
      <c r="E83" s="48"/>
      <c r="F83" s="48"/>
      <c r="G83" s="16"/>
    </row>
    <row r="84" spans="1:7" ht="15" customHeight="1" x14ac:dyDescent="0.25">
      <c r="A84" s="187" t="s">
        <v>72</v>
      </c>
      <c r="B84" s="16"/>
      <c r="C84" s="189" t="s">
        <v>71</v>
      </c>
      <c r="D84" s="16"/>
      <c r="E84" s="191" t="s">
        <v>41</v>
      </c>
      <c r="F84" s="192"/>
      <c r="G84" s="16"/>
    </row>
    <row r="85" spans="1:7" ht="15.75" thickBot="1" x14ac:dyDescent="0.3">
      <c r="A85" s="188"/>
      <c r="B85" s="16"/>
      <c r="C85" s="190"/>
      <c r="D85" s="16"/>
      <c r="E85" s="47" t="s">
        <v>70</v>
      </c>
      <c r="F85" s="46" t="s">
        <v>69</v>
      </c>
      <c r="G85" s="16"/>
    </row>
    <row r="86" spans="1:7" x14ac:dyDescent="0.25">
      <c r="A86" s="45"/>
      <c r="B86" s="16"/>
      <c r="C86" s="44"/>
      <c r="D86" s="16"/>
      <c r="E86" s="43"/>
      <c r="F86" s="42"/>
      <c r="G86" s="16"/>
    </row>
    <row r="87" spans="1:7" x14ac:dyDescent="0.25">
      <c r="A87" s="31" t="s">
        <v>68</v>
      </c>
      <c r="B87" s="29"/>
      <c r="C87" s="30"/>
      <c r="D87" s="29"/>
      <c r="E87" s="36">
        <f>SUM(E88:E89)</f>
        <v>1354999.44068</v>
      </c>
      <c r="F87" s="36">
        <f>SUM(F88:F89)</f>
        <v>1354999.3606799999</v>
      </c>
      <c r="G87" s="16"/>
    </row>
    <row r="88" spans="1:7" x14ac:dyDescent="0.25">
      <c r="A88" s="32" t="s">
        <v>66</v>
      </c>
      <c r="B88" s="29"/>
      <c r="C88" s="38"/>
      <c r="D88" s="29"/>
      <c r="E88" s="28">
        <v>1354999.44068</v>
      </c>
      <c r="F88" s="28">
        <v>1354999.3606799999</v>
      </c>
      <c r="G88" s="16"/>
    </row>
    <row r="89" spans="1:7" x14ac:dyDescent="0.25">
      <c r="A89" s="32" t="s">
        <v>65</v>
      </c>
      <c r="B89" s="29"/>
      <c r="C89" s="38"/>
      <c r="D89" s="29"/>
      <c r="E89" s="28">
        <v>0</v>
      </c>
      <c r="F89" s="28">
        <v>0</v>
      </c>
      <c r="G89" s="16"/>
    </row>
    <row r="90" spans="1:7" x14ac:dyDescent="0.25">
      <c r="A90" s="31" t="s">
        <v>67</v>
      </c>
      <c r="B90" s="29"/>
      <c r="C90" s="30"/>
      <c r="D90" s="29"/>
      <c r="E90" s="36">
        <f>SUM(E91:E93)</f>
        <v>0</v>
      </c>
      <c r="F90" s="36">
        <f>SUM(F91:F93)</f>
        <v>0</v>
      </c>
      <c r="G90" s="16"/>
    </row>
    <row r="91" spans="1:7" x14ac:dyDescent="0.25">
      <c r="A91" s="32" t="s">
        <v>66</v>
      </c>
      <c r="B91" s="29"/>
      <c r="C91" s="30"/>
      <c r="D91" s="29"/>
      <c r="E91" s="28">
        <v>0</v>
      </c>
      <c r="F91" s="28">
        <v>0</v>
      </c>
      <c r="G91" s="16"/>
    </row>
    <row r="92" spans="1:7" x14ac:dyDescent="0.25">
      <c r="A92" s="32" t="s">
        <v>65</v>
      </c>
      <c r="B92" s="29"/>
      <c r="C92" s="30"/>
      <c r="D92" s="29"/>
      <c r="E92" s="28">
        <v>0</v>
      </c>
      <c r="F92" s="28">
        <v>0</v>
      </c>
      <c r="G92" s="16"/>
    </row>
    <row r="93" spans="1:7" x14ac:dyDescent="0.25">
      <c r="A93" s="32" t="s">
        <v>64</v>
      </c>
      <c r="B93" s="29"/>
      <c r="C93" s="30"/>
      <c r="D93" s="29"/>
      <c r="E93" s="28">
        <v>0</v>
      </c>
      <c r="F93" s="28">
        <v>0</v>
      </c>
      <c r="G93" s="16"/>
    </row>
    <row r="94" spans="1:7" x14ac:dyDescent="0.25">
      <c r="A94" s="31" t="s">
        <v>63</v>
      </c>
      <c r="B94" s="29"/>
      <c r="C94" s="30"/>
      <c r="D94" s="29"/>
      <c r="E94" s="28">
        <v>17369891.36332</v>
      </c>
      <c r="F94" s="28">
        <v>17358173.36332</v>
      </c>
      <c r="G94" s="16"/>
    </row>
    <row r="95" spans="1:7" x14ac:dyDescent="0.25">
      <c r="A95" s="31" t="s">
        <v>62</v>
      </c>
      <c r="B95" s="29"/>
      <c r="C95" s="30"/>
      <c r="D95" s="29"/>
      <c r="E95" s="28">
        <v>1158128.47242</v>
      </c>
      <c r="F95" s="28">
        <v>1158128.47242</v>
      </c>
      <c r="G95" s="16"/>
    </row>
    <row r="96" spans="1:7" x14ac:dyDescent="0.25">
      <c r="A96" s="4" t="s">
        <v>61</v>
      </c>
      <c r="B96" s="29"/>
      <c r="C96" s="37"/>
      <c r="D96" s="29"/>
      <c r="E96" s="28">
        <v>187738328.24330464</v>
      </c>
      <c r="F96" s="28">
        <v>186172507.01890817</v>
      </c>
      <c r="G96" s="16"/>
    </row>
    <row r="97" spans="1:7" x14ac:dyDescent="0.25">
      <c r="A97" s="31" t="s">
        <v>60</v>
      </c>
      <c r="B97" s="29"/>
      <c r="C97" s="30"/>
      <c r="D97" s="29"/>
      <c r="E97" s="28">
        <v>11578879.92040387</v>
      </c>
      <c r="F97" s="28">
        <v>11578885.028659845</v>
      </c>
      <c r="G97" s="16"/>
    </row>
    <row r="98" spans="1:7" x14ac:dyDescent="0.25">
      <c r="A98" s="31" t="s">
        <v>59</v>
      </c>
      <c r="B98" s="29"/>
      <c r="C98" s="30"/>
      <c r="D98" s="29"/>
      <c r="E98" s="41">
        <f>E99+E100+E102+E103+E104</f>
        <v>-157303849.96882045</v>
      </c>
      <c r="F98" s="33"/>
      <c r="G98" s="16"/>
    </row>
    <row r="99" spans="1:7" x14ac:dyDescent="0.25">
      <c r="A99" s="32" t="s">
        <v>58</v>
      </c>
      <c r="B99" s="29"/>
      <c r="C99" s="38"/>
      <c r="D99" s="29"/>
      <c r="E99" s="40">
        <v>-42691458.215443224</v>
      </c>
      <c r="F99" s="33"/>
      <c r="G99" s="16"/>
    </row>
    <row r="100" spans="1:7" x14ac:dyDescent="0.25">
      <c r="A100" s="32" t="s">
        <v>57</v>
      </c>
      <c r="B100" s="29"/>
      <c r="C100" s="38"/>
      <c r="D100" s="29"/>
      <c r="E100" s="39">
        <v>175933036.3098073</v>
      </c>
      <c r="F100" s="33"/>
      <c r="G100" s="16"/>
    </row>
    <row r="101" spans="1:7" x14ac:dyDescent="0.25">
      <c r="A101" s="32" t="s">
        <v>56</v>
      </c>
      <c r="B101" s="29"/>
      <c r="C101" s="38"/>
      <c r="D101" s="29"/>
      <c r="E101" s="33"/>
      <c r="F101" s="28">
        <v>0</v>
      </c>
      <c r="G101" s="16"/>
    </row>
    <row r="102" spans="1:7" x14ac:dyDescent="0.25">
      <c r="A102" s="32" t="s">
        <v>55</v>
      </c>
      <c r="B102" s="29"/>
      <c r="C102" s="38"/>
      <c r="D102" s="29"/>
      <c r="E102" s="36">
        <f>-E105</f>
        <v>-254698732.15560108</v>
      </c>
      <c r="F102" s="33"/>
      <c r="G102" s="16"/>
    </row>
    <row r="103" spans="1:7" x14ac:dyDescent="0.25">
      <c r="A103" s="32" t="s">
        <v>54</v>
      </c>
      <c r="B103" s="29"/>
      <c r="C103" s="38"/>
      <c r="D103" s="29"/>
      <c r="E103" s="28">
        <v>-33824755.465843178</v>
      </c>
      <c r="F103" s="33"/>
      <c r="G103" s="16"/>
    </row>
    <row r="104" spans="1:7" x14ac:dyDescent="0.25">
      <c r="A104" s="32" t="s">
        <v>53</v>
      </c>
      <c r="B104" s="29"/>
      <c r="C104" s="38"/>
      <c r="D104" s="29"/>
      <c r="E104" s="28">
        <v>-2021940.441740287</v>
      </c>
      <c r="F104" s="33"/>
      <c r="G104" s="16"/>
    </row>
    <row r="105" spans="1:7" x14ac:dyDescent="0.25">
      <c r="A105" s="31" t="s">
        <v>52</v>
      </c>
      <c r="B105" s="29"/>
      <c r="C105" s="30"/>
      <c r="D105" s="29"/>
      <c r="E105" s="28">
        <v>254698732.15560108</v>
      </c>
      <c r="F105" s="33"/>
      <c r="G105" s="16"/>
    </row>
    <row r="106" spans="1:7" x14ac:dyDescent="0.25">
      <c r="A106" s="31" t="s">
        <v>51</v>
      </c>
      <c r="B106" s="29"/>
      <c r="C106" s="30"/>
      <c r="D106" s="29"/>
      <c r="E106" s="36">
        <f>E107+E111+E115</f>
        <v>19126901.485358708</v>
      </c>
      <c r="F106" s="36">
        <f>F107+F111+F115</f>
        <v>0</v>
      </c>
      <c r="G106" s="16"/>
    </row>
    <row r="107" spans="1:7" x14ac:dyDescent="0.25">
      <c r="A107" s="32" t="s">
        <v>50</v>
      </c>
      <c r="B107" s="29"/>
      <c r="C107" s="30"/>
      <c r="D107" s="29"/>
      <c r="E107" s="36">
        <f>SUM(E108:E110)</f>
        <v>5000</v>
      </c>
      <c r="F107" s="36">
        <f>SUM(F108:F110)</f>
        <v>0</v>
      </c>
      <c r="G107" s="16"/>
    </row>
    <row r="108" spans="1:7" x14ac:dyDescent="0.25">
      <c r="A108" s="35" t="s">
        <v>48</v>
      </c>
      <c r="B108" s="29"/>
      <c r="C108" s="38"/>
      <c r="D108" s="29"/>
      <c r="E108" s="28">
        <v>0</v>
      </c>
      <c r="F108" s="28">
        <v>0</v>
      </c>
      <c r="G108" s="16"/>
    </row>
    <row r="109" spans="1:7" x14ac:dyDescent="0.25">
      <c r="A109" s="35" t="s">
        <v>47</v>
      </c>
      <c r="B109" s="29"/>
      <c r="C109" s="38"/>
      <c r="D109" s="29"/>
      <c r="E109" s="28">
        <v>5000</v>
      </c>
      <c r="F109" s="28">
        <v>0</v>
      </c>
      <c r="G109" s="16"/>
    </row>
    <row r="110" spans="1:7" x14ac:dyDescent="0.25">
      <c r="A110" s="35" t="s">
        <v>46</v>
      </c>
      <c r="B110" s="29"/>
      <c r="C110" s="38"/>
      <c r="D110" s="29"/>
      <c r="E110" s="28">
        <v>0</v>
      </c>
      <c r="F110" s="28">
        <v>0</v>
      </c>
      <c r="G110" s="16"/>
    </row>
    <row r="111" spans="1:7" x14ac:dyDescent="0.25">
      <c r="A111" s="32" t="s">
        <v>49</v>
      </c>
      <c r="B111" s="29"/>
      <c r="C111" s="37"/>
      <c r="D111" s="29"/>
      <c r="E111" s="36">
        <f>SUM(E112:E114)</f>
        <v>19121901.485358708</v>
      </c>
      <c r="F111" s="33"/>
      <c r="G111" s="16"/>
    </row>
    <row r="112" spans="1:7" x14ac:dyDescent="0.25">
      <c r="A112" s="35" t="s">
        <v>48</v>
      </c>
      <c r="B112" s="29"/>
      <c r="C112" s="34"/>
      <c r="D112" s="29"/>
      <c r="E112" s="28">
        <v>19121901.485358708</v>
      </c>
      <c r="F112" s="33"/>
      <c r="G112" s="16"/>
    </row>
    <row r="113" spans="1:7" x14ac:dyDescent="0.25">
      <c r="A113" s="35" t="s">
        <v>47</v>
      </c>
      <c r="B113" s="29"/>
      <c r="C113" s="34"/>
      <c r="D113" s="29"/>
      <c r="E113" s="28">
        <v>0</v>
      </c>
      <c r="F113" s="33"/>
      <c r="G113" s="16"/>
    </row>
    <row r="114" spans="1:7" x14ac:dyDescent="0.25">
      <c r="A114" s="35" t="s">
        <v>46</v>
      </c>
      <c r="B114" s="29"/>
      <c r="C114" s="34"/>
      <c r="D114" s="29"/>
      <c r="E114" s="28">
        <v>0</v>
      </c>
      <c r="F114" s="33"/>
      <c r="G114" s="16"/>
    </row>
    <row r="115" spans="1:7" x14ac:dyDescent="0.25">
      <c r="A115" s="32" t="s">
        <v>45</v>
      </c>
      <c r="B115" s="29"/>
      <c r="C115" s="30"/>
      <c r="D115" s="29"/>
      <c r="E115" s="28">
        <v>0</v>
      </c>
      <c r="F115" s="28">
        <v>0</v>
      </c>
      <c r="G115" s="16"/>
    </row>
    <row r="116" spans="1:7" x14ac:dyDescent="0.25">
      <c r="A116" s="31" t="s">
        <v>44</v>
      </c>
      <c r="B116" s="29"/>
      <c r="C116" s="30"/>
      <c r="D116" s="29"/>
      <c r="E116" s="28">
        <v>0</v>
      </c>
      <c r="F116" s="28">
        <v>0</v>
      </c>
      <c r="G116" s="16"/>
    </row>
    <row r="117" spans="1:7" ht="15.75" thickBot="1" x14ac:dyDescent="0.3">
      <c r="A117" s="27"/>
      <c r="B117" s="16"/>
      <c r="C117" s="27"/>
      <c r="D117" s="16"/>
      <c r="E117" s="26"/>
      <c r="F117" s="26"/>
      <c r="G117" s="16"/>
    </row>
    <row r="118" spans="1:7" ht="16.5" thickBot="1" x14ac:dyDescent="0.3">
      <c r="A118" s="25" t="s">
        <v>43</v>
      </c>
      <c r="B118" s="23"/>
      <c r="C118" s="24"/>
      <c r="D118" s="23"/>
      <c r="E118" s="22">
        <f>E87+E90+SUM(E94:E98)+SUM(E105:E106)+E116</f>
        <v>335722011.11226785</v>
      </c>
      <c r="F118" s="21">
        <f>F87+F90+SUM(F94:F97)+F101+SUM(F105:F106)+F116</f>
        <v>217622693.24398804</v>
      </c>
      <c r="G118" s="16"/>
    </row>
    <row r="119" spans="1:7" x14ac:dyDescent="0.25">
      <c r="A119" s="8"/>
      <c r="B119" s="16"/>
      <c r="C119" s="16"/>
      <c r="D119" s="16"/>
      <c r="E119" s="16"/>
      <c r="F119" s="11"/>
      <c r="G119" s="16"/>
    </row>
    <row r="120" spans="1:7" x14ac:dyDescent="0.25">
      <c r="A120" s="16"/>
      <c r="B120" s="16"/>
      <c r="C120" s="16"/>
      <c r="D120" s="16"/>
      <c r="E120" s="16"/>
      <c r="F120" s="11"/>
      <c r="G120" s="16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5" x14ac:dyDescent="0.25"/>
  <cols>
    <col min="1" max="1" width="82.42578125" bestFit="1" customWidth="1"/>
    <col min="3" max="3" width="11.7109375" bestFit="1" customWidth="1"/>
    <col min="5" max="5" width="13.5703125" bestFit="1" customWidth="1"/>
  </cols>
  <sheetData>
    <row r="1" spans="1:5" ht="21" thickBot="1" x14ac:dyDescent="0.3">
      <c r="A1" s="1" t="s">
        <v>136</v>
      </c>
      <c r="B1" s="96"/>
      <c r="C1" s="95"/>
      <c r="D1" s="96"/>
      <c r="E1" s="95"/>
    </row>
    <row r="2" spans="1:5" ht="15.75" thickBot="1" x14ac:dyDescent="0.3">
      <c r="A2" s="77"/>
      <c r="B2" s="77"/>
      <c r="C2" s="94"/>
      <c r="D2" s="77"/>
      <c r="E2" s="93">
        <v>44377</v>
      </c>
    </row>
    <row r="3" spans="1:5" ht="30.75" thickBot="1" x14ac:dyDescent="0.3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25">
      <c r="A4" s="89"/>
      <c r="B4" s="77"/>
      <c r="C4" s="89"/>
      <c r="D4" s="77"/>
      <c r="E4" s="89"/>
    </row>
    <row r="5" spans="1:5" x14ac:dyDescent="0.25">
      <c r="A5" s="82" t="s">
        <v>134</v>
      </c>
      <c r="B5" s="77"/>
      <c r="C5" s="88"/>
      <c r="D5" s="77"/>
      <c r="E5" s="81">
        <f>SUM(E9:E10,E15)</f>
        <v>562254054.26514721</v>
      </c>
    </row>
    <row r="6" spans="1:5" x14ac:dyDescent="0.25">
      <c r="A6" s="80"/>
      <c r="B6" s="11"/>
      <c r="C6" s="11"/>
      <c r="D6" s="11"/>
      <c r="E6" s="66"/>
    </row>
    <row r="7" spans="1:5" x14ac:dyDescent="0.25">
      <c r="A7" s="79" t="s">
        <v>25</v>
      </c>
      <c r="B7" s="83"/>
      <c r="C7" s="84"/>
      <c r="D7" s="83"/>
      <c r="E7" s="76">
        <v>317637215.11815137</v>
      </c>
    </row>
    <row r="8" spans="1:5" x14ac:dyDescent="0.25">
      <c r="A8" s="79" t="s">
        <v>23</v>
      </c>
      <c r="B8" s="83"/>
      <c r="C8" s="84"/>
      <c r="D8" s="83"/>
      <c r="E8" s="76">
        <v>11819331.801800087</v>
      </c>
    </row>
    <row r="9" spans="1:5" x14ac:dyDescent="0.25">
      <c r="A9" s="79" t="s">
        <v>21</v>
      </c>
      <c r="B9" s="83"/>
      <c r="C9" s="84"/>
      <c r="D9" s="83"/>
      <c r="E9" s="86">
        <f>E7-E8</f>
        <v>305817883.31635129</v>
      </c>
    </row>
    <row r="10" spans="1:5" x14ac:dyDescent="0.25">
      <c r="A10" s="79" t="s">
        <v>19</v>
      </c>
      <c r="B10" s="83"/>
      <c r="C10" s="84"/>
      <c r="D10" s="83"/>
      <c r="E10" s="86">
        <f>SUM(E11:E14)</f>
        <v>247044745.5689657</v>
      </c>
    </row>
    <row r="11" spans="1:5" x14ac:dyDescent="0.25">
      <c r="A11" s="87" t="s">
        <v>133</v>
      </c>
      <c r="B11" s="83"/>
      <c r="C11" s="84"/>
      <c r="D11" s="83"/>
      <c r="E11" s="76">
        <v>57327090.012295142</v>
      </c>
    </row>
    <row r="12" spans="1:5" x14ac:dyDescent="0.25">
      <c r="A12" s="87" t="s">
        <v>132</v>
      </c>
      <c r="B12" s="83"/>
      <c r="C12" s="84"/>
      <c r="D12" s="83"/>
      <c r="E12" s="76">
        <v>38190217.200356819</v>
      </c>
    </row>
    <row r="13" spans="1:5" x14ac:dyDescent="0.25">
      <c r="A13" s="87" t="s">
        <v>131</v>
      </c>
      <c r="B13" s="83"/>
      <c r="C13" s="84"/>
      <c r="D13" s="83"/>
      <c r="E13" s="76">
        <v>106452791.85400249</v>
      </c>
    </row>
    <row r="14" spans="1:5" x14ac:dyDescent="0.25">
      <c r="A14" s="87" t="s">
        <v>130</v>
      </c>
      <c r="B14" s="83"/>
      <c r="C14" s="84"/>
      <c r="D14" s="83"/>
      <c r="E14" s="76">
        <v>45074646.50231126</v>
      </c>
    </row>
    <row r="15" spans="1:5" x14ac:dyDescent="0.25">
      <c r="A15" s="79" t="s">
        <v>17</v>
      </c>
      <c r="B15" s="83"/>
      <c r="C15" s="84"/>
      <c r="D15" s="83"/>
      <c r="E15" s="86">
        <f>SUM(E16:E18)</f>
        <v>9391425.3798302785</v>
      </c>
    </row>
    <row r="16" spans="1:5" x14ac:dyDescent="0.25">
      <c r="A16" s="85"/>
      <c r="B16" s="83"/>
      <c r="C16" s="84"/>
      <c r="D16" s="83"/>
      <c r="E16" s="76">
        <v>8351495.9445713107</v>
      </c>
    </row>
    <row r="17" spans="1:5" x14ac:dyDescent="0.25">
      <c r="A17" s="85"/>
      <c r="B17" s="83"/>
      <c r="C17" s="84"/>
      <c r="D17" s="83"/>
      <c r="E17" s="76">
        <v>1009789.5700599999</v>
      </c>
    </row>
    <row r="18" spans="1:5" x14ac:dyDescent="0.25">
      <c r="A18" s="85"/>
      <c r="B18" s="83"/>
      <c r="C18" s="84"/>
      <c r="D18" s="83"/>
      <c r="E18" s="76">
        <v>30139.865198967233</v>
      </c>
    </row>
    <row r="19" spans="1:5" x14ac:dyDescent="0.25">
      <c r="A19" s="80"/>
      <c r="B19" s="11"/>
      <c r="C19" s="11"/>
      <c r="D19" s="11"/>
      <c r="E19" s="66"/>
    </row>
    <row r="20" spans="1:5" x14ac:dyDescent="0.25">
      <c r="A20" s="82" t="s">
        <v>129</v>
      </c>
      <c r="B20" s="77"/>
      <c r="C20" s="78"/>
      <c r="D20" s="77"/>
      <c r="E20" s="81">
        <f>SUM(E24:E30)</f>
        <v>551859993.86854434</v>
      </c>
    </row>
    <row r="21" spans="1:5" x14ac:dyDescent="0.25">
      <c r="A21" s="80"/>
      <c r="B21" s="11"/>
      <c r="C21" s="11"/>
      <c r="D21" s="11"/>
      <c r="E21" s="66"/>
    </row>
    <row r="22" spans="1:5" x14ac:dyDescent="0.25">
      <c r="A22" s="79" t="s">
        <v>12</v>
      </c>
      <c r="B22" s="83"/>
      <c r="C22" s="84"/>
      <c r="D22" s="83"/>
      <c r="E22" s="76">
        <v>315353570.76958698</v>
      </c>
    </row>
    <row r="23" spans="1:5" x14ac:dyDescent="0.25">
      <c r="A23" s="79" t="s">
        <v>128</v>
      </c>
      <c r="B23" s="83"/>
      <c r="C23" s="84"/>
      <c r="D23" s="83"/>
      <c r="E23" s="76">
        <v>18805421.7547937</v>
      </c>
    </row>
    <row r="24" spans="1:5" x14ac:dyDescent="0.25">
      <c r="A24" s="79" t="s">
        <v>9</v>
      </c>
      <c r="B24" s="83"/>
      <c r="C24" s="84"/>
      <c r="D24" s="83"/>
      <c r="E24" s="86">
        <f>E22-E23</f>
        <v>296548149.01479328</v>
      </c>
    </row>
    <row r="25" spans="1:5" x14ac:dyDescent="0.25">
      <c r="A25" s="79" t="s">
        <v>8</v>
      </c>
      <c r="B25" s="83"/>
      <c r="C25" s="84"/>
      <c r="D25" s="83"/>
      <c r="E25" s="76">
        <v>210569214.61201867</v>
      </c>
    </row>
    <row r="26" spans="1:5" x14ac:dyDescent="0.25">
      <c r="A26" s="79" t="s">
        <v>7</v>
      </c>
      <c r="B26" s="83"/>
      <c r="C26" s="84"/>
      <c r="D26" s="83"/>
      <c r="E26" s="76">
        <v>142490.874002686</v>
      </c>
    </row>
    <row r="27" spans="1:5" x14ac:dyDescent="0.25">
      <c r="A27" s="79" t="s">
        <v>6</v>
      </c>
      <c r="B27" s="83"/>
      <c r="C27" s="84"/>
      <c r="D27" s="83"/>
      <c r="E27" s="76">
        <v>10507114.097697686</v>
      </c>
    </row>
    <row r="28" spans="1:5" x14ac:dyDescent="0.25">
      <c r="A28" s="79" t="s">
        <v>5</v>
      </c>
      <c r="B28" s="83"/>
      <c r="C28" s="84"/>
      <c r="D28" s="83"/>
      <c r="E28" s="76">
        <v>28525795.165095046</v>
      </c>
    </row>
    <row r="29" spans="1:5" x14ac:dyDescent="0.25">
      <c r="A29" s="79" t="s">
        <v>4</v>
      </c>
      <c r="B29" s="83"/>
      <c r="C29" s="84"/>
      <c r="D29" s="83"/>
      <c r="E29" s="76">
        <v>3135238.735386685</v>
      </c>
    </row>
    <row r="30" spans="1:5" x14ac:dyDescent="0.25">
      <c r="A30" s="79" t="s">
        <v>3</v>
      </c>
      <c r="B30" s="83"/>
      <c r="C30" s="84"/>
      <c r="D30" s="83"/>
      <c r="E30" s="86">
        <f>SUM(E31:E33)</f>
        <v>2431991.3695502779</v>
      </c>
    </row>
    <row r="31" spans="1:5" x14ac:dyDescent="0.25">
      <c r="A31" s="85"/>
      <c r="B31" s="83"/>
      <c r="C31" s="84"/>
      <c r="D31" s="83"/>
      <c r="E31" s="76">
        <v>1486723.3176929052</v>
      </c>
    </row>
    <row r="32" spans="1:5" x14ac:dyDescent="0.25">
      <c r="A32" s="85"/>
      <c r="B32" s="83"/>
      <c r="C32" s="84"/>
      <c r="D32" s="83"/>
      <c r="E32" s="76">
        <v>714711.78778737248</v>
      </c>
    </row>
    <row r="33" spans="1:5" x14ac:dyDescent="0.25">
      <c r="A33" s="85"/>
      <c r="B33" s="83"/>
      <c r="C33" s="84"/>
      <c r="D33" s="83"/>
      <c r="E33" s="76">
        <v>230556.26407000003</v>
      </c>
    </row>
    <row r="34" spans="1:5" x14ac:dyDescent="0.25">
      <c r="A34" s="80"/>
      <c r="B34" s="11"/>
      <c r="C34" s="11"/>
      <c r="D34" s="11"/>
      <c r="E34" s="66"/>
    </row>
    <row r="35" spans="1:5" x14ac:dyDescent="0.25">
      <c r="A35" s="82" t="s">
        <v>127</v>
      </c>
      <c r="B35" s="77"/>
      <c r="C35" s="78"/>
      <c r="D35" s="77"/>
      <c r="E35" s="81">
        <f>E5-E20</f>
        <v>10394060.396602869</v>
      </c>
    </row>
    <row r="36" spans="1:5" x14ac:dyDescent="0.25">
      <c r="A36" s="80"/>
      <c r="B36" s="11"/>
      <c r="C36" s="11"/>
      <c r="D36" s="11"/>
      <c r="E36" s="66"/>
    </row>
    <row r="37" spans="1:5" x14ac:dyDescent="0.25">
      <c r="A37" s="79" t="s">
        <v>126</v>
      </c>
      <c r="B37" s="77"/>
      <c r="C37" s="78"/>
      <c r="D37" s="77"/>
      <c r="E37" s="76">
        <v>-3673324.60035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5" x14ac:dyDescent="0.25"/>
  <cols>
    <col min="1" max="1" width="55.85546875" bestFit="1" customWidth="1"/>
    <col min="2" max="2" width="19.28515625" bestFit="1" customWidth="1"/>
    <col min="3" max="3" width="14" bestFit="1" customWidth="1"/>
    <col min="4" max="4" width="16" bestFit="1" customWidth="1"/>
    <col min="5" max="5" width="14" bestFit="1" customWidth="1"/>
    <col min="6" max="6" width="8.7109375" bestFit="1" customWidth="1"/>
    <col min="7" max="7" width="16" bestFit="1" customWidth="1"/>
    <col min="8" max="8" width="11.85546875" bestFit="1" customWidth="1"/>
    <col min="9" max="9" width="14" bestFit="1" customWidth="1"/>
  </cols>
  <sheetData>
    <row r="1" spans="1:9" ht="15" customHeight="1" thickBot="1" x14ac:dyDescent="0.3">
      <c r="A1" s="119" t="s">
        <v>190</v>
      </c>
      <c r="B1" s="118">
        <v>44377</v>
      </c>
      <c r="C1" s="20"/>
      <c r="D1" s="19"/>
      <c r="E1" s="20"/>
      <c r="F1" s="20"/>
      <c r="G1" s="20"/>
      <c r="H1" s="19"/>
      <c r="I1" s="19"/>
    </row>
    <row r="2" spans="1:9" ht="15.75" thickBot="1" x14ac:dyDescent="0.3">
      <c r="A2" s="117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15" t="s">
        <v>189</v>
      </c>
      <c r="B3" s="114">
        <f>SUM(B4:B5)</f>
        <v>3225963430.4860239</v>
      </c>
      <c r="C3" s="16"/>
      <c r="D3" s="16"/>
      <c r="E3" s="16"/>
      <c r="F3" s="16"/>
      <c r="G3" s="16"/>
      <c r="H3" s="16"/>
      <c r="I3" s="16"/>
    </row>
    <row r="4" spans="1:9" x14ac:dyDescent="0.25">
      <c r="A4" s="113" t="s">
        <v>26</v>
      </c>
      <c r="B4" s="112">
        <f>C14+C24+C35+C42+C53+C64+C75+C83+C90</f>
        <v>1775797922.8821719</v>
      </c>
      <c r="C4" s="16"/>
      <c r="D4" s="16"/>
      <c r="E4" s="16"/>
      <c r="F4" s="16"/>
      <c r="G4" s="16"/>
      <c r="H4" s="16"/>
      <c r="I4" s="16"/>
    </row>
    <row r="5" spans="1:9" ht="15.75" thickBot="1" x14ac:dyDescent="0.3">
      <c r="A5" s="111" t="s">
        <v>184</v>
      </c>
      <c r="B5" s="110">
        <f>D14+D24+D35+D42+D53+D64+D75+D83+D90</f>
        <v>1450165507.603852</v>
      </c>
      <c r="C5" s="16"/>
      <c r="D5" s="16"/>
      <c r="E5" s="16"/>
      <c r="F5" s="16"/>
      <c r="G5" s="16"/>
      <c r="H5" s="16"/>
      <c r="I5" s="16"/>
    </row>
    <row r="6" spans="1:9" ht="15.75" thickBot="1" x14ac:dyDescent="0.3">
      <c r="A6" s="16"/>
      <c r="B6" s="116"/>
      <c r="C6" s="16"/>
      <c r="D6" s="16"/>
      <c r="E6" s="16"/>
      <c r="F6" s="16"/>
      <c r="G6" s="16"/>
      <c r="H6" s="16"/>
      <c r="I6" s="16"/>
    </row>
    <row r="7" spans="1:9" x14ac:dyDescent="0.25">
      <c r="A7" s="115" t="s">
        <v>188</v>
      </c>
      <c r="B7" s="114">
        <f>SUM(B8:B9)</f>
        <v>16492372.674186654</v>
      </c>
      <c r="C7" s="16"/>
      <c r="D7" s="16"/>
      <c r="E7" s="16"/>
      <c r="F7" s="16"/>
      <c r="G7" s="16"/>
      <c r="H7" s="16"/>
      <c r="I7" s="16"/>
    </row>
    <row r="8" spans="1:9" x14ac:dyDescent="0.25">
      <c r="A8" s="113" t="s">
        <v>26</v>
      </c>
      <c r="B8" s="112">
        <f>F14+F24+F35+F42+F53+F64+F75+F83+F90</f>
        <v>1464558.8683777964</v>
      </c>
      <c r="C8" s="16"/>
      <c r="D8" s="16"/>
      <c r="E8" s="16"/>
      <c r="F8" s="16"/>
      <c r="G8" s="16"/>
      <c r="H8" s="16"/>
      <c r="I8" s="16"/>
    </row>
    <row r="9" spans="1:9" ht="15.75" thickBot="1" x14ac:dyDescent="0.3">
      <c r="A9" s="111" t="s">
        <v>184</v>
      </c>
      <c r="B9" s="110">
        <f>G14+G24+G35+G42+G53+G64+G75+G83+G90</f>
        <v>15027813.805808857</v>
      </c>
      <c r="C9" s="16"/>
      <c r="D9" s="16"/>
      <c r="E9" s="16"/>
      <c r="F9" s="16"/>
      <c r="G9" s="16"/>
      <c r="H9" s="16"/>
      <c r="I9" s="16"/>
    </row>
    <row r="10" spans="1:9" ht="15.75" thickBot="1" x14ac:dyDescent="0.3">
      <c r="A10" s="16"/>
      <c r="B10" s="16"/>
      <c r="C10" s="16"/>
      <c r="D10" s="16"/>
      <c r="E10" s="16"/>
      <c r="F10" s="16"/>
      <c r="G10" s="16"/>
      <c r="H10" s="16"/>
      <c r="I10" s="16"/>
    </row>
    <row r="11" spans="1:9" x14ac:dyDescent="0.25">
      <c r="A11" s="195" t="s">
        <v>187</v>
      </c>
      <c r="B11" s="197" t="s">
        <v>71</v>
      </c>
      <c r="C11" s="199" t="s">
        <v>186</v>
      </c>
      <c r="D11" s="199"/>
      <c r="E11" s="199"/>
      <c r="F11" s="199" t="s">
        <v>185</v>
      </c>
      <c r="G11" s="199"/>
      <c r="H11" s="199"/>
      <c r="I11" s="193" t="s">
        <v>0</v>
      </c>
    </row>
    <row r="12" spans="1:9" ht="26.25" thickBot="1" x14ac:dyDescent="0.3">
      <c r="A12" s="196"/>
      <c r="B12" s="198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4"/>
    </row>
    <row r="13" spans="1:9" x14ac:dyDescent="0.2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25">
      <c r="A14" s="107" t="s">
        <v>24</v>
      </c>
      <c r="B14" s="106"/>
      <c r="C14" s="101">
        <f>SUM(C15:C22)</f>
        <v>89416040.347438633</v>
      </c>
      <c r="D14" s="101">
        <f>SUM(D15:D22)</f>
        <v>248115471.87910014</v>
      </c>
      <c r="E14" s="101">
        <f t="shared" ref="E14:E22" si="0">SUM(C14:D14)</f>
        <v>337531512.22653878</v>
      </c>
      <c r="F14" s="101">
        <f>SUM(F15:F22)</f>
        <v>0</v>
      </c>
      <c r="G14" s="101">
        <f>SUM(G15:G22)</f>
        <v>187989</v>
      </c>
      <c r="H14" s="101">
        <f t="shared" ref="H14:H22" si="1">SUM(F14:G14)</f>
        <v>187989</v>
      </c>
      <c r="I14" s="101">
        <f t="shared" ref="I14:I22" si="2">E14+H14</f>
        <v>337719501.22653878</v>
      </c>
    </row>
    <row r="15" spans="1:9" x14ac:dyDescent="0.25">
      <c r="A15" s="100" t="s">
        <v>183</v>
      </c>
      <c r="B15" s="99"/>
      <c r="C15" s="40">
        <v>77196209.681085989</v>
      </c>
      <c r="D15" s="40">
        <v>210868741.653815</v>
      </c>
      <c r="E15" s="98">
        <f t="shared" si="0"/>
        <v>288064951.33490098</v>
      </c>
      <c r="F15" s="40">
        <v>0</v>
      </c>
      <c r="G15" s="40">
        <v>0</v>
      </c>
      <c r="H15" s="98">
        <f t="shared" si="1"/>
        <v>0</v>
      </c>
      <c r="I15" s="98">
        <f t="shared" si="2"/>
        <v>288064951.33490098</v>
      </c>
    </row>
    <row r="16" spans="1:9" x14ac:dyDescent="0.25">
      <c r="A16" s="100" t="s">
        <v>182</v>
      </c>
      <c r="B16" s="99"/>
      <c r="C16" s="40">
        <v>62724.517727099999</v>
      </c>
      <c r="D16" s="40">
        <v>0</v>
      </c>
      <c r="E16" s="98">
        <f t="shared" si="0"/>
        <v>62724.517727099999</v>
      </c>
      <c r="F16" s="40">
        <v>0</v>
      </c>
      <c r="G16" s="40">
        <v>0</v>
      </c>
      <c r="H16" s="98">
        <f t="shared" si="1"/>
        <v>0</v>
      </c>
      <c r="I16" s="98">
        <f t="shared" si="2"/>
        <v>62724.517727099999</v>
      </c>
    </row>
    <row r="17" spans="1:9" x14ac:dyDescent="0.25">
      <c r="A17" s="100" t="s">
        <v>181</v>
      </c>
      <c r="B17" s="99"/>
      <c r="C17" s="40">
        <v>8606.03944004199</v>
      </c>
      <c r="D17" s="40">
        <v>37745.9019809737</v>
      </c>
      <c r="E17" s="98">
        <f t="shared" si="0"/>
        <v>46351.94142101569</v>
      </c>
      <c r="F17" s="40">
        <v>0</v>
      </c>
      <c r="G17" s="40">
        <v>0</v>
      </c>
      <c r="H17" s="98">
        <f t="shared" si="1"/>
        <v>0</v>
      </c>
      <c r="I17" s="98">
        <f t="shared" si="2"/>
        <v>46351.94142101569</v>
      </c>
    </row>
    <row r="18" spans="1:9" x14ac:dyDescent="0.25">
      <c r="A18" s="100" t="s">
        <v>180</v>
      </c>
      <c r="B18" s="99"/>
      <c r="C18" s="40">
        <v>631202.06966806145</v>
      </c>
      <c r="D18" s="40">
        <v>3585857.7325802608</v>
      </c>
      <c r="E18" s="98">
        <f t="shared" si="0"/>
        <v>4217059.8022483224</v>
      </c>
      <c r="F18" s="40">
        <v>0</v>
      </c>
      <c r="G18" s="40">
        <v>0</v>
      </c>
      <c r="H18" s="98">
        <f t="shared" si="1"/>
        <v>0</v>
      </c>
      <c r="I18" s="98">
        <f t="shared" si="2"/>
        <v>4217059.8022483224</v>
      </c>
    </row>
    <row r="19" spans="1:9" x14ac:dyDescent="0.25">
      <c r="A19" s="100" t="s">
        <v>179</v>
      </c>
      <c r="B19" s="99"/>
      <c r="C19" s="40">
        <v>5175559.0545592085</v>
      </c>
      <c r="D19" s="40">
        <v>9961319.6273095608</v>
      </c>
      <c r="E19" s="98">
        <f t="shared" si="0"/>
        <v>15136878.681868769</v>
      </c>
      <c r="F19" s="40">
        <v>0</v>
      </c>
      <c r="G19" s="40">
        <v>0</v>
      </c>
      <c r="H19" s="98">
        <f t="shared" si="1"/>
        <v>0</v>
      </c>
      <c r="I19" s="98">
        <f t="shared" si="2"/>
        <v>15136878.681868769</v>
      </c>
    </row>
    <row r="20" spans="1:9" x14ac:dyDescent="0.25">
      <c r="A20" s="100" t="s">
        <v>172</v>
      </c>
      <c r="B20" s="99"/>
      <c r="C20" s="40">
        <v>7250.0714987341798</v>
      </c>
      <c r="D20" s="40">
        <v>53.146491465480601</v>
      </c>
      <c r="E20" s="98">
        <f t="shared" si="0"/>
        <v>7303.2179901996606</v>
      </c>
      <c r="F20" s="40">
        <v>0</v>
      </c>
      <c r="G20" s="40">
        <v>0</v>
      </c>
      <c r="H20" s="98">
        <f t="shared" si="1"/>
        <v>0</v>
      </c>
      <c r="I20" s="98">
        <f t="shared" si="2"/>
        <v>7303.2179901996606</v>
      </c>
    </row>
    <row r="21" spans="1:9" x14ac:dyDescent="0.25">
      <c r="A21" s="100" t="s">
        <v>171</v>
      </c>
      <c r="B21" s="99"/>
      <c r="C21" s="40">
        <v>6334488.9134594975</v>
      </c>
      <c r="D21" s="40">
        <v>23660812.87828197</v>
      </c>
      <c r="E21" s="98">
        <f t="shared" si="0"/>
        <v>29995301.791741468</v>
      </c>
      <c r="F21" s="40">
        <v>0</v>
      </c>
      <c r="G21" s="40">
        <v>187989</v>
      </c>
      <c r="H21" s="98">
        <f t="shared" si="1"/>
        <v>187989</v>
      </c>
      <c r="I21" s="98">
        <f t="shared" si="2"/>
        <v>30183290.791741468</v>
      </c>
    </row>
    <row r="22" spans="1:9" x14ac:dyDescent="0.25">
      <c r="A22" s="100" t="s">
        <v>178</v>
      </c>
      <c r="B22" s="99"/>
      <c r="C22" s="40">
        <v>0</v>
      </c>
      <c r="D22" s="40">
        <v>940.938640902212</v>
      </c>
      <c r="E22" s="98">
        <f t="shared" si="0"/>
        <v>940.938640902212</v>
      </c>
      <c r="F22" s="40">
        <v>0</v>
      </c>
      <c r="G22" s="40">
        <v>0</v>
      </c>
      <c r="H22" s="98">
        <f t="shared" si="1"/>
        <v>0</v>
      </c>
      <c r="I22" s="98">
        <f t="shared" si="2"/>
        <v>940.938640902212</v>
      </c>
    </row>
    <row r="23" spans="1:9" x14ac:dyDescent="0.2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25">
      <c r="A24" s="107" t="s">
        <v>22</v>
      </c>
      <c r="B24" s="106"/>
      <c r="C24" s="101">
        <f>SUM(C25:C33)</f>
        <v>67494025.016602412</v>
      </c>
      <c r="D24" s="101">
        <f>SUM(D25:D33)</f>
        <v>142227667.93348378</v>
      </c>
      <c r="E24" s="101">
        <f t="shared" ref="E24:E33" si="3">SUM(C24:D24)</f>
        <v>209721692.95008618</v>
      </c>
      <c r="F24" s="101">
        <f>SUM(F25:F33)</f>
        <v>158109.31733234</v>
      </c>
      <c r="G24" s="101">
        <f>SUM(G25:G33)</f>
        <v>17701800.356767662</v>
      </c>
      <c r="H24" s="101">
        <f t="shared" ref="H24:H33" si="4">SUM(F24:G24)</f>
        <v>17859909.6741</v>
      </c>
      <c r="I24" s="101">
        <f t="shared" ref="I24:I33" si="5">E24+H24</f>
        <v>227581602.62418619</v>
      </c>
    </row>
    <row r="25" spans="1:9" x14ac:dyDescent="0.25">
      <c r="A25" s="100" t="s">
        <v>177</v>
      </c>
      <c r="B25" s="99"/>
      <c r="C25" s="40">
        <v>54364195.765558772</v>
      </c>
      <c r="D25" s="40">
        <v>114380367.20533934</v>
      </c>
      <c r="E25" s="98">
        <f t="shared" si="3"/>
        <v>168744562.97089812</v>
      </c>
      <c r="F25" s="40">
        <v>0</v>
      </c>
      <c r="G25" s="40">
        <v>17509523</v>
      </c>
      <c r="H25" s="98">
        <f t="shared" si="4"/>
        <v>17509523</v>
      </c>
      <c r="I25" s="98">
        <f t="shared" si="5"/>
        <v>186254085.97089812</v>
      </c>
    </row>
    <row r="26" spans="1:9" x14ac:dyDescent="0.25">
      <c r="A26" s="100" t="s">
        <v>176</v>
      </c>
      <c r="B26" s="99"/>
      <c r="C26" s="40">
        <v>257154.33630452101</v>
      </c>
      <c r="D26" s="40">
        <v>31953.486917478745</v>
      </c>
      <c r="E26" s="98">
        <f t="shared" si="3"/>
        <v>289107.82322199974</v>
      </c>
      <c r="F26" s="40">
        <v>0</v>
      </c>
      <c r="G26" s="40">
        <v>0</v>
      </c>
      <c r="H26" s="98">
        <f t="shared" si="4"/>
        <v>0</v>
      </c>
      <c r="I26" s="98">
        <f t="shared" si="5"/>
        <v>289107.82322199974</v>
      </c>
    </row>
    <row r="27" spans="1:9" x14ac:dyDescent="0.25">
      <c r="A27" s="100" t="s">
        <v>175</v>
      </c>
      <c r="B27" s="99"/>
      <c r="C27" s="40">
        <v>814033.65906351467</v>
      </c>
      <c r="D27" s="40">
        <v>877290.20462311828</v>
      </c>
      <c r="E27" s="98">
        <f t="shared" si="3"/>
        <v>1691323.8636866328</v>
      </c>
      <c r="F27" s="40">
        <v>0</v>
      </c>
      <c r="G27" s="40">
        <v>0</v>
      </c>
      <c r="H27" s="98">
        <f t="shared" si="4"/>
        <v>0</v>
      </c>
      <c r="I27" s="98">
        <f t="shared" si="5"/>
        <v>1691323.8636866328</v>
      </c>
    </row>
    <row r="28" spans="1:9" x14ac:dyDescent="0.25">
      <c r="A28" s="100" t="s">
        <v>174</v>
      </c>
      <c r="B28" s="99"/>
      <c r="C28" s="40">
        <v>6070598.6816685461</v>
      </c>
      <c r="D28" s="40">
        <v>1874498.3527544995</v>
      </c>
      <c r="E28" s="98">
        <f t="shared" si="3"/>
        <v>7945097.0344230458</v>
      </c>
      <c r="F28" s="40">
        <v>0</v>
      </c>
      <c r="G28" s="40">
        <v>0</v>
      </c>
      <c r="H28" s="98">
        <f t="shared" si="4"/>
        <v>0</v>
      </c>
      <c r="I28" s="98">
        <f t="shared" si="5"/>
        <v>7945097.0344230458</v>
      </c>
    </row>
    <row r="29" spans="1:9" x14ac:dyDescent="0.25">
      <c r="A29" s="100" t="s">
        <v>173</v>
      </c>
      <c r="B29" s="99"/>
      <c r="C29" s="40">
        <v>156534.98436737101</v>
      </c>
      <c r="D29" s="40">
        <v>122606.59143332523</v>
      </c>
      <c r="E29" s="98">
        <f t="shared" si="3"/>
        <v>279141.57580069627</v>
      </c>
      <c r="F29" s="40">
        <v>0</v>
      </c>
      <c r="G29" s="40">
        <v>0</v>
      </c>
      <c r="H29" s="98">
        <f t="shared" si="4"/>
        <v>0</v>
      </c>
      <c r="I29" s="98">
        <f t="shared" si="5"/>
        <v>279141.57580069627</v>
      </c>
    </row>
    <row r="30" spans="1:9" x14ac:dyDescent="0.25">
      <c r="A30" s="100" t="s">
        <v>172</v>
      </c>
      <c r="B30" s="99"/>
      <c r="C30" s="40">
        <v>188004.45692942801</v>
      </c>
      <c r="D30" s="40">
        <v>152394.212710572</v>
      </c>
      <c r="E30" s="98">
        <f t="shared" si="3"/>
        <v>340398.66963999998</v>
      </c>
      <c r="F30" s="40">
        <v>0</v>
      </c>
      <c r="G30" s="40">
        <v>0</v>
      </c>
      <c r="H30" s="98">
        <f t="shared" si="4"/>
        <v>0</v>
      </c>
      <c r="I30" s="98">
        <f t="shared" si="5"/>
        <v>340398.66963999998</v>
      </c>
    </row>
    <row r="31" spans="1:9" x14ac:dyDescent="0.25">
      <c r="A31" s="100" t="s">
        <v>171</v>
      </c>
      <c r="B31" s="99"/>
      <c r="C31" s="40">
        <v>3522986.3073015488</v>
      </c>
      <c r="D31" s="40">
        <v>18709289.804725286</v>
      </c>
      <c r="E31" s="98">
        <f t="shared" si="3"/>
        <v>22232276.112026833</v>
      </c>
      <c r="F31" s="40">
        <v>0</v>
      </c>
      <c r="G31" s="40">
        <v>0</v>
      </c>
      <c r="H31" s="98">
        <f t="shared" si="4"/>
        <v>0</v>
      </c>
      <c r="I31" s="98">
        <f t="shared" si="5"/>
        <v>22232276.112026833</v>
      </c>
    </row>
    <row r="32" spans="1:9" x14ac:dyDescent="0.25">
      <c r="A32" s="100" t="s">
        <v>170</v>
      </c>
      <c r="B32" s="99"/>
      <c r="C32" s="40">
        <v>1225345.0315440879</v>
      </c>
      <c r="D32" s="40">
        <v>5027767.3160274271</v>
      </c>
      <c r="E32" s="98">
        <f t="shared" si="3"/>
        <v>6253112.3475715145</v>
      </c>
      <c r="F32" s="40">
        <v>158109.31733234</v>
      </c>
      <c r="G32" s="40">
        <v>192277.35676766001</v>
      </c>
      <c r="H32" s="98">
        <f t="shared" si="4"/>
        <v>350386.6741</v>
      </c>
      <c r="I32" s="98">
        <f t="shared" si="5"/>
        <v>6603499.021671515</v>
      </c>
    </row>
    <row r="33" spans="1:9" x14ac:dyDescent="0.25">
      <c r="A33" s="100" t="s">
        <v>137</v>
      </c>
      <c r="B33" s="99"/>
      <c r="C33" s="40">
        <v>895171.79386461235</v>
      </c>
      <c r="D33" s="40">
        <v>1051500.7589527033</v>
      </c>
      <c r="E33" s="98">
        <f t="shared" si="3"/>
        <v>1946672.5528173158</v>
      </c>
      <c r="F33" s="40">
        <v>0</v>
      </c>
      <c r="G33" s="40">
        <v>0</v>
      </c>
      <c r="H33" s="98">
        <f t="shared" si="4"/>
        <v>0</v>
      </c>
      <c r="I33" s="98">
        <f t="shared" si="5"/>
        <v>1946672.5528173158</v>
      </c>
    </row>
    <row r="34" spans="1:9" x14ac:dyDescent="0.2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25">
      <c r="A35" s="103" t="s">
        <v>20</v>
      </c>
      <c r="B35" s="102"/>
      <c r="C35" s="101">
        <f>SUM(C36:C40)</f>
        <v>313194971.21435791</v>
      </c>
      <c r="D35" s="101">
        <f>SUM(D36:D40)</f>
        <v>227952778.10845241</v>
      </c>
      <c r="E35" s="101">
        <f t="shared" ref="E35:E40" si="6">SUM(C35:D35)</f>
        <v>541147749.32281029</v>
      </c>
      <c r="F35" s="101">
        <f>SUM(F36:F40)</f>
        <v>711518.64007115201</v>
      </c>
      <c r="G35" s="101">
        <f>SUM(G36:G40)</f>
        <v>16009852.315208802</v>
      </c>
      <c r="H35" s="101">
        <f t="shared" ref="H35:H40" si="7">SUM(F35:G35)</f>
        <v>16721370.955279954</v>
      </c>
      <c r="I35" s="101">
        <f t="shared" ref="I35:I40" si="8">E35+H35</f>
        <v>557869120.27809024</v>
      </c>
    </row>
    <row r="36" spans="1:9" x14ac:dyDescent="0.25">
      <c r="A36" s="100" t="s">
        <v>169</v>
      </c>
      <c r="B36" s="99"/>
      <c r="C36" s="40">
        <v>295016636.46352059</v>
      </c>
      <c r="D36" s="40">
        <v>216780691.10327274</v>
      </c>
      <c r="E36" s="98">
        <f t="shared" si="6"/>
        <v>511797327.56679332</v>
      </c>
      <c r="F36" s="40">
        <v>0</v>
      </c>
      <c r="G36" s="40">
        <v>7016719</v>
      </c>
      <c r="H36" s="98">
        <f t="shared" si="7"/>
        <v>7016719</v>
      </c>
      <c r="I36" s="98">
        <f t="shared" si="8"/>
        <v>518814046.56679332</v>
      </c>
    </row>
    <row r="37" spans="1:9" x14ac:dyDescent="0.25">
      <c r="A37" s="100" t="s">
        <v>168</v>
      </c>
      <c r="B37" s="99"/>
      <c r="C37" s="40">
        <v>11371689.837057676</v>
      </c>
      <c r="D37" s="40">
        <v>6492892.8411123296</v>
      </c>
      <c r="E37" s="98">
        <f t="shared" si="6"/>
        <v>17864582.678170007</v>
      </c>
      <c r="F37" s="40">
        <v>711518.64007115201</v>
      </c>
      <c r="G37" s="40">
        <v>11144481.3599288</v>
      </c>
      <c r="H37" s="98">
        <f t="shared" si="7"/>
        <v>11855999.999999952</v>
      </c>
      <c r="I37" s="98">
        <f t="shared" si="8"/>
        <v>29720582.678169958</v>
      </c>
    </row>
    <row r="38" spans="1:9" x14ac:dyDescent="0.25">
      <c r="A38" s="100" t="s">
        <v>167</v>
      </c>
      <c r="B38" s="99"/>
      <c r="C38" s="40">
        <v>13515.399303839746</v>
      </c>
      <c r="D38" s="40">
        <v>1.7301246139542099E-3</v>
      </c>
      <c r="E38" s="98">
        <f t="shared" si="6"/>
        <v>13515.401033964359</v>
      </c>
      <c r="F38" s="40">
        <v>0</v>
      </c>
      <c r="G38" s="40">
        <v>0</v>
      </c>
      <c r="H38" s="98">
        <f t="shared" si="7"/>
        <v>0</v>
      </c>
      <c r="I38" s="98">
        <f t="shared" si="8"/>
        <v>13515.401033964359</v>
      </c>
    </row>
    <row r="39" spans="1:9" x14ac:dyDescent="0.25">
      <c r="A39" s="100" t="s">
        <v>166</v>
      </c>
      <c r="B39" s="99"/>
      <c r="C39" s="40">
        <v>746028.94403839903</v>
      </c>
      <c r="D39" s="40">
        <v>3112712.3772624852</v>
      </c>
      <c r="E39" s="98">
        <f t="shared" si="6"/>
        <v>3858741.3213008842</v>
      </c>
      <c r="F39" s="40">
        <v>0</v>
      </c>
      <c r="G39" s="40">
        <v>-2151348.0447200001</v>
      </c>
      <c r="H39" s="98">
        <f t="shared" si="7"/>
        <v>-2151348.0447200001</v>
      </c>
      <c r="I39" s="98">
        <f t="shared" si="8"/>
        <v>1707393.2765808841</v>
      </c>
    </row>
    <row r="40" spans="1:9" x14ac:dyDescent="0.25">
      <c r="A40" s="100" t="s">
        <v>137</v>
      </c>
      <c r="B40" s="99"/>
      <c r="C40" s="40">
        <v>6047100.5704374406</v>
      </c>
      <c r="D40" s="40">
        <v>1566481.785074783</v>
      </c>
      <c r="E40" s="98">
        <f t="shared" si="6"/>
        <v>7613582.3555122241</v>
      </c>
      <c r="F40" s="40">
        <v>0</v>
      </c>
      <c r="G40" s="40">
        <v>0</v>
      </c>
      <c r="H40" s="98">
        <f t="shared" si="7"/>
        <v>0</v>
      </c>
      <c r="I40" s="98">
        <f t="shared" si="8"/>
        <v>7613582.3555122241</v>
      </c>
    </row>
    <row r="41" spans="1:9" x14ac:dyDescent="0.2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25">
      <c r="A42" s="103" t="s">
        <v>18</v>
      </c>
      <c r="B42" s="102"/>
      <c r="C42" s="101">
        <f>SUM(C43:C51)</f>
        <v>1169265952.0108061</v>
      </c>
      <c r="D42" s="101">
        <f>SUM(D43:D51)</f>
        <v>610196551.50838923</v>
      </c>
      <c r="E42" s="101">
        <f t="shared" ref="E42:E51" si="9">SUM(C42:D42)</f>
        <v>1779462503.5191953</v>
      </c>
      <c r="F42" s="101">
        <f>SUM(F43:F51)</f>
        <v>509167.00481374003</v>
      </c>
      <c r="G42" s="101">
        <f>SUM(G43:G51)</f>
        <v>1799973.3469400001</v>
      </c>
      <c r="H42" s="101">
        <f t="shared" ref="H42:H51" si="10">SUM(F42:G42)</f>
        <v>2309140.3517537401</v>
      </c>
      <c r="I42" s="101">
        <f t="shared" ref="I42:I51" si="11">E42+H42</f>
        <v>1781771643.870949</v>
      </c>
    </row>
    <row r="43" spans="1:9" x14ac:dyDescent="0.25">
      <c r="A43" s="100" t="s">
        <v>165</v>
      </c>
      <c r="B43" s="99"/>
      <c r="C43" s="40">
        <v>537369349.11839664</v>
      </c>
      <c r="D43" s="40">
        <v>272495691.53943038</v>
      </c>
      <c r="E43" s="98">
        <f t="shared" si="9"/>
        <v>809865040.65782702</v>
      </c>
      <c r="F43" s="40">
        <v>333.90526</v>
      </c>
      <c r="G43" s="40">
        <v>0</v>
      </c>
      <c r="H43" s="98">
        <f t="shared" si="10"/>
        <v>333.90526</v>
      </c>
      <c r="I43" s="98">
        <f t="shared" si="11"/>
        <v>809865374.56308699</v>
      </c>
    </row>
    <row r="44" spans="1:9" x14ac:dyDescent="0.25">
      <c r="A44" s="100" t="s">
        <v>164</v>
      </c>
      <c r="B44" s="99"/>
      <c r="C44" s="40">
        <v>152928862.1264675</v>
      </c>
      <c r="D44" s="40">
        <v>56064639.968044646</v>
      </c>
      <c r="E44" s="98">
        <f t="shared" si="9"/>
        <v>208993502.09451213</v>
      </c>
      <c r="F44" s="40">
        <v>0</v>
      </c>
      <c r="G44" s="40">
        <v>0</v>
      </c>
      <c r="H44" s="98">
        <f t="shared" si="10"/>
        <v>0</v>
      </c>
      <c r="I44" s="98">
        <f t="shared" si="11"/>
        <v>208993502.09451213</v>
      </c>
    </row>
    <row r="45" spans="1:9" x14ac:dyDescent="0.25">
      <c r="A45" s="100" t="s">
        <v>163</v>
      </c>
      <c r="B45" s="99"/>
      <c r="C45" s="40">
        <v>65222653.73201362</v>
      </c>
      <c r="D45" s="40">
        <v>66961561.318710819</v>
      </c>
      <c r="E45" s="98">
        <f t="shared" si="9"/>
        <v>132184215.05072445</v>
      </c>
      <c r="F45" s="40">
        <v>2.6373500000000001</v>
      </c>
      <c r="G45" s="40">
        <v>1799973.3469400001</v>
      </c>
      <c r="H45" s="98">
        <f t="shared" si="10"/>
        <v>1799975.9842900001</v>
      </c>
      <c r="I45" s="98">
        <f t="shared" si="11"/>
        <v>133984191.03501445</v>
      </c>
    </row>
    <row r="46" spans="1:9" x14ac:dyDescent="0.25">
      <c r="A46" s="100" t="s">
        <v>162</v>
      </c>
      <c r="B46" s="99"/>
      <c r="C46" s="40">
        <v>342949092.80280572</v>
      </c>
      <c r="D46" s="40">
        <v>173297280.22080836</v>
      </c>
      <c r="E46" s="98">
        <f t="shared" si="9"/>
        <v>516246373.02361405</v>
      </c>
      <c r="F46" s="40">
        <v>508830.46220374003</v>
      </c>
      <c r="G46" s="40">
        <v>0</v>
      </c>
      <c r="H46" s="98">
        <f t="shared" si="10"/>
        <v>508830.46220374003</v>
      </c>
      <c r="I46" s="98">
        <f t="shared" si="11"/>
        <v>516755203.48581779</v>
      </c>
    </row>
    <row r="47" spans="1:9" x14ac:dyDescent="0.25">
      <c r="A47" s="100" t="s">
        <v>161</v>
      </c>
      <c r="B47" s="99"/>
      <c r="C47" s="40">
        <v>15749624.529782169</v>
      </c>
      <c r="D47" s="40">
        <v>20635312.870060332</v>
      </c>
      <c r="E47" s="98">
        <f t="shared" si="9"/>
        <v>36384937.399842501</v>
      </c>
      <c r="F47" s="40">
        <v>0</v>
      </c>
      <c r="G47" s="40">
        <v>0</v>
      </c>
      <c r="H47" s="98">
        <f t="shared" si="10"/>
        <v>0</v>
      </c>
      <c r="I47" s="98">
        <f t="shared" si="11"/>
        <v>36384937.399842501</v>
      </c>
    </row>
    <row r="48" spans="1:9" x14ac:dyDescent="0.25">
      <c r="A48" s="100" t="s">
        <v>160</v>
      </c>
      <c r="B48" s="99"/>
      <c r="C48" s="40">
        <v>24432363.501236401</v>
      </c>
      <c r="D48" s="40">
        <v>4272575.2272355715</v>
      </c>
      <c r="E48" s="98">
        <f t="shared" si="9"/>
        <v>28704938.728471972</v>
      </c>
      <c r="F48" s="40">
        <v>0</v>
      </c>
      <c r="G48" s="40">
        <v>0</v>
      </c>
      <c r="H48" s="98">
        <f t="shared" si="10"/>
        <v>0</v>
      </c>
      <c r="I48" s="98">
        <f t="shared" si="11"/>
        <v>28704938.728471972</v>
      </c>
    </row>
    <row r="49" spans="1:9" x14ac:dyDescent="0.25">
      <c r="A49" s="100" t="s">
        <v>159</v>
      </c>
      <c r="B49" s="99"/>
      <c r="C49" s="40">
        <v>3630775.5488070669</v>
      </c>
      <c r="D49" s="40">
        <v>7544277.7002037503</v>
      </c>
      <c r="E49" s="98">
        <f t="shared" si="9"/>
        <v>11175053.249010816</v>
      </c>
      <c r="F49" s="40">
        <v>0</v>
      </c>
      <c r="G49" s="40">
        <v>0</v>
      </c>
      <c r="H49" s="98">
        <f t="shared" si="10"/>
        <v>0</v>
      </c>
      <c r="I49" s="98">
        <f t="shared" si="11"/>
        <v>11175053.249010816</v>
      </c>
    </row>
    <row r="50" spans="1:9" x14ac:dyDescent="0.25">
      <c r="A50" s="100" t="s">
        <v>158</v>
      </c>
      <c r="B50" s="99"/>
      <c r="C50" s="40">
        <v>983480.94722153619</v>
      </c>
      <c r="D50" s="40">
        <v>6115403.0113472044</v>
      </c>
      <c r="E50" s="98">
        <f t="shared" si="9"/>
        <v>7098883.9585687406</v>
      </c>
      <c r="F50" s="40">
        <v>0</v>
      </c>
      <c r="G50" s="40">
        <v>0</v>
      </c>
      <c r="H50" s="98">
        <f t="shared" si="10"/>
        <v>0</v>
      </c>
      <c r="I50" s="98">
        <f t="shared" si="11"/>
        <v>7098883.9585687406</v>
      </c>
    </row>
    <row r="51" spans="1:9" x14ac:dyDescent="0.25">
      <c r="A51" s="100" t="s">
        <v>137</v>
      </c>
      <c r="B51" s="99"/>
      <c r="C51" s="40">
        <v>25999749.704075694</v>
      </c>
      <c r="D51" s="40">
        <v>2809809.6525481609</v>
      </c>
      <c r="E51" s="98">
        <f t="shared" si="9"/>
        <v>28809559.356623854</v>
      </c>
      <c r="F51" s="40">
        <v>0</v>
      </c>
      <c r="G51" s="40">
        <v>0</v>
      </c>
      <c r="H51" s="98">
        <f t="shared" si="10"/>
        <v>0</v>
      </c>
      <c r="I51" s="98">
        <f t="shared" si="11"/>
        <v>28809559.356623854</v>
      </c>
    </row>
    <row r="52" spans="1:9" x14ac:dyDescent="0.2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25">
      <c r="A53" s="103" t="s">
        <v>16</v>
      </c>
      <c r="B53" s="102"/>
      <c r="C53" s="101">
        <f>SUM(C54:C62)</f>
        <v>10560075.799392007</v>
      </c>
      <c r="D53" s="101">
        <f>SUM(D54:D62)</f>
        <v>45938081.253303394</v>
      </c>
      <c r="E53" s="101">
        <f t="shared" ref="E53:E62" si="12">SUM(C53:D53)</f>
        <v>56498157.052695401</v>
      </c>
      <c r="F53" s="101">
        <f>SUM(F54:F62)</f>
        <v>0</v>
      </c>
      <c r="G53" s="101">
        <f>SUM(G54:G62)</f>
        <v>-25943852</v>
      </c>
      <c r="H53" s="101">
        <f t="shared" ref="H53:H62" si="13">SUM(F53:G53)</f>
        <v>-25943852</v>
      </c>
      <c r="I53" s="101">
        <f t="shared" ref="I53:I62" si="14">E53+H53</f>
        <v>30554305.052695401</v>
      </c>
    </row>
    <row r="54" spans="1:9" x14ac:dyDescent="0.25">
      <c r="A54" s="100" t="s">
        <v>157</v>
      </c>
      <c r="B54" s="99"/>
      <c r="C54" s="40">
        <v>5380503.0450488506</v>
      </c>
      <c r="D54" s="40">
        <v>32937442.69427203</v>
      </c>
      <c r="E54" s="98">
        <f t="shared" si="12"/>
        <v>38317945.739320882</v>
      </c>
      <c r="F54" s="40">
        <v>0</v>
      </c>
      <c r="G54" s="40">
        <v>-25759672</v>
      </c>
      <c r="H54" s="98">
        <f t="shared" si="13"/>
        <v>-25759672</v>
      </c>
      <c r="I54" s="98">
        <f t="shared" si="14"/>
        <v>12558273.739320882</v>
      </c>
    </row>
    <row r="55" spans="1:9" x14ac:dyDescent="0.25">
      <c r="A55" s="100" t="s">
        <v>156</v>
      </c>
      <c r="B55" s="99"/>
      <c r="C55" s="40">
        <v>1421.98389</v>
      </c>
      <c r="D55" s="40">
        <v>4007437.8602918177</v>
      </c>
      <c r="E55" s="98">
        <f t="shared" si="12"/>
        <v>4008859.8441818175</v>
      </c>
      <c r="F55" s="40">
        <v>0</v>
      </c>
      <c r="G55" s="40">
        <v>0</v>
      </c>
      <c r="H55" s="98">
        <f t="shared" si="13"/>
        <v>0</v>
      </c>
      <c r="I55" s="98">
        <f t="shared" si="14"/>
        <v>4008859.8441818175</v>
      </c>
    </row>
    <row r="56" spans="1:9" x14ac:dyDescent="0.25">
      <c r="A56" s="100" t="s">
        <v>155</v>
      </c>
      <c r="B56" s="99"/>
      <c r="C56" s="40">
        <v>17572.088889999999</v>
      </c>
      <c r="D56" s="40">
        <v>5052.7972300000001</v>
      </c>
      <c r="E56" s="98">
        <f t="shared" si="12"/>
        <v>22624.886119999999</v>
      </c>
      <c r="F56" s="40">
        <v>0</v>
      </c>
      <c r="G56" s="40">
        <v>0</v>
      </c>
      <c r="H56" s="98">
        <f t="shared" si="13"/>
        <v>0</v>
      </c>
      <c r="I56" s="98">
        <f t="shared" si="14"/>
        <v>22624.886119999999</v>
      </c>
    </row>
    <row r="57" spans="1:9" x14ac:dyDescent="0.25">
      <c r="A57" s="100" t="s">
        <v>154</v>
      </c>
      <c r="B57" s="99"/>
      <c r="C57" s="40">
        <v>1748409.323505057</v>
      </c>
      <c r="D57" s="40">
        <v>8339370.5635537282</v>
      </c>
      <c r="E57" s="98">
        <f t="shared" si="12"/>
        <v>10087779.887058785</v>
      </c>
      <c r="F57" s="40">
        <v>0</v>
      </c>
      <c r="G57" s="40">
        <v>-184180</v>
      </c>
      <c r="H57" s="98">
        <f t="shared" si="13"/>
        <v>-184180</v>
      </c>
      <c r="I57" s="98">
        <f t="shared" si="14"/>
        <v>9903599.8870587852</v>
      </c>
    </row>
    <row r="58" spans="1:9" x14ac:dyDescent="0.25">
      <c r="A58" s="100" t="s">
        <v>153</v>
      </c>
      <c r="B58" s="99"/>
      <c r="C58" s="40">
        <v>420.84788400000002</v>
      </c>
      <c r="D58" s="40">
        <v>0</v>
      </c>
      <c r="E58" s="98">
        <f t="shared" si="12"/>
        <v>420.84788400000002</v>
      </c>
      <c r="F58" s="40">
        <v>0</v>
      </c>
      <c r="G58" s="40">
        <v>0</v>
      </c>
      <c r="H58" s="98">
        <f t="shared" si="13"/>
        <v>0</v>
      </c>
      <c r="I58" s="98">
        <f t="shared" si="14"/>
        <v>420.84788400000002</v>
      </c>
    </row>
    <row r="59" spans="1:9" x14ac:dyDescent="0.25">
      <c r="A59" s="100" t="s">
        <v>152</v>
      </c>
      <c r="B59" s="99"/>
      <c r="C59" s="40">
        <v>274146.4668771</v>
      </c>
      <c r="D59" s="40">
        <v>10020.98</v>
      </c>
      <c r="E59" s="98">
        <f t="shared" si="12"/>
        <v>284167.44687709998</v>
      </c>
      <c r="F59" s="40">
        <v>0</v>
      </c>
      <c r="G59" s="40">
        <v>0</v>
      </c>
      <c r="H59" s="98">
        <f t="shared" si="13"/>
        <v>0</v>
      </c>
      <c r="I59" s="98">
        <f t="shared" si="14"/>
        <v>284167.44687709998</v>
      </c>
    </row>
    <row r="60" spans="1:9" x14ac:dyDescent="0.25">
      <c r="A60" s="100" t="s">
        <v>151</v>
      </c>
      <c r="B60" s="99"/>
      <c r="C60" s="40">
        <v>0</v>
      </c>
      <c r="D60" s="40">
        <v>0</v>
      </c>
      <c r="E60" s="98">
        <f t="shared" si="12"/>
        <v>0</v>
      </c>
      <c r="F60" s="40">
        <v>0</v>
      </c>
      <c r="G60" s="40">
        <v>0</v>
      </c>
      <c r="H60" s="98">
        <f t="shared" si="13"/>
        <v>0</v>
      </c>
      <c r="I60" s="98">
        <f t="shared" si="14"/>
        <v>0</v>
      </c>
    </row>
    <row r="61" spans="1:9" x14ac:dyDescent="0.25">
      <c r="A61" s="100" t="s">
        <v>150</v>
      </c>
      <c r="B61" s="99"/>
      <c r="C61" s="40">
        <v>0</v>
      </c>
      <c r="D61" s="40">
        <v>615939.73945999995</v>
      </c>
      <c r="E61" s="98">
        <f t="shared" si="12"/>
        <v>615939.73945999995</v>
      </c>
      <c r="F61" s="40">
        <v>0</v>
      </c>
      <c r="G61" s="40">
        <v>0</v>
      </c>
      <c r="H61" s="98">
        <f t="shared" si="13"/>
        <v>0</v>
      </c>
      <c r="I61" s="98">
        <f t="shared" si="14"/>
        <v>615939.73945999995</v>
      </c>
    </row>
    <row r="62" spans="1:9" x14ac:dyDescent="0.25">
      <c r="A62" s="100" t="s">
        <v>137</v>
      </c>
      <c r="B62" s="99"/>
      <c r="C62" s="40">
        <v>3137602.0432969998</v>
      </c>
      <c r="D62" s="40">
        <v>22816.618495821313</v>
      </c>
      <c r="E62" s="98">
        <f t="shared" si="12"/>
        <v>3160418.6617928213</v>
      </c>
      <c r="F62" s="40">
        <v>0</v>
      </c>
      <c r="G62" s="40">
        <v>0</v>
      </c>
      <c r="H62" s="98">
        <f t="shared" si="13"/>
        <v>0</v>
      </c>
      <c r="I62" s="98">
        <f t="shared" si="14"/>
        <v>3160418.6617928213</v>
      </c>
    </row>
    <row r="63" spans="1:9" x14ac:dyDescent="0.2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25">
      <c r="A64" s="103" t="s">
        <v>15</v>
      </c>
      <c r="B64" s="102"/>
      <c r="C64" s="101">
        <f>SUM(C65:C73)</f>
        <v>4882989.97046539</v>
      </c>
      <c r="D64" s="101">
        <f>SUM(D65:D73)</f>
        <v>8653327.5611028727</v>
      </c>
      <c r="E64" s="101">
        <f t="shared" ref="E64:E73" si="15">SUM(C64:D64)</f>
        <v>13536317.531568263</v>
      </c>
      <c r="F64" s="101">
        <f>SUM(F65:F73)</f>
        <v>0</v>
      </c>
      <c r="G64" s="101">
        <f>SUM(G65:G73)</f>
        <v>0</v>
      </c>
      <c r="H64" s="101">
        <f t="shared" ref="H64:H73" si="16">SUM(F64:G64)</f>
        <v>0</v>
      </c>
      <c r="I64" s="101">
        <f t="shared" ref="I64:I73" si="17">E64+H64</f>
        <v>13536317.531568263</v>
      </c>
    </row>
    <row r="65" spans="1:9" x14ac:dyDescent="0.25">
      <c r="A65" s="100" t="s">
        <v>157</v>
      </c>
      <c r="B65" s="99"/>
      <c r="C65" s="40">
        <v>735765.93737000006</v>
      </c>
      <c r="D65" s="40">
        <v>285520.88399</v>
      </c>
      <c r="E65" s="98">
        <f t="shared" si="15"/>
        <v>1021286.8213600001</v>
      </c>
      <c r="F65" s="40">
        <v>0</v>
      </c>
      <c r="G65" s="40">
        <v>0</v>
      </c>
      <c r="H65" s="98">
        <f t="shared" si="16"/>
        <v>0</v>
      </c>
      <c r="I65" s="98">
        <f t="shared" si="17"/>
        <v>1021286.8213600001</v>
      </c>
    </row>
    <row r="66" spans="1:9" x14ac:dyDescent="0.25">
      <c r="A66" s="100" t="s">
        <v>156</v>
      </c>
      <c r="B66" s="99"/>
      <c r="C66" s="40">
        <v>9137.8318933567607</v>
      </c>
      <c r="D66" s="40">
        <v>278089.86497798812</v>
      </c>
      <c r="E66" s="98">
        <f t="shared" si="15"/>
        <v>287227.69687134487</v>
      </c>
      <c r="F66" s="40">
        <v>0</v>
      </c>
      <c r="G66" s="40">
        <v>0</v>
      </c>
      <c r="H66" s="98">
        <f t="shared" si="16"/>
        <v>0</v>
      </c>
      <c r="I66" s="98">
        <f t="shared" si="17"/>
        <v>287227.69687134487</v>
      </c>
    </row>
    <row r="67" spans="1:9" x14ac:dyDescent="0.25">
      <c r="A67" s="100" t="s">
        <v>155</v>
      </c>
      <c r="B67" s="99"/>
      <c r="C67" s="40">
        <v>0</v>
      </c>
      <c r="D67" s="40">
        <v>0</v>
      </c>
      <c r="E67" s="98">
        <f t="shared" si="15"/>
        <v>0</v>
      </c>
      <c r="F67" s="40">
        <v>0</v>
      </c>
      <c r="G67" s="40">
        <v>0</v>
      </c>
      <c r="H67" s="98">
        <f t="shared" si="16"/>
        <v>0</v>
      </c>
      <c r="I67" s="98">
        <f t="shared" si="17"/>
        <v>0</v>
      </c>
    </row>
    <row r="68" spans="1:9" x14ac:dyDescent="0.25">
      <c r="A68" s="100" t="s">
        <v>154</v>
      </c>
      <c r="B68" s="99"/>
      <c r="C68" s="40">
        <v>1831719.121010269</v>
      </c>
      <c r="D68" s="40">
        <v>5313855.400525053</v>
      </c>
      <c r="E68" s="98">
        <f t="shared" si="15"/>
        <v>7145574.5215353221</v>
      </c>
      <c r="F68" s="40">
        <v>0</v>
      </c>
      <c r="G68" s="40">
        <v>0</v>
      </c>
      <c r="H68" s="98">
        <f t="shared" si="16"/>
        <v>0</v>
      </c>
      <c r="I68" s="98">
        <f t="shared" si="17"/>
        <v>7145574.5215353221</v>
      </c>
    </row>
    <row r="69" spans="1:9" x14ac:dyDescent="0.25">
      <c r="A69" s="100" t="s">
        <v>153</v>
      </c>
      <c r="B69" s="99"/>
      <c r="C69" s="40">
        <v>985976.18565686769</v>
      </c>
      <c r="D69" s="40">
        <v>2387586.5790363527</v>
      </c>
      <c r="E69" s="98">
        <f t="shared" si="15"/>
        <v>3373562.7646932201</v>
      </c>
      <c r="F69" s="40">
        <v>0</v>
      </c>
      <c r="G69" s="40">
        <v>0</v>
      </c>
      <c r="H69" s="98">
        <f t="shared" si="16"/>
        <v>0</v>
      </c>
      <c r="I69" s="98">
        <f t="shared" si="17"/>
        <v>3373562.7646932201</v>
      </c>
    </row>
    <row r="70" spans="1:9" x14ac:dyDescent="0.25">
      <c r="A70" s="100" t="s">
        <v>152</v>
      </c>
      <c r="B70" s="99"/>
      <c r="C70" s="40">
        <v>951474</v>
      </c>
      <c r="D70" s="40">
        <v>0</v>
      </c>
      <c r="E70" s="98">
        <f t="shared" si="15"/>
        <v>951474</v>
      </c>
      <c r="F70" s="40">
        <v>0</v>
      </c>
      <c r="G70" s="40">
        <v>0</v>
      </c>
      <c r="H70" s="98">
        <f t="shared" si="16"/>
        <v>0</v>
      </c>
      <c r="I70" s="98">
        <f t="shared" si="17"/>
        <v>951474</v>
      </c>
    </row>
    <row r="71" spans="1:9" x14ac:dyDescent="0.25">
      <c r="A71" s="100" t="s">
        <v>151</v>
      </c>
      <c r="B71" s="99"/>
      <c r="C71" s="40">
        <v>0</v>
      </c>
      <c r="D71" s="40">
        <v>0</v>
      </c>
      <c r="E71" s="98">
        <f t="shared" si="15"/>
        <v>0</v>
      </c>
      <c r="F71" s="40">
        <v>0</v>
      </c>
      <c r="G71" s="40">
        <v>0</v>
      </c>
      <c r="H71" s="98">
        <f t="shared" si="16"/>
        <v>0</v>
      </c>
      <c r="I71" s="98">
        <f t="shared" si="17"/>
        <v>0</v>
      </c>
    </row>
    <row r="72" spans="1:9" x14ac:dyDescent="0.25">
      <c r="A72" s="100" t="s">
        <v>150</v>
      </c>
      <c r="B72" s="99"/>
      <c r="C72" s="40">
        <v>0</v>
      </c>
      <c r="D72" s="40">
        <v>0</v>
      </c>
      <c r="E72" s="98">
        <f t="shared" si="15"/>
        <v>0</v>
      </c>
      <c r="F72" s="40">
        <v>0</v>
      </c>
      <c r="G72" s="40">
        <v>0</v>
      </c>
      <c r="H72" s="98">
        <f t="shared" si="16"/>
        <v>0</v>
      </c>
      <c r="I72" s="98">
        <f t="shared" si="17"/>
        <v>0</v>
      </c>
    </row>
    <row r="73" spans="1:9" x14ac:dyDescent="0.25">
      <c r="A73" s="100" t="s">
        <v>137</v>
      </c>
      <c r="B73" s="99"/>
      <c r="C73" s="40">
        <v>368916.89453489601</v>
      </c>
      <c r="D73" s="40">
        <v>388274.83257347933</v>
      </c>
      <c r="E73" s="98">
        <f t="shared" si="15"/>
        <v>757191.7271083754</v>
      </c>
      <c r="F73" s="40">
        <v>0</v>
      </c>
      <c r="G73" s="40">
        <v>0</v>
      </c>
      <c r="H73" s="98">
        <f t="shared" si="16"/>
        <v>0</v>
      </c>
      <c r="I73" s="98">
        <f t="shared" si="17"/>
        <v>757191.7271083754</v>
      </c>
    </row>
    <row r="74" spans="1:9" x14ac:dyDescent="0.2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25">
      <c r="A75" s="103" t="s">
        <v>14</v>
      </c>
      <c r="B75" s="102"/>
      <c r="C75" s="101">
        <f>SUM(C76:C81)</f>
        <v>78671702.003117532</v>
      </c>
      <c r="D75" s="101">
        <f>SUM(D76:D81)</f>
        <v>85633652.517909393</v>
      </c>
      <c r="E75" s="101">
        <f t="shared" ref="E75:E81" si="18">SUM(C75:D75)</f>
        <v>164305354.52102691</v>
      </c>
      <c r="F75" s="101">
        <f>SUM(F76:F81)</f>
        <v>13914.326433027831</v>
      </c>
      <c r="G75" s="101">
        <f>SUM(G76:G81)</f>
        <v>1126573.457167872</v>
      </c>
      <c r="H75" s="101">
        <f t="shared" ref="H75:H81" si="19">SUM(F75:G75)</f>
        <v>1140487.7836008999</v>
      </c>
      <c r="I75" s="101">
        <f t="shared" ref="I75:I81" si="20">E75+H75</f>
        <v>165445842.30462781</v>
      </c>
    </row>
    <row r="76" spans="1:9" x14ac:dyDescent="0.25">
      <c r="A76" s="100" t="s">
        <v>149</v>
      </c>
      <c r="B76" s="99"/>
      <c r="C76" s="40">
        <v>15756366.942906952</v>
      </c>
      <c r="D76" s="40">
        <v>7982916.1457842328</v>
      </c>
      <c r="E76" s="98">
        <f t="shared" si="18"/>
        <v>23739283.088691182</v>
      </c>
      <c r="F76" s="40">
        <v>3394.41757102158</v>
      </c>
      <c r="G76" s="40">
        <v>90898.595759878401</v>
      </c>
      <c r="H76" s="98">
        <f t="shared" si="19"/>
        <v>94293.013330899979</v>
      </c>
      <c r="I76" s="98">
        <f t="shared" si="20"/>
        <v>23833576.102022082</v>
      </c>
    </row>
    <row r="77" spans="1:9" x14ac:dyDescent="0.25">
      <c r="A77" s="100" t="s">
        <v>148</v>
      </c>
      <c r="B77" s="99"/>
      <c r="C77" s="40">
        <v>30192334.009594854</v>
      </c>
      <c r="D77" s="40">
        <v>64259123.816907272</v>
      </c>
      <c r="E77" s="98">
        <f t="shared" si="18"/>
        <v>94451457.826502129</v>
      </c>
      <c r="F77" s="40">
        <v>6615.6332994118402</v>
      </c>
      <c r="G77" s="40">
        <v>974522.38587058813</v>
      </c>
      <c r="H77" s="98">
        <f t="shared" si="19"/>
        <v>981138.01916999999</v>
      </c>
      <c r="I77" s="98">
        <f t="shared" si="20"/>
        <v>95432595.845672131</v>
      </c>
    </row>
    <row r="78" spans="1:9" x14ac:dyDescent="0.25">
      <c r="A78" s="100" t="s">
        <v>147</v>
      </c>
      <c r="B78" s="99"/>
      <c r="C78" s="40">
        <v>9849865.6621261332</v>
      </c>
      <c r="D78" s="40">
        <v>6073168.5005663875</v>
      </c>
      <c r="E78" s="98">
        <f t="shared" si="18"/>
        <v>15923034.162692521</v>
      </c>
      <c r="F78" s="40">
        <v>0</v>
      </c>
      <c r="G78" s="40">
        <v>0</v>
      </c>
      <c r="H78" s="98">
        <f t="shared" si="19"/>
        <v>0</v>
      </c>
      <c r="I78" s="98">
        <f t="shared" si="20"/>
        <v>15923034.162692521</v>
      </c>
    </row>
    <row r="79" spans="1:9" x14ac:dyDescent="0.25">
      <c r="A79" s="100" t="s">
        <v>146</v>
      </c>
      <c r="B79" s="99"/>
      <c r="C79" s="40">
        <v>22199333.37054399</v>
      </c>
      <c r="D79" s="40">
        <v>7284984.4409489399</v>
      </c>
      <c r="E79" s="98">
        <f t="shared" si="18"/>
        <v>29484317.811492931</v>
      </c>
      <c r="F79" s="40">
        <v>0</v>
      </c>
      <c r="G79" s="40">
        <v>0</v>
      </c>
      <c r="H79" s="98">
        <f t="shared" si="19"/>
        <v>0</v>
      </c>
      <c r="I79" s="98">
        <f t="shared" si="20"/>
        <v>29484317.811492931</v>
      </c>
    </row>
    <row r="80" spans="1:9" x14ac:dyDescent="0.25">
      <c r="A80" s="100" t="s">
        <v>145</v>
      </c>
      <c r="B80" s="99"/>
      <c r="C80" s="40">
        <v>0</v>
      </c>
      <c r="D80" s="40">
        <v>0</v>
      </c>
      <c r="E80" s="98">
        <f t="shared" si="18"/>
        <v>0</v>
      </c>
      <c r="F80" s="40">
        <v>0</v>
      </c>
      <c r="G80" s="40">
        <v>0</v>
      </c>
      <c r="H80" s="98">
        <f t="shared" si="19"/>
        <v>0</v>
      </c>
      <c r="I80" s="98">
        <f t="shared" si="20"/>
        <v>0</v>
      </c>
    </row>
    <row r="81" spans="1:9" x14ac:dyDescent="0.25">
      <c r="A81" s="100" t="s">
        <v>137</v>
      </c>
      <c r="B81" s="99"/>
      <c r="C81" s="40">
        <v>673802.0179456058</v>
      </c>
      <c r="D81" s="40">
        <v>33459.613702558148</v>
      </c>
      <c r="E81" s="98">
        <f t="shared" si="18"/>
        <v>707261.63164816389</v>
      </c>
      <c r="F81" s="40">
        <v>3904.2755625944101</v>
      </c>
      <c r="G81" s="40">
        <v>61152.475537405502</v>
      </c>
      <c r="H81" s="98">
        <f t="shared" si="19"/>
        <v>65056.751099999914</v>
      </c>
      <c r="I81" s="98">
        <f t="shared" si="20"/>
        <v>772318.38274816377</v>
      </c>
    </row>
    <row r="82" spans="1:9" x14ac:dyDescent="0.2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25">
      <c r="A83" s="103" t="s">
        <v>13</v>
      </c>
      <c r="B83" s="102"/>
      <c r="C83" s="101">
        <f>SUM(C84:C88)</f>
        <v>40220130.439161435</v>
      </c>
      <c r="D83" s="101">
        <f>SUM(D84:D88)</f>
        <v>49894494.520759903</v>
      </c>
      <c r="E83" s="101">
        <f t="shared" ref="E83:E88" si="21">SUM(C83:D83)</f>
        <v>90114624.95992133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90114624.95992133</v>
      </c>
    </row>
    <row r="84" spans="1:9" x14ac:dyDescent="0.25">
      <c r="A84" s="100" t="s">
        <v>144</v>
      </c>
      <c r="B84" s="99"/>
      <c r="C84" s="40">
        <v>31395822.118856523</v>
      </c>
      <c r="D84" s="40">
        <v>30525290.924997497</v>
      </c>
      <c r="E84" s="98">
        <f t="shared" si="21"/>
        <v>61921113.043854021</v>
      </c>
      <c r="F84" s="40">
        <v>0</v>
      </c>
      <c r="G84" s="40">
        <v>0</v>
      </c>
      <c r="H84" s="98">
        <f t="shared" si="22"/>
        <v>0</v>
      </c>
      <c r="I84" s="98">
        <f t="shared" si="23"/>
        <v>61921113.043854021</v>
      </c>
    </row>
    <row r="85" spans="1:9" x14ac:dyDescent="0.25">
      <c r="A85" s="100" t="s">
        <v>143</v>
      </c>
      <c r="B85" s="99"/>
      <c r="C85" s="40">
        <v>523141.509994847</v>
      </c>
      <c r="D85" s="40">
        <v>1141573.369415154</v>
      </c>
      <c r="E85" s="98">
        <f t="shared" si="21"/>
        <v>1664714.879410001</v>
      </c>
      <c r="F85" s="40">
        <v>0</v>
      </c>
      <c r="G85" s="40">
        <v>0</v>
      </c>
      <c r="H85" s="98">
        <f t="shared" si="22"/>
        <v>0</v>
      </c>
      <c r="I85" s="98">
        <f t="shared" si="23"/>
        <v>1664714.879410001</v>
      </c>
    </row>
    <row r="86" spans="1:9" x14ac:dyDescent="0.25">
      <c r="A86" s="100" t="s">
        <v>142</v>
      </c>
      <c r="B86" s="99"/>
      <c r="C86" s="40">
        <v>2303035.1822312898</v>
      </c>
      <c r="D86" s="40">
        <v>968123.44598601409</v>
      </c>
      <c r="E86" s="98">
        <f t="shared" si="21"/>
        <v>3271158.6282173041</v>
      </c>
      <c r="F86" s="40">
        <v>0</v>
      </c>
      <c r="G86" s="40">
        <v>0</v>
      </c>
      <c r="H86" s="98">
        <f t="shared" si="22"/>
        <v>0</v>
      </c>
      <c r="I86" s="98">
        <f t="shared" si="23"/>
        <v>3271158.6282173041</v>
      </c>
    </row>
    <row r="87" spans="1:9" x14ac:dyDescent="0.25">
      <c r="A87" s="100" t="s">
        <v>141</v>
      </c>
      <c r="B87" s="99"/>
      <c r="C87" s="40">
        <v>5983241.4692311902</v>
      </c>
      <c r="D87" s="40">
        <v>16062984.684838824</v>
      </c>
      <c r="E87" s="98">
        <f t="shared" si="21"/>
        <v>22046226.154070012</v>
      </c>
      <c r="F87" s="40">
        <v>0</v>
      </c>
      <c r="G87" s="40">
        <v>0</v>
      </c>
      <c r="H87" s="98">
        <f t="shared" si="22"/>
        <v>0</v>
      </c>
      <c r="I87" s="98">
        <f t="shared" si="23"/>
        <v>22046226.154070012</v>
      </c>
    </row>
    <row r="88" spans="1:9" x14ac:dyDescent="0.25">
      <c r="A88" s="100" t="s">
        <v>137</v>
      </c>
      <c r="B88" s="99"/>
      <c r="C88" s="40">
        <v>14890.1588475874</v>
      </c>
      <c r="D88" s="40">
        <v>1196522.0955224102</v>
      </c>
      <c r="E88" s="98">
        <f t="shared" si="21"/>
        <v>1211412.2543699977</v>
      </c>
      <c r="F88" s="40">
        <v>0</v>
      </c>
      <c r="G88" s="40">
        <v>0</v>
      </c>
      <c r="H88" s="98">
        <f t="shared" si="22"/>
        <v>0</v>
      </c>
      <c r="I88" s="98">
        <f t="shared" si="23"/>
        <v>1211412.2543699977</v>
      </c>
    </row>
    <row r="89" spans="1:9" x14ac:dyDescent="0.2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25">
      <c r="A90" s="103" t="s">
        <v>11</v>
      </c>
      <c r="B90" s="102"/>
      <c r="C90" s="101">
        <f>SUM(C91:C94)</f>
        <v>2092036.0808303612</v>
      </c>
      <c r="D90" s="101">
        <f>SUM(D91:D94)</f>
        <v>31553482.32135101</v>
      </c>
      <c r="E90" s="101">
        <f>SUM(C90:D90)</f>
        <v>33645518.402181372</v>
      </c>
      <c r="F90" s="101">
        <f>SUM(F91:F94)</f>
        <v>71849.579727536562</v>
      </c>
      <c r="G90" s="101">
        <f>SUM(G91:G94)</f>
        <v>4145477.3297245204</v>
      </c>
      <c r="H90" s="101">
        <f>SUM(F90:G90)</f>
        <v>4217326.9094520574</v>
      </c>
      <c r="I90" s="101">
        <f>E90+H90</f>
        <v>37862845.31163343</v>
      </c>
    </row>
    <row r="91" spans="1:9" x14ac:dyDescent="0.25">
      <c r="A91" s="100" t="s">
        <v>140</v>
      </c>
      <c r="B91" s="99"/>
      <c r="C91" s="40">
        <v>2092023.5363145689</v>
      </c>
      <c r="D91" s="40">
        <v>30606562.544496801</v>
      </c>
      <c r="E91" s="98">
        <f>SUM(C91:D91)</f>
        <v>32698586.08081137</v>
      </c>
      <c r="F91" s="40">
        <v>71846.953056300496</v>
      </c>
      <c r="G91" s="40">
        <v>4129881.3297245204</v>
      </c>
      <c r="H91" s="98">
        <f>SUM(F91:G91)</f>
        <v>4201728.2827808205</v>
      </c>
      <c r="I91" s="98">
        <f>E91+H91</f>
        <v>36900314.363592193</v>
      </c>
    </row>
    <row r="92" spans="1:9" x14ac:dyDescent="0.25">
      <c r="A92" s="100" t="s">
        <v>139</v>
      </c>
      <c r="B92" s="99"/>
      <c r="C92" s="40">
        <v>0</v>
      </c>
      <c r="D92" s="40">
        <v>0</v>
      </c>
      <c r="E92" s="98">
        <f>SUM(C92:D92)</f>
        <v>0</v>
      </c>
      <c r="F92" s="40">
        <v>0</v>
      </c>
      <c r="G92" s="40">
        <v>0</v>
      </c>
      <c r="H92" s="98">
        <f>SUM(F92:G92)</f>
        <v>0</v>
      </c>
      <c r="I92" s="98">
        <f>E92+H92</f>
        <v>0</v>
      </c>
    </row>
    <row r="93" spans="1:9" x14ac:dyDescent="0.25">
      <c r="A93" s="100" t="s">
        <v>138</v>
      </c>
      <c r="B93" s="99"/>
      <c r="C93" s="40">
        <v>7.2888907789506296</v>
      </c>
      <c r="D93" s="40">
        <v>461733.85552922101</v>
      </c>
      <c r="E93" s="98">
        <f>SUM(C93:D93)</f>
        <v>461741.14441999997</v>
      </c>
      <c r="F93" s="40">
        <v>0</v>
      </c>
      <c r="G93" s="40">
        <v>0</v>
      </c>
      <c r="H93" s="98">
        <f>SUM(F93:G93)</f>
        <v>0</v>
      </c>
      <c r="I93" s="98">
        <f>E93+H93</f>
        <v>461741.14441999997</v>
      </c>
    </row>
    <row r="94" spans="1:9" x14ac:dyDescent="0.25">
      <c r="A94" s="100" t="s">
        <v>137</v>
      </c>
      <c r="B94" s="99"/>
      <c r="C94" s="40">
        <v>5.2556250131969602</v>
      </c>
      <c r="D94" s="40">
        <v>485185.92132498702</v>
      </c>
      <c r="E94" s="98">
        <f>SUM(C94:D94)</f>
        <v>485191.17695000023</v>
      </c>
      <c r="F94" s="40">
        <v>2.62667123607079</v>
      </c>
      <c r="G94" s="40">
        <v>15596</v>
      </c>
      <c r="H94" s="98">
        <f>SUM(F94:G94)</f>
        <v>15598.62667123607</v>
      </c>
      <c r="I94" s="98">
        <f>E94+H94</f>
        <v>500789.80362123629</v>
      </c>
    </row>
    <row r="95" spans="1:9" x14ac:dyDescent="0.2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5" x14ac:dyDescent="0.25"/>
  <cols>
    <col min="1" max="1" width="73.42578125" bestFit="1" customWidth="1"/>
    <col min="2" max="2" width="28.7109375" bestFit="1" customWidth="1"/>
    <col min="3" max="3" width="5.7109375" customWidth="1"/>
    <col min="4" max="4" width="29.7109375" bestFit="1" customWidth="1"/>
    <col min="5" max="5" width="5.28515625" customWidth="1"/>
    <col min="6" max="6" width="11.28515625" bestFit="1" customWidth="1"/>
    <col min="7" max="7" width="12.5703125" bestFit="1" customWidth="1"/>
    <col min="8" max="8" width="19.42578125" customWidth="1"/>
    <col min="9" max="9" width="14" bestFit="1" customWidth="1"/>
    <col min="10" max="10" width="12.28515625" bestFit="1" customWidth="1"/>
    <col min="11" max="11" width="14" bestFit="1" customWidth="1"/>
    <col min="12" max="12" width="19.42578125" customWidth="1"/>
    <col min="13" max="13" width="14" bestFit="1" customWidth="1"/>
    <col min="14" max="14" width="12.28515625" bestFit="1" customWidth="1"/>
    <col min="15" max="15" width="14" bestFit="1" customWidth="1"/>
  </cols>
  <sheetData>
    <row r="1" spans="1:15" ht="21" thickBot="1" x14ac:dyDescent="0.3">
      <c r="A1" s="1" t="s">
        <v>209</v>
      </c>
      <c r="B1" s="20"/>
      <c r="C1" s="20"/>
      <c r="D1" s="19"/>
      <c r="E1" s="19"/>
      <c r="F1" s="185">
        <v>44377</v>
      </c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/>
      <c r="B3" s="200" t="s">
        <v>208</v>
      </c>
      <c r="C3" s="105"/>
      <c r="D3" s="200" t="s">
        <v>207</v>
      </c>
      <c r="E3" s="105"/>
      <c r="F3" s="203" t="s">
        <v>33</v>
      </c>
      <c r="G3" s="204"/>
      <c r="H3" s="29"/>
      <c r="I3" s="207" t="s">
        <v>206</v>
      </c>
      <c r="J3" s="208"/>
      <c r="K3" s="209"/>
      <c r="L3" s="29"/>
      <c r="M3" s="207" t="s">
        <v>205</v>
      </c>
      <c r="N3" s="208"/>
      <c r="O3" s="209"/>
    </row>
    <row r="4" spans="1:15" x14ac:dyDescent="0.25">
      <c r="A4" s="16"/>
      <c r="B4" s="201" t="s">
        <v>204</v>
      </c>
      <c r="C4" s="105"/>
      <c r="D4" s="201"/>
      <c r="E4" s="105"/>
      <c r="F4" s="205"/>
      <c r="G4" s="206"/>
      <c r="H4" s="29"/>
      <c r="I4" s="210"/>
      <c r="J4" s="211"/>
      <c r="K4" s="212"/>
      <c r="L4" s="29"/>
      <c r="M4" s="210"/>
      <c r="N4" s="211"/>
      <c r="O4" s="212"/>
    </row>
    <row r="5" spans="1:15" ht="15.75" thickBot="1" x14ac:dyDescent="0.3">
      <c r="A5" s="16"/>
      <c r="B5" s="202"/>
      <c r="C5" s="105"/>
      <c r="D5" s="202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25">
      <c r="A6" s="16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.75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21" thickBot="1" x14ac:dyDescent="0.3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25">
      <c r="A10" s="126" t="s">
        <v>194</v>
      </c>
      <c r="B10" s="120">
        <f>SUM(B18:B21)</f>
        <v>1594489355.9938314</v>
      </c>
      <c r="C10" s="11"/>
      <c r="D10" s="120">
        <f>SUM(D18:D21)</f>
        <v>-1347394.3687242051</v>
      </c>
      <c r="E10" s="11"/>
      <c r="F10" s="120">
        <f>SUM(F18:F21)</f>
        <v>54714235.014929503</v>
      </c>
      <c r="G10" s="132"/>
      <c r="H10" s="29"/>
      <c r="I10" s="120">
        <f>SUM(I18:I21)</f>
        <v>1200429631.7852705</v>
      </c>
      <c r="J10" s="120">
        <f>SUM(J18:J21)</f>
        <v>35262.929337804882</v>
      </c>
      <c r="K10" s="120">
        <f>I10-J10</f>
        <v>1200394368.8559327</v>
      </c>
      <c r="L10" s="29"/>
      <c r="M10" s="120">
        <f>B10+F10+I10</f>
        <v>2849633222.7940311</v>
      </c>
      <c r="N10" s="120">
        <f>D10+J10</f>
        <v>-1312131.4393864002</v>
      </c>
      <c r="O10" s="120">
        <f>M10-N10</f>
        <v>2850945354.2334175</v>
      </c>
    </row>
    <row r="11" spans="1:15" x14ac:dyDescent="0.25">
      <c r="A11" s="134" t="s">
        <v>197</v>
      </c>
      <c r="B11" s="121">
        <v>7490141.4482956724</v>
      </c>
      <c r="C11" s="11"/>
      <c r="D11" s="121">
        <v>6616556.794655758</v>
      </c>
      <c r="E11" s="11"/>
      <c r="F11" s="121">
        <v>3593466.4694546186</v>
      </c>
      <c r="G11" s="132"/>
      <c r="H11" s="29"/>
      <c r="I11" s="121">
        <v>38588159.110410966</v>
      </c>
      <c r="J11" s="121">
        <v>0</v>
      </c>
      <c r="K11" s="120">
        <f>I11-J11</f>
        <v>38588159.110410966</v>
      </c>
      <c r="L11" s="29"/>
      <c r="M11" s="120">
        <f>B11+F11+I11</f>
        <v>49671767.028161258</v>
      </c>
      <c r="N11" s="120">
        <f>D11+J11</f>
        <v>6616556.794655758</v>
      </c>
      <c r="O11" s="120">
        <f>M11-N11</f>
        <v>43055210.233505502</v>
      </c>
    </row>
    <row r="12" spans="1:15" x14ac:dyDescent="0.25">
      <c r="A12" s="134" t="s">
        <v>196</v>
      </c>
      <c r="B12" s="121">
        <v>-727947.21019531286</v>
      </c>
      <c r="C12" s="11"/>
      <c r="D12" s="121">
        <v>316409.01894487551</v>
      </c>
      <c r="E12" s="11"/>
      <c r="F12" s="121">
        <v>100448.3138492835</v>
      </c>
      <c r="G12" s="132"/>
      <c r="H12" s="29"/>
      <c r="I12" s="121">
        <v>3835780</v>
      </c>
      <c r="J12" s="121">
        <v>0</v>
      </c>
      <c r="K12" s="120">
        <f>I12-J12</f>
        <v>3835780</v>
      </c>
      <c r="L12" s="29"/>
      <c r="M12" s="120">
        <f>B12+F12+I12</f>
        <v>3208281.1036539706</v>
      </c>
      <c r="N12" s="120">
        <f>D12+J12</f>
        <v>316409.01894487551</v>
      </c>
      <c r="O12" s="120">
        <f>M12-N12</f>
        <v>2891872.0847090953</v>
      </c>
    </row>
    <row r="13" spans="1:15" x14ac:dyDescent="0.25">
      <c r="A13" s="134" t="s">
        <v>195</v>
      </c>
      <c r="B13" s="121">
        <v>1505229.5969731959</v>
      </c>
      <c r="C13" s="11"/>
      <c r="D13" s="121">
        <v>150883.45056882431</v>
      </c>
      <c r="E13" s="11"/>
      <c r="F13" s="121">
        <v>727437.54774932249</v>
      </c>
      <c r="G13" s="132"/>
      <c r="H13" s="29"/>
      <c r="I13" s="121">
        <v>99284.462205160002</v>
      </c>
      <c r="J13" s="121">
        <v>0</v>
      </c>
      <c r="K13" s="120">
        <f>I13-J13</f>
        <v>99284.462205160002</v>
      </c>
      <c r="L13" s="29"/>
      <c r="M13" s="120">
        <f>B13+F13+I13</f>
        <v>2331951.6069276785</v>
      </c>
      <c r="N13" s="120">
        <f>D13+J13</f>
        <v>150883.45056882431</v>
      </c>
      <c r="O13" s="120">
        <f>M13-N13</f>
        <v>2181068.1563588539</v>
      </c>
    </row>
    <row r="14" spans="1:15" x14ac:dyDescent="0.25">
      <c r="A14" s="133" t="s">
        <v>0</v>
      </c>
      <c r="B14" s="120">
        <f>SUM(B10:B13)</f>
        <v>1602756779.8289049</v>
      </c>
      <c r="C14" s="11"/>
      <c r="D14" s="120">
        <f>SUM(D10:D13)</f>
        <v>5736454.8954452518</v>
      </c>
      <c r="E14" s="11"/>
      <c r="F14" s="120">
        <f>SUM(F10:F13)</f>
        <v>59135587.34598273</v>
      </c>
      <c r="G14" s="132"/>
      <c r="H14" s="29"/>
      <c r="I14" s="120">
        <f>SUM(I10:I13)</f>
        <v>1242952855.3578866</v>
      </c>
      <c r="J14" s="120">
        <f>SUM(J10:J13)</f>
        <v>35262.929337804882</v>
      </c>
      <c r="K14" s="120">
        <f>SUM(K10:K13)</f>
        <v>1242917592.4285488</v>
      </c>
      <c r="L14" s="29"/>
      <c r="M14" s="120">
        <f>SUM(M10:M13)</f>
        <v>2904845222.532774</v>
      </c>
      <c r="N14" s="120">
        <f>SUM(N10:N13)</f>
        <v>5771717.824783057</v>
      </c>
      <c r="O14" s="120">
        <f>SUM(O10:O13)</f>
        <v>2899073504.7079911</v>
      </c>
    </row>
    <row r="15" spans="1:15" ht="15.75" thickBot="1" x14ac:dyDescent="0.3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6"/>
      <c r="O15" s="130"/>
    </row>
    <row r="16" spans="1:15" ht="21" thickBot="1" x14ac:dyDescent="0.3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25">
      <c r="A17" s="9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25">
      <c r="A18" s="126" t="s">
        <v>1</v>
      </c>
      <c r="B18" s="124">
        <v>-58917035.884087078</v>
      </c>
      <c r="C18" s="125"/>
      <c r="D18" s="124">
        <v>-2469842.8611674481</v>
      </c>
      <c r="E18" s="125"/>
      <c r="F18" s="124">
        <v>39442977.246296383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29"/>
      <c r="M18" s="120">
        <f>B18+F18+I18</f>
        <v>-19474058.637790695</v>
      </c>
      <c r="N18" s="120">
        <f>D18+J18</f>
        <v>-2469842.8611674481</v>
      </c>
      <c r="O18" s="120">
        <f>M18-N18</f>
        <v>-17004215.776623245</v>
      </c>
    </row>
    <row r="19" spans="1:15" x14ac:dyDescent="0.25">
      <c r="A19" s="126" t="s">
        <v>193</v>
      </c>
      <c r="B19" s="124">
        <v>208684745.02805761</v>
      </c>
      <c r="C19" s="125"/>
      <c r="D19" s="124">
        <v>1019630.0999104298</v>
      </c>
      <c r="E19" s="125"/>
      <c r="F19" s="124">
        <v>2651971.9240262872</v>
      </c>
      <c r="G19" s="123" t="s">
        <v>276</v>
      </c>
      <c r="H19" s="122"/>
      <c r="I19" s="121">
        <v>3739953.01015</v>
      </c>
      <c r="J19" s="121">
        <v>0</v>
      </c>
      <c r="K19" s="120">
        <f>I19-J19</f>
        <v>3739953.01015</v>
      </c>
      <c r="L19" s="29"/>
      <c r="M19" s="120">
        <f>B19+F19+I19</f>
        <v>215076669.96223387</v>
      </c>
      <c r="N19" s="120">
        <f>D19+J19</f>
        <v>1019630.0999104298</v>
      </c>
      <c r="O19" s="120">
        <f>M19-N19</f>
        <v>214057039.86232343</v>
      </c>
    </row>
    <row r="20" spans="1:15" x14ac:dyDescent="0.25">
      <c r="A20" s="126" t="s">
        <v>192</v>
      </c>
      <c r="B20" s="124">
        <v>1322579484.0335257</v>
      </c>
      <c r="C20" s="125"/>
      <c r="D20" s="124">
        <v>34986.846085311168</v>
      </c>
      <c r="E20" s="125"/>
      <c r="F20" s="124">
        <v>10846165.685195943</v>
      </c>
      <c r="G20" s="123" t="s">
        <v>276</v>
      </c>
      <c r="H20" s="122"/>
      <c r="I20" s="121">
        <v>1193101435.8755052</v>
      </c>
      <c r="J20" s="121">
        <v>35262.929337804882</v>
      </c>
      <c r="K20" s="120">
        <f>I20-J20</f>
        <v>1193066172.9461675</v>
      </c>
      <c r="L20" s="29"/>
      <c r="M20" s="120">
        <f>B20+F20+I20</f>
        <v>2526527085.5942268</v>
      </c>
      <c r="N20" s="120">
        <f>D20+J20</f>
        <v>70249.775423116051</v>
      </c>
      <c r="O20" s="120">
        <f>M20-N20</f>
        <v>2526456835.8188038</v>
      </c>
    </row>
    <row r="21" spans="1:15" x14ac:dyDescent="0.25">
      <c r="A21" s="126" t="s">
        <v>191</v>
      </c>
      <c r="B21" s="124">
        <v>122142162.81633529</v>
      </c>
      <c r="C21" s="125"/>
      <c r="D21" s="124">
        <v>67831.546447502158</v>
      </c>
      <c r="E21" s="125"/>
      <c r="F21" s="124">
        <v>1773120.1594108883</v>
      </c>
      <c r="G21" s="123" t="s">
        <v>276</v>
      </c>
      <c r="H21" s="122"/>
      <c r="I21" s="121">
        <v>3588242.8996152701</v>
      </c>
      <c r="J21" s="121">
        <v>0</v>
      </c>
      <c r="K21" s="120">
        <f>I21-J21</f>
        <v>3588242.8996152701</v>
      </c>
      <c r="L21" s="29"/>
      <c r="M21" s="120">
        <f>B21+F21+I21</f>
        <v>127503525.87536146</v>
      </c>
      <c r="N21" s="120">
        <f>D21+J21</f>
        <v>67831.546447502158</v>
      </c>
      <c r="O21" s="120">
        <f>M21-N21</f>
        <v>127435694.32891396</v>
      </c>
    </row>
    <row r="22" spans="1:15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5" x14ac:dyDescent="0.25"/>
  <cols>
    <col min="1" max="1" width="82.7109375" bestFit="1" customWidth="1"/>
    <col min="2" max="2" width="17" bestFit="1" customWidth="1"/>
    <col min="3" max="3" width="14.7109375" bestFit="1" customWidth="1"/>
    <col min="4" max="4" width="15" bestFit="1" customWidth="1"/>
    <col min="5" max="5" width="15.7109375" bestFit="1" customWidth="1"/>
    <col min="6" max="6" width="14.42578125" bestFit="1" customWidth="1"/>
    <col min="7" max="7" width="11.7109375" bestFit="1" customWidth="1"/>
    <col min="8" max="8" width="13.28515625" bestFit="1" customWidth="1"/>
    <col min="9" max="9" width="10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9.5703125" bestFit="1" customWidth="1"/>
    <col min="14" max="14" width="10.85546875" bestFit="1" customWidth="1"/>
    <col min="15" max="15" width="14.5703125" bestFit="1" customWidth="1"/>
    <col min="16" max="16" width="16.140625" bestFit="1" customWidth="1"/>
    <col min="17" max="17" width="17" bestFit="1" customWidth="1"/>
    <col min="18" max="18" width="14.7109375" bestFit="1" customWidth="1"/>
    <col min="19" max="19" width="15" bestFit="1" customWidth="1"/>
    <col min="20" max="21" width="14.42578125" bestFit="1" customWidth="1"/>
    <col min="22" max="22" width="11.7109375" bestFit="1" customWidth="1"/>
    <col min="23" max="23" width="13.28515625" bestFit="1" customWidth="1"/>
    <col min="24" max="24" width="8.85546875" bestFit="1" customWidth="1"/>
    <col min="25" max="25" width="12.28515625" bestFit="1" customWidth="1"/>
    <col min="26" max="26" width="9.5703125" bestFit="1" customWidth="1"/>
    <col min="27" max="27" width="7.7109375" bestFit="1" customWidth="1"/>
    <col min="28" max="28" width="14.5703125" bestFit="1" customWidth="1"/>
    <col min="29" max="29" width="16.140625" bestFit="1" customWidth="1"/>
  </cols>
  <sheetData>
    <row r="1" spans="1:29" ht="21" thickBot="1" x14ac:dyDescent="0.35">
      <c r="A1" s="1" t="s">
        <v>240</v>
      </c>
      <c r="B1" s="96"/>
      <c r="C1" s="95"/>
      <c r="D1" s="96"/>
      <c r="E1" s="184">
        <v>44377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25">
      <c r="A3" s="156"/>
      <c r="B3" s="213" t="s">
        <v>239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 t="s">
        <v>238</v>
      </c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5"/>
    </row>
    <row r="4" spans="1:29" ht="45.75" thickBot="1" x14ac:dyDescent="0.3">
      <c r="A4" s="156"/>
      <c r="B4" s="155" t="s">
        <v>235</v>
      </c>
      <c r="C4" s="154" t="s">
        <v>234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4" t="s">
        <v>225</v>
      </c>
      <c r="Q4" s="154" t="s">
        <v>235</v>
      </c>
      <c r="R4" s="154" t="s">
        <v>234</v>
      </c>
      <c r="S4" s="154" t="s">
        <v>233</v>
      </c>
      <c r="T4" s="154" t="s">
        <v>232</v>
      </c>
      <c r="U4" s="154" t="s">
        <v>231</v>
      </c>
      <c r="V4" s="154" t="s">
        <v>2</v>
      </c>
      <c r="W4" s="154" t="s">
        <v>230</v>
      </c>
      <c r="X4" s="154" t="s">
        <v>229</v>
      </c>
      <c r="Y4" s="154" t="s">
        <v>228</v>
      </c>
      <c r="Z4" s="154" t="s">
        <v>227</v>
      </c>
      <c r="AA4" s="154" t="s">
        <v>137</v>
      </c>
      <c r="AB4" s="154" t="s">
        <v>226</v>
      </c>
      <c r="AC4" s="153" t="s">
        <v>225</v>
      </c>
    </row>
    <row r="5" spans="1:29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1" thickBot="1" x14ac:dyDescent="0.3">
      <c r="A8" s="129" t="s">
        <v>198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1"/>
    </row>
    <row r="9" spans="1:29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x14ac:dyDescent="0.25">
      <c r="A10" s="150" t="s">
        <v>194</v>
      </c>
      <c r="B10" s="145">
        <f t="shared" ref="B10:K10" si="0">SUM(B14:B29)</f>
        <v>40270677.224893466</v>
      </c>
      <c r="C10" s="145">
        <f t="shared" si="0"/>
        <v>6221994.8575073024</v>
      </c>
      <c r="D10" s="145">
        <f t="shared" si="0"/>
        <v>307028.55582029663</v>
      </c>
      <c r="E10" s="145">
        <f t="shared" si="0"/>
        <v>2225.8428571428562</v>
      </c>
      <c r="F10" s="145">
        <f t="shared" si="0"/>
        <v>708</v>
      </c>
      <c r="G10" s="145">
        <f t="shared" si="0"/>
        <v>127095.41379347598</v>
      </c>
      <c r="H10" s="145">
        <f t="shared" si="0"/>
        <v>349423.10348356888</v>
      </c>
      <c r="I10" s="145">
        <f t="shared" si="0"/>
        <v>3758315.9688061997</v>
      </c>
      <c r="J10" s="145">
        <f t="shared" si="0"/>
        <v>-3350</v>
      </c>
      <c r="K10" s="145">
        <f t="shared" si="0"/>
        <v>54476.388888888891</v>
      </c>
      <c r="L10" s="146"/>
      <c r="M10" s="146"/>
      <c r="N10" s="145">
        <f>SUM(N14:N29)</f>
        <v>-1236811.7796332384</v>
      </c>
      <c r="O10" s="145">
        <f>SUM(O14:O29)</f>
        <v>-347703.99393831374</v>
      </c>
      <c r="P10" s="145">
        <f>B10+C10-D10-E10-F10-G10-H10-I10+J10-K10+N10+O10</f>
        <v>40305533.035179645</v>
      </c>
      <c r="Q10" s="145">
        <f t="shared" ref="Q10:AB10" si="1">SUM(Q14:Q29)</f>
        <v>2743331.0241389954</v>
      </c>
      <c r="R10" s="145">
        <f t="shared" si="1"/>
        <v>148227.00000138776</v>
      </c>
      <c r="S10" s="145">
        <f t="shared" si="1"/>
        <v>33972.000000464104</v>
      </c>
      <c r="T10" s="145">
        <f t="shared" si="1"/>
        <v>0</v>
      </c>
      <c r="U10" s="145">
        <f t="shared" si="1"/>
        <v>0</v>
      </c>
      <c r="V10" s="145">
        <f t="shared" si="1"/>
        <v>25069.08373136622</v>
      </c>
      <c r="W10" s="145">
        <f t="shared" si="1"/>
        <v>48423.000004555666</v>
      </c>
      <c r="X10" s="145">
        <f t="shared" si="1"/>
        <v>53.000000014901161</v>
      </c>
      <c r="Y10" s="145">
        <f t="shared" si="1"/>
        <v>-1671</v>
      </c>
      <c r="Z10" s="145">
        <f t="shared" si="1"/>
        <v>1727</v>
      </c>
      <c r="AA10" s="145">
        <f t="shared" si="1"/>
        <v>15610.999997900049</v>
      </c>
      <c r="AB10" s="145">
        <f t="shared" si="1"/>
        <v>12659.999998828265</v>
      </c>
      <c r="AC10" s="145">
        <f>Q10+R10-S10-T10-U10-V10-W10-X10+Y10-Z10+AA10+AB10</f>
        <v>2808913.9404007103</v>
      </c>
    </row>
    <row r="11" spans="1:29" ht="15.75" thickBot="1" x14ac:dyDescent="0.3">
      <c r="A11" s="11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</row>
    <row r="12" spans="1:29" ht="21" thickBot="1" x14ac:dyDescent="0.3">
      <c r="A12" s="129" t="s">
        <v>194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8"/>
    </row>
    <row r="13" spans="1:29" x14ac:dyDescent="0.25">
      <c r="A13" s="11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</row>
    <row r="14" spans="1:29" x14ac:dyDescent="0.25">
      <c r="A14" s="126" t="s">
        <v>224</v>
      </c>
      <c r="B14" s="124">
        <v>8800068.781882558</v>
      </c>
      <c r="C14" s="124">
        <v>757307.98722259013</v>
      </c>
      <c r="D14" s="124">
        <v>54779.299158384842</v>
      </c>
      <c r="E14" s="124">
        <v>296.84285714285613</v>
      </c>
      <c r="F14" s="124">
        <v>90</v>
      </c>
      <c r="G14" s="124">
        <v>2190</v>
      </c>
      <c r="H14" s="124">
        <v>10274</v>
      </c>
      <c r="I14" s="124">
        <v>732860.54354540387</v>
      </c>
      <c r="J14" s="124">
        <v>24</v>
      </c>
      <c r="K14" s="124">
        <v>5808.3888888888896</v>
      </c>
      <c r="L14" s="146"/>
      <c r="M14" s="146"/>
      <c r="N14" s="124">
        <v>-35112.912772769654</v>
      </c>
      <c r="O14" s="124">
        <v>17809.000999999873</v>
      </c>
      <c r="P14" s="145">
        <f>B14+C14-D14-E14-F14-G14-H14-I14+J14-K14+N14+O14</f>
        <v>8733797.7828825582</v>
      </c>
      <c r="Q14" s="124">
        <v>36056</v>
      </c>
      <c r="R14" s="124">
        <v>7719</v>
      </c>
      <c r="S14" s="124">
        <v>16</v>
      </c>
      <c r="T14" s="124">
        <v>0</v>
      </c>
      <c r="U14" s="124">
        <v>0</v>
      </c>
      <c r="V14" s="124">
        <v>16</v>
      </c>
      <c r="W14" s="124">
        <v>114</v>
      </c>
      <c r="X14" s="124">
        <v>17</v>
      </c>
      <c r="Y14" s="124">
        <v>0</v>
      </c>
      <c r="Z14" s="124">
        <v>362</v>
      </c>
      <c r="AA14" s="124">
        <v>5</v>
      </c>
      <c r="AB14" s="124">
        <v>-1303</v>
      </c>
      <c r="AC14" s="145">
        <f>Q14+R14-S14-T14-U14-V14-W14-X14+Y14-Z14+AA14+AB14</f>
        <v>41952</v>
      </c>
    </row>
    <row r="15" spans="1:29" x14ac:dyDescent="0.25">
      <c r="A15" s="126" t="s">
        <v>223</v>
      </c>
      <c r="B15" s="124">
        <v>516444</v>
      </c>
      <c r="C15" s="124">
        <v>128942</v>
      </c>
      <c r="D15" s="124">
        <v>1892</v>
      </c>
      <c r="E15" s="124">
        <v>0</v>
      </c>
      <c r="F15" s="124">
        <v>3</v>
      </c>
      <c r="G15" s="124">
        <v>0</v>
      </c>
      <c r="H15" s="124">
        <v>16</v>
      </c>
      <c r="I15" s="124">
        <v>70126</v>
      </c>
      <c r="J15" s="124">
        <v>-2</v>
      </c>
      <c r="K15" s="124">
        <v>16209</v>
      </c>
      <c r="L15" s="146"/>
      <c r="M15" s="146"/>
      <c r="N15" s="124">
        <v>-63173</v>
      </c>
      <c r="O15" s="124">
        <v>-7797</v>
      </c>
      <c r="P15" s="145">
        <f>B15+C15-D15-E15-F15-G15-H15-I15+J15-K15+N15+O15</f>
        <v>486168</v>
      </c>
      <c r="Q15" s="124">
        <v>21</v>
      </c>
      <c r="R15" s="124">
        <v>25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14</v>
      </c>
      <c r="Y15" s="124">
        <v>0</v>
      </c>
      <c r="Z15" s="124">
        <v>0</v>
      </c>
      <c r="AA15" s="124">
        <v>-29</v>
      </c>
      <c r="AB15" s="124">
        <v>0</v>
      </c>
      <c r="AC15" s="145">
        <f>Q15+R15-S15-T15-U15-V15-W15-X15+Y15-Z15+AA15+AB15</f>
        <v>3</v>
      </c>
    </row>
    <row r="16" spans="1:29" x14ac:dyDescent="0.25">
      <c r="A16" s="126" t="s">
        <v>222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</row>
    <row r="17" spans="1:29" x14ac:dyDescent="0.25">
      <c r="A17" s="126" t="s">
        <v>221</v>
      </c>
      <c r="B17" s="124">
        <v>4386643.75</v>
      </c>
      <c r="C17" s="124">
        <v>630488</v>
      </c>
      <c r="D17" s="124">
        <v>11061</v>
      </c>
      <c r="E17" s="124">
        <v>973</v>
      </c>
      <c r="F17" s="124">
        <v>127</v>
      </c>
      <c r="G17" s="124">
        <v>726</v>
      </c>
      <c r="H17" s="124">
        <v>40</v>
      </c>
      <c r="I17" s="124">
        <v>316652</v>
      </c>
      <c r="J17" s="124">
        <v>0</v>
      </c>
      <c r="K17" s="124">
        <v>8468</v>
      </c>
      <c r="L17" s="146"/>
      <c r="M17" s="146"/>
      <c r="N17" s="124">
        <v>-364723</v>
      </c>
      <c r="O17" s="124">
        <v>2250</v>
      </c>
      <c r="P17" s="145">
        <f>B17+C17-D17-E17-F17-G17-H17-I17+J17-K17+N17+O17</f>
        <v>4316611.75</v>
      </c>
      <c r="Q17" s="124">
        <v>7</v>
      </c>
      <c r="R17" s="124">
        <v>8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6</v>
      </c>
      <c r="Y17" s="124">
        <v>0</v>
      </c>
      <c r="Z17" s="124">
        <v>0</v>
      </c>
      <c r="AA17" s="124">
        <v>-9</v>
      </c>
      <c r="AB17" s="124">
        <v>0</v>
      </c>
      <c r="AC17" s="145">
        <f>Q17+R17-S17-T17-U17-V17-W17-X17+Y17-Z17+AA17+AB17</f>
        <v>0</v>
      </c>
    </row>
    <row r="18" spans="1:29" x14ac:dyDescent="0.25">
      <c r="A18" s="126" t="s">
        <v>220</v>
      </c>
      <c r="B18" s="124">
        <v>3080043.6688897</v>
      </c>
      <c r="C18" s="124">
        <v>997649</v>
      </c>
      <c r="D18" s="124">
        <v>6316</v>
      </c>
      <c r="E18" s="124">
        <v>832</v>
      </c>
      <c r="F18" s="124">
        <v>421</v>
      </c>
      <c r="G18" s="124">
        <v>0</v>
      </c>
      <c r="H18" s="124">
        <v>13111</v>
      </c>
      <c r="I18" s="124">
        <v>381623</v>
      </c>
      <c r="J18" s="124">
        <v>3</v>
      </c>
      <c r="K18" s="124">
        <v>22566</v>
      </c>
      <c r="L18" s="146"/>
      <c r="M18" s="146"/>
      <c r="N18" s="124">
        <v>-646872</v>
      </c>
      <c r="O18" s="124">
        <v>0</v>
      </c>
      <c r="P18" s="145">
        <f>B18+C18-D18-E18-F18-G18-H18-I18+J18-K18+N18+O18</f>
        <v>3005954.6688897</v>
      </c>
      <c r="Q18" s="124">
        <v>2</v>
      </c>
      <c r="R18" s="124">
        <v>5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3</v>
      </c>
      <c r="AA18" s="124">
        <v>0</v>
      </c>
      <c r="AB18" s="124">
        <v>0</v>
      </c>
      <c r="AC18" s="145">
        <f>Q18+R18-S18-T18-U18-V18-W18-X18+Y18-Z18+AA18+AB18</f>
        <v>4</v>
      </c>
    </row>
    <row r="19" spans="1:29" x14ac:dyDescent="0.25">
      <c r="A19" s="126" t="s">
        <v>219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x14ac:dyDescent="0.25">
      <c r="A20" s="126" t="s">
        <v>218</v>
      </c>
      <c r="B20" s="124">
        <v>10584792.003007</v>
      </c>
      <c r="C20" s="124">
        <v>1948633.8702784909</v>
      </c>
      <c r="D20" s="124">
        <v>136671.25666071</v>
      </c>
      <c r="E20" s="124">
        <v>1</v>
      </c>
      <c r="F20" s="124">
        <v>53</v>
      </c>
      <c r="G20" s="124">
        <v>763</v>
      </c>
      <c r="H20" s="124">
        <v>3583</v>
      </c>
      <c r="I20" s="124">
        <v>1394504.7356038571</v>
      </c>
      <c r="J20" s="124">
        <v>32</v>
      </c>
      <c r="K20" s="124">
        <v>1221</v>
      </c>
      <c r="L20" s="146"/>
      <c r="M20" s="146"/>
      <c r="N20" s="124">
        <v>127911.926269249</v>
      </c>
      <c r="O20" s="124">
        <v>-1842.9990000007674</v>
      </c>
      <c r="P20" s="145">
        <f>B20+C20-D20-E20-F20-G20-H20-I20+J20-K20+N20+O20</f>
        <v>11122729.808290172</v>
      </c>
      <c r="Q20" s="124">
        <v>1715</v>
      </c>
      <c r="R20" s="124">
        <v>8</v>
      </c>
      <c r="S20" s="124">
        <v>30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-25</v>
      </c>
      <c r="AB20" s="124">
        <v>0</v>
      </c>
      <c r="AC20" s="145">
        <f>Q20+R20-S20-T20-U20-V20-W20-X20+Y20-Z20+AA20+AB20</f>
        <v>1668</v>
      </c>
    </row>
    <row r="21" spans="1:29" x14ac:dyDescent="0.25">
      <c r="A21" s="126" t="s">
        <v>217</v>
      </c>
      <c r="B21" s="124">
        <v>5626861</v>
      </c>
      <c r="C21" s="124">
        <v>1408198</v>
      </c>
      <c r="D21" s="124">
        <v>63533</v>
      </c>
      <c r="E21" s="124">
        <v>23</v>
      </c>
      <c r="F21" s="124">
        <v>0</v>
      </c>
      <c r="G21" s="124">
        <v>2497</v>
      </c>
      <c r="H21" s="124">
        <v>11</v>
      </c>
      <c r="I21" s="124">
        <v>818571</v>
      </c>
      <c r="J21" s="124">
        <v>2</v>
      </c>
      <c r="K21" s="124">
        <v>108</v>
      </c>
      <c r="L21" s="146"/>
      <c r="M21" s="146"/>
      <c r="N21" s="124">
        <v>-222636</v>
      </c>
      <c r="O21" s="124">
        <v>-356685</v>
      </c>
      <c r="P21" s="145">
        <f>B21+C21-D21-E21-F21-G21-H21-I21+J21-K21+N21+O21</f>
        <v>5570997</v>
      </c>
      <c r="Q21" s="124">
        <v>2198</v>
      </c>
      <c r="R21" s="124">
        <v>257</v>
      </c>
      <c r="S21" s="124">
        <v>131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-203</v>
      </c>
      <c r="AB21" s="124">
        <v>0</v>
      </c>
      <c r="AC21" s="145">
        <f>Q21+R21-S21-T21-U21-V21-W21-X21+Y21-Z21+AA21+AB21</f>
        <v>2121</v>
      </c>
    </row>
    <row r="22" spans="1:29" x14ac:dyDescent="0.25">
      <c r="A22" s="126" t="s">
        <v>216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</row>
    <row r="23" spans="1:29" x14ac:dyDescent="0.25">
      <c r="A23" s="126" t="s">
        <v>193</v>
      </c>
      <c r="B23" s="124">
        <v>10</v>
      </c>
      <c r="C23" s="124">
        <v>2</v>
      </c>
      <c r="D23" s="124">
        <v>7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46"/>
      <c r="M23" s="146"/>
      <c r="N23" s="124">
        <v>7</v>
      </c>
      <c r="O23" s="124">
        <v>0</v>
      </c>
      <c r="P23" s="145">
        <f>B23+C23-D23-E23-F23-G23-H23-I23+J23-K23+N23+O23</f>
        <v>12</v>
      </c>
      <c r="Q23" s="124">
        <v>584868.00400600093</v>
      </c>
      <c r="R23" s="124">
        <v>16043</v>
      </c>
      <c r="S23" s="124">
        <v>16553</v>
      </c>
      <c r="T23" s="124">
        <v>0</v>
      </c>
      <c r="U23" s="124">
        <v>0</v>
      </c>
      <c r="V23" s="124">
        <v>397</v>
      </c>
      <c r="W23" s="124">
        <v>752</v>
      </c>
      <c r="X23" s="124">
        <v>1</v>
      </c>
      <c r="Y23" s="124">
        <v>0</v>
      </c>
      <c r="Z23" s="124">
        <v>414</v>
      </c>
      <c r="AA23" s="124">
        <v>-10</v>
      </c>
      <c r="AB23" s="124">
        <v>-3</v>
      </c>
      <c r="AC23" s="145">
        <f>Q23+R23-S23-T23-U23-V23-W23-X23+Y23-Z23+AA23+AB23</f>
        <v>582781.00400600093</v>
      </c>
    </row>
    <row r="24" spans="1:29" x14ac:dyDescent="0.25">
      <c r="A24" s="126" t="s">
        <v>215</v>
      </c>
      <c r="B24" s="124">
        <v>3336695.0030009588</v>
      </c>
      <c r="C24" s="124">
        <v>271453.00000584289</v>
      </c>
      <c r="D24" s="124">
        <v>14799.00000040972</v>
      </c>
      <c r="E24" s="124">
        <v>4</v>
      </c>
      <c r="F24" s="124">
        <v>0</v>
      </c>
      <c r="G24" s="124">
        <v>60666.413793297164</v>
      </c>
      <c r="H24" s="124">
        <v>252509.10346043974</v>
      </c>
      <c r="I24" s="124">
        <v>16436.689655880225</v>
      </c>
      <c r="J24" s="124">
        <v>-380</v>
      </c>
      <c r="K24" s="124">
        <v>0</v>
      </c>
      <c r="L24" s="146"/>
      <c r="M24" s="146"/>
      <c r="N24" s="124">
        <v>-14388.793109976286</v>
      </c>
      <c r="O24" s="124">
        <v>-31597.998985626153</v>
      </c>
      <c r="P24" s="145">
        <f>B24+C24-D24-E24-F24-G24-H24-I24+J24-K24+N24+O24</f>
        <v>3217366.0040011723</v>
      </c>
      <c r="Q24" s="124">
        <v>979503.0040045369</v>
      </c>
      <c r="R24" s="124">
        <v>72326.000001460576</v>
      </c>
      <c r="S24" s="124">
        <v>8021.9999999404699</v>
      </c>
      <c r="T24" s="124">
        <v>0</v>
      </c>
      <c r="U24" s="124">
        <v>0</v>
      </c>
      <c r="V24" s="124">
        <v>9073.0000000298005</v>
      </c>
      <c r="W24" s="124">
        <v>23018.000001629251</v>
      </c>
      <c r="X24" s="124">
        <v>11</v>
      </c>
      <c r="Y24" s="124">
        <v>36</v>
      </c>
      <c r="Z24" s="124">
        <v>285</v>
      </c>
      <c r="AA24" s="124">
        <v>1448.9999991665318</v>
      </c>
      <c r="AB24" s="124">
        <v>5086.9999977926491</v>
      </c>
      <c r="AC24" s="145">
        <f>Q24+R24-S24-T24-U24-V24-W24-X24+Y24-Z24+AA24+AB24</f>
        <v>1017992.0040013571</v>
      </c>
    </row>
    <row r="25" spans="1:29" x14ac:dyDescent="0.25">
      <c r="A25" s="126" t="s">
        <v>214</v>
      </c>
      <c r="B25" s="124">
        <v>2755843.0121022398</v>
      </c>
      <c r="C25" s="124">
        <v>68673.000000377797</v>
      </c>
      <c r="D25" s="124">
        <v>7766.0000007920335</v>
      </c>
      <c r="E25" s="124">
        <v>14</v>
      </c>
      <c r="F25" s="124">
        <v>0</v>
      </c>
      <c r="G25" s="124">
        <v>29348.00000017881</v>
      </c>
      <c r="H25" s="124">
        <v>45666.000023129141</v>
      </c>
      <c r="I25" s="124">
        <v>1411.000001057982</v>
      </c>
      <c r="J25" s="124">
        <v>-2408</v>
      </c>
      <c r="K25" s="124">
        <v>0</v>
      </c>
      <c r="L25" s="146"/>
      <c r="M25" s="146"/>
      <c r="N25" s="124">
        <v>8589.9999802581806</v>
      </c>
      <c r="O25" s="124">
        <v>-0.99895268667023629</v>
      </c>
      <c r="P25" s="145">
        <f>B25+C25-D25-E25-F25-G25-H25-I25+J25-K25+N25+O25</f>
        <v>2746492.0131050311</v>
      </c>
      <c r="Q25" s="124">
        <v>518362.00410707924</v>
      </c>
      <c r="R25" s="124">
        <v>11778.999999927189</v>
      </c>
      <c r="S25" s="124">
        <v>1368.9999999394638</v>
      </c>
      <c r="T25" s="124">
        <v>0</v>
      </c>
      <c r="U25" s="124">
        <v>0</v>
      </c>
      <c r="V25" s="124">
        <v>5946.0000000596046</v>
      </c>
      <c r="W25" s="124">
        <v>14098.00000211224</v>
      </c>
      <c r="X25" s="124">
        <v>2</v>
      </c>
      <c r="Y25" s="124">
        <v>-1016</v>
      </c>
      <c r="Z25" s="124">
        <v>0</v>
      </c>
      <c r="AA25" s="124">
        <v>15907.999998651962</v>
      </c>
      <c r="AB25" s="124">
        <v>-16.99999837030191</v>
      </c>
      <c r="AC25" s="145">
        <f>Q25+R25-S25-T25-U25-V25-W25-X25+Y25-Z25+AA25+AB25</f>
        <v>523601.00410517683</v>
      </c>
    </row>
    <row r="26" spans="1:29" x14ac:dyDescent="0.25">
      <c r="A26" s="126" t="s">
        <v>213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</row>
    <row r="27" spans="1:29" x14ac:dyDescent="0.25">
      <c r="A27" s="126" t="s">
        <v>212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46"/>
      <c r="M27" s="146"/>
      <c r="N27" s="124">
        <v>0</v>
      </c>
      <c r="O27" s="124">
        <v>0</v>
      </c>
      <c r="P27" s="145">
        <f>B27+C27-D27-E27-F27-G27-H27-I27+J27-K27+N27+O27</f>
        <v>0</v>
      </c>
      <c r="Q27" s="124">
        <v>528020.84880355862</v>
      </c>
      <c r="R27" s="124">
        <v>40057</v>
      </c>
      <c r="S27" s="124">
        <v>7480.0000005841721</v>
      </c>
      <c r="T27" s="124">
        <v>0</v>
      </c>
      <c r="U27" s="124">
        <v>0</v>
      </c>
      <c r="V27" s="124">
        <v>6859.9162687231856</v>
      </c>
      <c r="W27" s="124">
        <v>9564.0000008141797</v>
      </c>
      <c r="X27" s="124">
        <v>1.0000000149011601</v>
      </c>
      <c r="Y27" s="124">
        <v>-666</v>
      </c>
      <c r="Z27" s="124">
        <v>663</v>
      </c>
      <c r="AA27" s="124">
        <v>-2063.9999999184429</v>
      </c>
      <c r="AB27" s="124">
        <v>11780.999999405918</v>
      </c>
      <c r="AC27" s="145">
        <f>Q27+R27-S27-T27-U27-V27-W27-X27+Y27-Z27+AA27+AB27</f>
        <v>552560.93253290968</v>
      </c>
    </row>
    <row r="28" spans="1:29" x14ac:dyDescent="0.25">
      <c r="A28" s="126" t="s">
        <v>211</v>
      </c>
      <c r="B28" s="124">
        <v>1157219.0030050022</v>
      </c>
      <c r="C28" s="124">
        <v>10648</v>
      </c>
      <c r="D28" s="124">
        <v>10141</v>
      </c>
      <c r="E28" s="124">
        <v>82</v>
      </c>
      <c r="F28" s="124">
        <v>14</v>
      </c>
      <c r="G28" s="124">
        <v>29961</v>
      </c>
      <c r="H28" s="124">
        <v>23799</v>
      </c>
      <c r="I28" s="124">
        <v>26131</v>
      </c>
      <c r="J28" s="124">
        <v>-621</v>
      </c>
      <c r="K28" s="124">
        <v>83</v>
      </c>
      <c r="L28" s="146"/>
      <c r="M28" s="146"/>
      <c r="N28" s="124">
        <v>-25671</v>
      </c>
      <c r="O28" s="124">
        <v>30161.000999999989</v>
      </c>
      <c r="P28" s="145">
        <f>B28+C28-D28-E28-F28-G28-H28-I28+J28-K28+N28+O28</f>
        <v>1081525.0040050021</v>
      </c>
      <c r="Q28" s="124">
        <v>39112.004006101</v>
      </c>
      <c r="R28" s="124">
        <v>0</v>
      </c>
      <c r="S28" s="124">
        <v>263</v>
      </c>
      <c r="T28" s="124">
        <v>0</v>
      </c>
      <c r="U28" s="124">
        <v>0</v>
      </c>
      <c r="V28" s="124">
        <v>1150</v>
      </c>
      <c r="W28" s="124">
        <v>477</v>
      </c>
      <c r="X28" s="124">
        <v>0</v>
      </c>
      <c r="Y28" s="124">
        <v>-25</v>
      </c>
      <c r="Z28" s="124">
        <v>0</v>
      </c>
      <c r="AA28" s="124">
        <v>167</v>
      </c>
      <c r="AB28" s="124">
        <v>-2885</v>
      </c>
      <c r="AC28" s="145">
        <f>Q28+R28-S28-T28-U28-V28-W28-X28+Y28-Z28+AA28+AB28</f>
        <v>34479.004006101</v>
      </c>
    </row>
    <row r="29" spans="1:29" x14ac:dyDescent="0.25">
      <c r="A29" s="126" t="s">
        <v>210</v>
      </c>
      <c r="B29" s="124">
        <v>26057.003006002</v>
      </c>
      <c r="C29" s="124">
        <v>0</v>
      </c>
      <c r="D29" s="124">
        <v>63</v>
      </c>
      <c r="E29" s="124">
        <v>0</v>
      </c>
      <c r="F29" s="124">
        <v>0</v>
      </c>
      <c r="G29" s="124">
        <v>944</v>
      </c>
      <c r="H29" s="124">
        <v>414</v>
      </c>
      <c r="I29" s="124">
        <v>0</v>
      </c>
      <c r="J29" s="124">
        <v>0</v>
      </c>
      <c r="K29" s="124">
        <v>13</v>
      </c>
      <c r="L29" s="146"/>
      <c r="M29" s="146"/>
      <c r="N29" s="124">
        <v>-744</v>
      </c>
      <c r="O29" s="124">
        <v>9.9999999997635314E-4</v>
      </c>
      <c r="P29" s="145">
        <f>B29+C29-D29-E29-F29-G29-H29-I29+J29-K29+N29+O29</f>
        <v>23879.004006002</v>
      </c>
      <c r="Q29" s="124">
        <v>53466.159211719299</v>
      </c>
      <c r="R29" s="124">
        <v>0</v>
      </c>
      <c r="S29" s="124">
        <v>108</v>
      </c>
      <c r="T29" s="124">
        <v>0</v>
      </c>
      <c r="U29" s="124">
        <v>0</v>
      </c>
      <c r="V29" s="124">
        <v>1627.1674625536282</v>
      </c>
      <c r="W29" s="124">
        <v>400</v>
      </c>
      <c r="X29" s="124">
        <v>1</v>
      </c>
      <c r="Y29" s="124">
        <v>0</v>
      </c>
      <c r="Z29" s="124">
        <v>0</v>
      </c>
      <c r="AA29" s="124">
        <v>422</v>
      </c>
      <c r="AB29" s="124">
        <v>-4.2632564145606011E-14</v>
      </c>
      <c r="AC29" s="145">
        <f>Q29+R29-S29-T29-U29-V29-W29-X29+Y29-Z29+AA29+AB29</f>
        <v>51751.991749165674</v>
      </c>
    </row>
    <row r="30" spans="1:29" x14ac:dyDescent="0.2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5" x14ac:dyDescent="0.25"/>
  <cols>
    <col min="1" max="1" width="77.7109375" bestFit="1" customWidth="1"/>
    <col min="2" max="2" width="24.85546875" bestFit="1" customWidth="1"/>
    <col min="3" max="3" width="16" bestFit="1" customWidth="1"/>
    <col min="4" max="4" width="15.7109375" bestFit="1" customWidth="1"/>
    <col min="5" max="5" width="24.28515625" bestFit="1" customWidth="1"/>
    <col min="6" max="6" width="23" bestFit="1" customWidth="1"/>
    <col min="7" max="7" width="22.42578125" bestFit="1" customWidth="1"/>
    <col min="8" max="8" width="7.42578125" bestFit="1" customWidth="1"/>
    <col min="9" max="9" width="14.5703125" bestFit="1" customWidth="1"/>
    <col min="10" max="10" width="24.85546875" bestFit="1" customWidth="1"/>
  </cols>
  <sheetData>
    <row r="1" spans="1:10" ht="21" thickBot="1" x14ac:dyDescent="0.35">
      <c r="A1" s="1" t="s">
        <v>248</v>
      </c>
      <c r="B1" s="96"/>
      <c r="C1" s="96"/>
      <c r="D1" s="184">
        <v>44377</v>
      </c>
      <c r="E1" s="95"/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213" t="s">
        <v>247</v>
      </c>
      <c r="C3" s="214"/>
      <c r="D3" s="214"/>
      <c r="E3" s="214"/>
      <c r="F3" s="214"/>
      <c r="G3" s="214"/>
      <c r="H3" s="214"/>
      <c r="I3" s="214"/>
      <c r="J3" s="215"/>
    </row>
    <row r="4" spans="1:10" ht="30.75" thickBot="1" x14ac:dyDescent="0.3">
      <c r="A4" s="77"/>
      <c r="B4" s="155" t="s">
        <v>246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241</v>
      </c>
    </row>
    <row r="5" spans="1:10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</row>
    <row r="9" spans="1:10" x14ac:dyDescent="0.25">
      <c r="A9" s="77"/>
      <c r="B9" s="157"/>
      <c r="C9" s="157"/>
      <c r="D9" s="157"/>
      <c r="E9" s="157"/>
      <c r="F9" s="157"/>
      <c r="G9" s="157"/>
      <c r="H9" s="157"/>
      <c r="I9" s="157"/>
      <c r="J9" s="157"/>
    </row>
    <row r="10" spans="1:10" x14ac:dyDescent="0.25">
      <c r="A10" s="150" t="s">
        <v>194</v>
      </c>
      <c r="B10" s="145">
        <f>SUM(B14:B29)</f>
        <v>86457.992000001002</v>
      </c>
      <c r="C10" s="145">
        <f>SUM(C14:C29)</f>
        <v>7965.05</v>
      </c>
      <c r="D10" s="145">
        <f>SUM(D14:D29)</f>
        <v>5043</v>
      </c>
      <c r="E10" s="145">
        <f>SUM(E14:E29)</f>
        <v>0</v>
      </c>
      <c r="F10" s="145">
        <f>SUM(F14:F29)</f>
        <v>18</v>
      </c>
      <c r="G10" s="159"/>
      <c r="H10" s="145">
        <f>SUM(H14:H29)</f>
        <v>-39</v>
      </c>
      <c r="I10" s="145">
        <f>SUM(I14:I29)</f>
        <v>129</v>
      </c>
      <c r="J10" s="158">
        <f>B10+C10-D10+E10+F10+H10+I10</f>
        <v>89488.042000001005</v>
      </c>
    </row>
    <row r="11" spans="1:10" ht="15.75" thickBot="1" x14ac:dyDescent="0.3">
      <c r="A11" s="77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21" thickBot="1" x14ac:dyDescent="0.3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</row>
    <row r="13" spans="1:10" x14ac:dyDescent="0.25">
      <c r="A13" s="77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x14ac:dyDescent="0.2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x14ac:dyDescent="0.2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x14ac:dyDescent="0.25">
      <c r="A16" s="126" t="s">
        <v>222</v>
      </c>
      <c r="B16" s="124">
        <v>28055.297113275399</v>
      </c>
      <c r="C16" s="124">
        <v>1698.05</v>
      </c>
      <c r="D16" s="124">
        <v>1419</v>
      </c>
      <c r="E16" s="124">
        <v>0</v>
      </c>
      <c r="F16" s="124">
        <v>0</v>
      </c>
      <c r="G16" s="159"/>
      <c r="H16" s="124">
        <v>-1</v>
      </c>
      <c r="I16" s="124">
        <v>-393</v>
      </c>
      <c r="J16" s="158">
        <f>B16+C16-D16+E16+F16+H16+I16</f>
        <v>27940.347113275398</v>
      </c>
    </row>
    <row r="17" spans="1:10" x14ac:dyDescent="0.2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</row>
    <row r="18" spans="1:10" x14ac:dyDescent="0.2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0" x14ac:dyDescent="0.25">
      <c r="A19" s="126" t="s">
        <v>219</v>
      </c>
      <c r="B19" s="124">
        <v>12673</v>
      </c>
      <c r="C19" s="124">
        <v>2822</v>
      </c>
      <c r="D19" s="124">
        <v>1519</v>
      </c>
      <c r="E19" s="124">
        <v>0</v>
      </c>
      <c r="F19" s="124">
        <v>0</v>
      </c>
      <c r="G19" s="159"/>
      <c r="H19" s="124">
        <v>0</v>
      </c>
      <c r="I19" s="124">
        <v>44</v>
      </c>
      <c r="J19" s="158">
        <f>B19+C19-D19+E19+F19+H19+I19</f>
        <v>14020</v>
      </c>
    </row>
    <row r="20" spans="1:10" x14ac:dyDescent="0.2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x14ac:dyDescent="0.2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x14ac:dyDescent="0.25">
      <c r="A22" s="126" t="s">
        <v>216</v>
      </c>
      <c r="B22" s="124">
        <v>12731</v>
      </c>
      <c r="C22" s="124">
        <v>2855</v>
      </c>
      <c r="D22" s="124">
        <v>1612</v>
      </c>
      <c r="E22" s="124">
        <v>0</v>
      </c>
      <c r="F22" s="124">
        <v>0</v>
      </c>
      <c r="G22" s="159"/>
      <c r="H22" s="124">
        <v>2</v>
      </c>
      <c r="I22" s="124">
        <v>10</v>
      </c>
      <c r="J22" s="158">
        <f>B22+C22-D22+E22+F22+H22+I22</f>
        <v>13986</v>
      </c>
    </row>
    <row r="23" spans="1:10" x14ac:dyDescent="0.25">
      <c r="A23" s="126" t="s">
        <v>193</v>
      </c>
      <c r="B23" s="124">
        <v>2860</v>
      </c>
      <c r="C23" s="124">
        <v>37</v>
      </c>
      <c r="D23" s="124">
        <v>2</v>
      </c>
      <c r="E23" s="124">
        <v>0</v>
      </c>
      <c r="F23" s="124">
        <v>0</v>
      </c>
      <c r="G23" s="159"/>
      <c r="H23" s="124">
        <v>-9</v>
      </c>
      <c r="I23" s="124">
        <v>459</v>
      </c>
      <c r="J23" s="158">
        <f>B23+C23-D23+E23+F23+H23+I23</f>
        <v>3345</v>
      </c>
    </row>
    <row r="24" spans="1:10" x14ac:dyDescent="0.2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x14ac:dyDescent="0.2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0" x14ac:dyDescent="0.25">
      <c r="A26" s="126" t="s">
        <v>213</v>
      </c>
      <c r="B26" s="124">
        <v>30138.6948867256</v>
      </c>
      <c r="C26" s="124">
        <v>553</v>
      </c>
      <c r="D26" s="124">
        <v>491</v>
      </c>
      <c r="E26" s="124">
        <v>0</v>
      </c>
      <c r="F26" s="124">
        <v>18</v>
      </c>
      <c r="G26" s="159"/>
      <c r="H26" s="124">
        <v>-31</v>
      </c>
      <c r="I26" s="124">
        <v>9</v>
      </c>
      <c r="J26" s="158">
        <f>B26+C26-D26+E26+F26+H26+I26</f>
        <v>30196.6948867256</v>
      </c>
    </row>
    <row r="27" spans="1:10" x14ac:dyDescent="0.2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0" x14ac:dyDescent="0.2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2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25">
      <c r="A30" s="77"/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5" x14ac:dyDescent="0.25"/>
  <cols>
    <col min="1" max="1" width="87" bestFit="1" customWidth="1"/>
    <col min="2" max="2" width="17.42578125" bestFit="1" customWidth="1"/>
    <col min="3" max="3" width="5.42578125" bestFit="1" customWidth="1"/>
    <col min="4" max="4" width="13.42578125" bestFit="1" customWidth="1"/>
    <col min="5" max="5" width="15.7109375" bestFit="1" customWidth="1"/>
    <col min="6" max="6" width="16" bestFit="1" customWidth="1"/>
    <col min="7" max="7" width="15.28515625" bestFit="1" customWidth="1"/>
    <col min="8" max="8" width="14" bestFit="1" customWidth="1"/>
    <col min="9" max="9" width="12.140625" bestFit="1" customWidth="1"/>
    <col min="10" max="10" width="15.7109375" bestFit="1" customWidth="1"/>
    <col min="11" max="11" width="12.85546875" bestFit="1" customWidth="1"/>
  </cols>
  <sheetData>
    <row r="1" spans="1:10" ht="21" thickBot="1" x14ac:dyDescent="0.35">
      <c r="A1" s="176" t="s">
        <v>267</v>
      </c>
      <c r="B1" s="96"/>
      <c r="C1" s="96"/>
      <c r="D1" s="95"/>
      <c r="E1" s="184">
        <v>44377</v>
      </c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5.75" thickBot="1" x14ac:dyDescent="0.3">
      <c r="A3" s="77"/>
      <c r="B3" s="175" t="s">
        <v>266</v>
      </c>
      <c r="C3" s="174" t="s">
        <v>265</v>
      </c>
      <c r="D3" s="174" t="s">
        <v>264</v>
      </c>
      <c r="E3" s="174" t="s">
        <v>263</v>
      </c>
      <c r="F3" s="174" t="s">
        <v>262</v>
      </c>
      <c r="G3" s="174" t="s">
        <v>261</v>
      </c>
      <c r="H3" s="174" t="s">
        <v>226</v>
      </c>
      <c r="I3" s="173" t="s">
        <v>260</v>
      </c>
      <c r="J3" s="162"/>
    </row>
    <row r="4" spans="1:10" x14ac:dyDescent="0.25">
      <c r="A4" s="168"/>
      <c r="B4" s="167"/>
      <c r="C4" s="167"/>
      <c r="D4" s="167"/>
      <c r="E4" s="167"/>
      <c r="F4" s="167"/>
      <c r="G4" s="167"/>
      <c r="H4" s="167"/>
      <c r="I4" s="167"/>
      <c r="J4" s="162"/>
    </row>
    <row r="5" spans="1:10" x14ac:dyDescent="0.25">
      <c r="A5" s="168"/>
      <c r="B5" s="167"/>
      <c r="C5" s="167"/>
      <c r="D5" s="167"/>
      <c r="E5" s="167"/>
      <c r="F5" s="167"/>
      <c r="G5" s="167"/>
      <c r="H5" s="167"/>
      <c r="I5" s="167"/>
      <c r="J5" s="162"/>
    </row>
    <row r="6" spans="1:10" x14ac:dyDescent="0.25">
      <c r="A6" s="168"/>
      <c r="B6" s="167"/>
      <c r="C6" s="167"/>
      <c r="D6" s="167"/>
      <c r="E6" s="167"/>
      <c r="F6" s="167"/>
      <c r="G6" s="167"/>
      <c r="H6" s="167"/>
      <c r="I6" s="167"/>
      <c r="J6" s="162"/>
    </row>
    <row r="7" spans="1:10" ht="15.75" thickBot="1" x14ac:dyDescent="0.3">
      <c r="A7" s="168"/>
      <c r="B7" s="167"/>
      <c r="C7" s="167"/>
      <c r="D7" s="167"/>
      <c r="E7" s="167"/>
      <c r="F7" s="167"/>
      <c r="G7" s="167"/>
      <c r="H7" s="167"/>
      <c r="I7" s="167"/>
      <c r="J7" s="162"/>
    </row>
    <row r="8" spans="1:10" ht="21" thickBot="1" x14ac:dyDescent="0.3">
      <c r="A8" s="166" t="s">
        <v>198</v>
      </c>
      <c r="B8" s="135"/>
      <c r="C8" s="135"/>
      <c r="D8" s="172"/>
      <c r="E8" s="172"/>
      <c r="F8" s="172"/>
      <c r="G8" s="172"/>
      <c r="H8" s="172"/>
      <c r="I8" s="171"/>
      <c r="J8" s="162"/>
    </row>
    <row r="9" spans="1:10" x14ac:dyDescent="0.25">
      <c r="A9" s="168"/>
      <c r="B9" s="167"/>
      <c r="C9" s="167"/>
      <c r="D9" s="167"/>
      <c r="E9" s="167"/>
      <c r="F9" s="167"/>
      <c r="G9" s="167"/>
      <c r="H9" s="167"/>
      <c r="I9" s="167"/>
      <c r="J9" s="162"/>
    </row>
    <row r="10" spans="1:10" x14ac:dyDescent="0.25">
      <c r="A10" s="168"/>
      <c r="B10" s="167"/>
      <c r="C10" s="167"/>
      <c r="D10" s="167"/>
      <c r="E10" s="167"/>
      <c r="F10" s="167"/>
      <c r="G10" s="167"/>
      <c r="H10" s="167"/>
      <c r="I10" s="167"/>
      <c r="J10" s="162"/>
    </row>
    <row r="11" spans="1:10" x14ac:dyDescent="0.25">
      <c r="A11" s="134" t="s">
        <v>197</v>
      </c>
      <c r="B11" s="163">
        <f t="shared" ref="B11:H11" si="0">SUM(B19:B30)</f>
        <v>1692</v>
      </c>
      <c r="C11" s="163">
        <f t="shared" si="0"/>
        <v>79</v>
      </c>
      <c r="D11" s="163">
        <f t="shared" si="0"/>
        <v>21</v>
      </c>
      <c r="E11" s="163">
        <f t="shared" si="0"/>
        <v>128</v>
      </c>
      <c r="F11" s="163">
        <f t="shared" si="0"/>
        <v>0</v>
      </c>
      <c r="G11" s="163">
        <f t="shared" si="0"/>
        <v>22</v>
      </c>
      <c r="H11" s="163">
        <f t="shared" si="0"/>
        <v>99</v>
      </c>
      <c r="I11" s="163">
        <f>B11+C11+D11-E11-F11-G11+H11</f>
        <v>1741</v>
      </c>
      <c r="J11" s="162"/>
    </row>
    <row r="12" spans="1:10" x14ac:dyDescent="0.25">
      <c r="A12" s="134" t="s">
        <v>196</v>
      </c>
      <c r="B12" s="163">
        <f t="shared" ref="B12:H12" si="1">SUM(B34:B45)</f>
        <v>185</v>
      </c>
      <c r="C12" s="163">
        <f t="shared" si="1"/>
        <v>42</v>
      </c>
      <c r="D12" s="163">
        <f t="shared" si="1"/>
        <v>6</v>
      </c>
      <c r="E12" s="163">
        <f t="shared" si="1"/>
        <v>4</v>
      </c>
      <c r="F12" s="163">
        <f t="shared" si="1"/>
        <v>0</v>
      </c>
      <c r="G12" s="163">
        <f t="shared" si="1"/>
        <v>7</v>
      </c>
      <c r="H12" s="163">
        <f t="shared" si="1"/>
        <v>-19</v>
      </c>
      <c r="I12" s="163">
        <f>B12+C12+D12-E12-F12-G12+H12</f>
        <v>203</v>
      </c>
      <c r="J12" s="162"/>
    </row>
    <row r="13" spans="1:10" x14ac:dyDescent="0.25">
      <c r="A13" s="134" t="s">
        <v>195</v>
      </c>
      <c r="B13" s="163">
        <f t="shared" ref="B13:H13" si="2">SUM(B49:B60)</f>
        <v>234</v>
      </c>
      <c r="C13" s="163">
        <f t="shared" si="2"/>
        <v>8</v>
      </c>
      <c r="D13" s="163">
        <f t="shared" si="2"/>
        <v>13</v>
      </c>
      <c r="E13" s="163">
        <f t="shared" si="2"/>
        <v>8</v>
      </c>
      <c r="F13" s="163">
        <f t="shared" si="2"/>
        <v>0</v>
      </c>
      <c r="G13" s="163">
        <f t="shared" si="2"/>
        <v>16</v>
      </c>
      <c r="H13" s="163">
        <f t="shared" si="2"/>
        <v>2</v>
      </c>
      <c r="I13" s="163">
        <f>B13+C13+D13-E13-F13-G13+H13</f>
        <v>233</v>
      </c>
      <c r="J13" s="162"/>
    </row>
    <row r="14" spans="1:10" x14ac:dyDescent="0.25">
      <c r="A14" s="170" t="s">
        <v>0</v>
      </c>
      <c r="B14" s="169">
        <f t="shared" ref="B14:H14" si="3">SUM(B11:B13)</f>
        <v>2111</v>
      </c>
      <c r="C14" s="169">
        <f t="shared" si="3"/>
        <v>129</v>
      </c>
      <c r="D14" s="169">
        <f t="shared" si="3"/>
        <v>40</v>
      </c>
      <c r="E14" s="169">
        <f t="shared" si="3"/>
        <v>140</v>
      </c>
      <c r="F14" s="169">
        <f t="shared" si="3"/>
        <v>0</v>
      </c>
      <c r="G14" s="169">
        <f t="shared" si="3"/>
        <v>45</v>
      </c>
      <c r="H14" s="169">
        <f t="shared" si="3"/>
        <v>82</v>
      </c>
      <c r="I14" s="169">
        <f>B14+C14+D14-E14-F14-G14+H14</f>
        <v>2177</v>
      </c>
      <c r="J14" s="77"/>
    </row>
    <row r="15" spans="1:10" x14ac:dyDescent="0.25">
      <c r="A15" s="168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5.75" thickBot="1" x14ac:dyDescent="0.3"/>
    <row r="17" spans="1:10" ht="21" thickBot="1" x14ac:dyDescent="0.3">
      <c r="A17" s="166" t="s">
        <v>197</v>
      </c>
      <c r="B17" s="135"/>
      <c r="C17" s="135"/>
      <c r="D17" s="135"/>
      <c r="E17" s="135"/>
      <c r="F17" s="135"/>
      <c r="G17" s="135"/>
      <c r="H17" s="135"/>
      <c r="I17" s="165"/>
      <c r="J17" s="77"/>
    </row>
    <row r="18" spans="1:10" x14ac:dyDescent="0.25">
      <c r="A18" s="164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25">
      <c r="A19" s="126" t="s">
        <v>259</v>
      </c>
      <c r="B19" s="124">
        <v>718</v>
      </c>
      <c r="C19" s="124">
        <v>33</v>
      </c>
      <c r="D19" s="124">
        <v>18</v>
      </c>
      <c r="E19" s="124">
        <v>72</v>
      </c>
      <c r="F19" s="124">
        <v>0</v>
      </c>
      <c r="G19" s="124">
        <v>19</v>
      </c>
      <c r="H19" s="124">
        <v>1</v>
      </c>
      <c r="I19" s="163">
        <f t="shared" ref="I19:I30" si="4">B19+C19+D19-E19-F19-G19+H19</f>
        <v>679</v>
      </c>
      <c r="J19" s="77"/>
    </row>
    <row r="20" spans="1:10" x14ac:dyDescent="0.25">
      <c r="A20" s="126" t="s">
        <v>258</v>
      </c>
      <c r="B20" s="124">
        <v>16</v>
      </c>
      <c r="C20" s="124">
        <v>0</v>
      </c>
      <c r="D20" s="124">
        <v>1</v>
      </c>
      <c r="E20" s="124">
        <v>20</v>
      </c>
      <c r="F20" s="124">
        <v>0</v>
      </c>
      <c r="G20" s="124">
        <v>1</v>
      </c>
      <c r="H20" s="124">
        <v>0</v>
      </c>
      <c r="I20" s="163">
        <f t="shared" si="4"/>
        <v>-4</v>
      </c>
      <c r="J20" s="77"/>
    </row>
    <row r="21" spans="1:10" x14ac:dyDescent="0.25">
      <c r="A21" s="126" t="s">
        <v>257</v>
      </c>
      <c r="B21" s="124">
        <v>7</v>
      </c>
      <c r="C21" s="124">
        <v>1</v>
      </c>
      <c r="D21" s="124">
        <v>0</v>
      </c>
      <c r="E21" s="124">
        <v>5</v>
      </c>
      <c r="F21" s="124">
        <v>0</v>
      </c>
      <c r="G21" s="124">
        <v>0</v>
      </c>
      <c r="H21" s="124">
        <v>16</v>
      </c>
      <c r="I21" s="163">
        <f t="shared" si="4"/>
        <v>19</v>
      </c>
      <c r="J21" s="77"/>
    </row>
    <row r="22" spans="1:10" x14ac:dyDescent="0.25">
      <c r="A22" s="126" t="s">
        <v>256</v>
      </c>
      <c r="B22" s="124">
        <v>618</v>
      </c>
      <c r="C22" s="124">
        <v>30</v>
      </c>
      <c r="D22" s="124">
        <v>0</v>
      </c>
      <c r="E22" s="124">
        <v>23</v>
      </c>
      <c r="F22" s="124">
        <v>0</v>
      </c>
      <c r="G22" s="124">
        <v>0</v>
      </c>
      <c r="H22" s="124">
        <v>63</v>
      </c>
      <c r="I22" s="163">
        <f t="shared" si="4"/>
        <v>688</v>
      </c>
      <c r="J22" s="77"/>
    </row>
    <row r="23" spans="1:10" x14ac:dyDescent="0.2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3">
        <f t="shared" si="4"/>
        <v>0</v>
      </c>
      <c r="J23" s="77"/>
    </row>
    <row r="24" spans="1:10" x14ac:dyDescent="0.25">
      <c r="A24" s="126" t="s">
        <v>254</v>
      </c>
      <c r="B24" s="124">
        <v>198</v>
      </c>
      <c r="C24" s="124">
        <v>8</v>
      </c>
      <c r="D24" s="124">
        <v>2</v>
      </c>
      <c r="E24" s="124">
        <v>1</v>
      </c>
      <c r="F24" s="124">
        <v>0</v>
      </c>
      <c r="G24" s="124">
        <v>0</v>
      </c>
      <c r="H24" s="124">
        <v>0</v>
      </c>
      <c r="I24" s="163">
        <f t="shared" si="4"/>
        <v>207</v>
      </c>
      <c r="J24" s="77"/>
    </row>
    <row r="25" spans="1:10" x14ac:dyDescent="0.25">
      <c r="A25" s="126" t="s">
        <v>253</v>
      </c>
      <c r="B25" s="124">
        <v>5</v>
      </c>
      <c r="C25" s="124">
        <v>1</v>
      </c>
      <c r="D25" s="124">
        <v>0</v>
      </c>
      <c r="E25" s="124">
        <v>1</v>
      </c>
      <c r="F25" s="124">
        <v>0</v>
      </c>
      <c r="G25" s="124">
        <v>0</v>
      </c>
      <c r="H25" s="124">
        <v>0</v>
      </c>
      <c r="I25" s="163">
        <f t="shared" si="4"/>
        <v>5</v>
      </c>
      <c r="J25" s="77"/>
    </row>
    <row r="26" spans="1:10" x14ac:dyDescent="0.2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3">
        <f t="shared" si="4"/>
        <v>0</v>
      </c>
      <c r="J26" s="77"/>
    </row>
    <row r="27" spans="1:10" x14ac:dyDescent="0.2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3">
        <f t="shared" si="4"/>
        <v>6</v>
      </c>
      <c r="J27" s="77"/>
    </row>
    <row r="28" spans="1:10" x14ac:dyDescent="0.25">
      <c r="A28" s="126" t="s">
        <v>250</v>
      </c>
      <c r="B28" s="124">
        <v>117</v>
      </c>
      <c r="C28" s="124">
        <v>4</v>
      </c>
      <c r="D28" s="124">
        <v>0</v>
      </c>
      <c r="E28" s="124">
        <v>6</v>
      </c>
      <c r="F28" s="124">
        <v>0</v>
      </c>
      <c r="G28" s="124">
        <v>2</v>
      </c>
      <c r="H28" s="124">
        <v>19</v>
      </c>
      <c r="I28" s="163">
        <f t="shared" si="4"/>
        <v>132</v>
      </c>
      <c r="J28" s="77"/>
    </row>
    <row r="29" spans="1:10" x14ac:dyDescent="0.25">
      <c r="A29" s="126" t="s">
        <v>249</v>
      </c>
      <c r="B29" s="124">
        <v>7</v>
      </c>
      <c r="C29" s="124">
        <v>1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63">
        <f t="shared" si="4"/>
        <v>8</v>
      </c>
      <c r="J29" s="77"/>
    </row>
    <row r="30" spans="1:10" x14ac:dyDescent="0.25">
      <c r="A30" s="126" t="s">
        <v>137</v>
      </c>
      <c r="B30" s="124">
        <v>0</v>
      </c>
      <c r="C30" s="124">
        <v>1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63">
        <f t="shared" si="4"/>
        <v>1</v>
      </c>
      <c r="J30" s="77"/>
    </row>
    <row r="31" spans="1:10" ht="15.75" thickBot="1" x14ac:dyDescent="0.3">
      <c r="A31" s="77"/>
      <c r="B31" s="77"/>
      <c r="C31" s="77"/>
      <c r="D31" s="77"/>
      <c r="E31" s="162"/>
      <c r="F31" s="162"/>
      <c r="G31" s="162"/>
      <c r="H31" s="162"/>
      <c r="I31" s="162"/>
      <c r="J31" s="77"/>
    </row>
    <row r="32" spans="1:10" ht="21" thickBot="1" x14ac:dyDescent="0.3">
      <c r="A32" s="166" t="s">
        <v>196</v>
      </c>
      <c r="B32" s="135"/>
      <c r="C32" s="135"/>
      <c r="D32" s="135"/>
      <c r="E32" s="135"/>
      <c r="F32" s="135"/>
      <c r="G32" s="135"/>
      <c r="H32" s="135"/>
      <c r="I32" s="165"/>
      <c r="J32" s="77"/>
    </row>
    <row r="33" spans="1:10" x14ac:dyDescent="0.25">
      <c r="A33" s="164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25">
      <c r="A34" s="126" t="s">
        <v>259</v>
      </c>
      <c r="B34" s="124">
        <v>107</v>
      </c>
      <c r="C34" s="124">
        <v>28</v>
      </c>
      <c r="D34" s="124">
        <v>6</v>
      </c>
      <c r="E34" s="124">
        <v>4</v>
      </c>
      <c r="F34" s="124">
        <v>0</v>
      </c>
      <c r="G34" s="124">
        <v>7</v>
      </c>
      <c r="H34" s="124">
        <v>1</v>
      </c>
      <c r="I34" s="163">
        <f t="shared" ref="I34:I45" si="5">B34+C34+D34-E34-F34-G34+H34</f>
        <v>131</v>
      </c>
      <c r="J34" s="77"/>
    </row>
    <row r="35" spans="1:10" x14ac:dyDescent="0.2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3">
        <f t="shared" si="5"/>
        <v>0</v>
      </c>
      <c r="J35" s="77"/>
    </row>
    <row r="36" spans="1:10" x14ac:dyDescent="0.2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3">
        <f t="shared" si="5"/>
        <v>0</v>
      </c>
      <c r="J36" s="77"/>
    </row>
    <row r="37" spans="1:10" x14ac:dyDescent="0.25">
      <c r="A37" s="126" t="s">
        <v>256</v>
      </c>
      <c r="B37" s="124">
        <v>19</v>
      </c>
      <c r="C37" s="124">
        <v>10</v>
      </c>
      <c r="D37" s="124">
        <v>0</v>
      </c>
      <c r="E37" s="124">
        <v>0</v>
      </c>
      <c r="F37" s="124">
        <v>0</v>
      </c>
      <c r="G37" s="124">
        <v>0</v>
      </c>
      <c r="H37" s="124">
        <v>-1</v>
      </c>
      <c r="I37" s="163">
        <f t="shared" si="5"/>
        <v>28</v>
      </c>
      <c r="J37" s="77"/>
    </row>
    <row r="38" spans="1:10" x14ac:dyDescent="0.2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3">
        <f t="shared" si="5"/>
        <v>0</v>
      </c>
      <c r="J38" s="77"/>
    </row>
    <row r="39" spans="1:10" x14ac:dyDescent="0.25">
      <c r="A39" s="126" t="s">
        <v>254</v>
      </c>
      <c r="B39" s="124">
        <v>40</v>
      </c>
      <c r="C39" s="124">
        <v>4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3">
        <f t="shared" si="5"/>
        <v>44</v>
      </c>
      <c r="J39" s="77"/>
    </row>
    <row r="40" spans="1:10" x14ac:dyDescent="0.2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3">
        <f t="shared" si="5"/>
        <v>0</v>
      </c>
      <c r="J40" s="77"/>
    </row>
    <row r="41" spans="1:10" x14ac:dyDescent="0.2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3">
        <f t="shared" si="5"/>
        <v>0</v>
      </c>
      <c r="J41" s="77"/>
    </row>
    <row r="42" spans="1:10" x14ac:dyDescent="0.2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3">
        <f t="shared" si="5"/>
        <v>0</v>
      </c>
      <c r="J42" s="77"/>
    </row>
    <row r="43" spans="1:10" x14ac:dyDescent="0.25">
      <c r="A43" s="126" t="s">
        <v>250</v>
      </c>
      <c r="B43" s="124">
        <v>19</v>
      </c>
      <c r="C43" s="124">
        <v>0</v>
      </c>
      <c r="D43" s="124">
        <v>0</v>
      </c>
      <c r="E43" s="124">
        <v>0</v>
      </c>
      <c r="F43" s="124">
        <v>0</v>
      </c>
      <c r="G43" s="124">
        <v>0</v>
      </c>
      <c r="H43" s="124">
        <v>-19</v>
      </c>
      <c r="I43" s="163">
        <f t="shared" si="5"/>
        <v>0</v>
      </c>
      <c r="J43" s="77"/>
    </row>
    <row r="44" spans="1:10" x14ac:dyDescent="0.2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3">
        <f t="shared" si="5"/>
        <v>0</v>
      </c>
      <c r="J44" s="77"/>
    </row>
    <row r="45" spans="1:10" x14ac:dyDescent="0.25">
      <c r="A45" s="126" t="s">
        <v>137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3">
        <f t="shared" si="5"/>
        <v>0</v>
      </c>
      <c r="J45" s="77"/>
    </row>
    <row r="46" spans="1:10" ht="15.75" thickBot="1" x14ac:dyDescent="0.3">
      <c r="A46" s="77"/>
      <c r="B46" s="77"/>
      <c r="C46" s="77"/>
      <c r="D46" s="77"/>
      <c r="E46" s="162"/>
      <c r="F46" s="162"/>
      <c r="G46" s="162"/>
      <c r="H46" s="162"/>
      <c r="I46" s="162"/>
      <c r="J46" s="77"/>
    </row>
    <row r="47" spans="1:10" ht="21" thickBot="1" x14ac:dyDescent="0.3">
      <c r="A47" s="166" t="s">
        <v>195</v>
      </c>
      <c r="B47" s="135"/>
      <c r="C47" s="135"/>
      <c r="D47" s="135"/>
      <c r="E47" s="135"/>
      <c r="F47" s="135"/>
      <c r="G47" s="135"/>
      <c r="H47" s="135"/>
      <c r="I47" s="165"/>
      <c r="J47" s="77"/>
    </row>
    <row r="48" spans="1:10" x14ac:dyDescent="0.25">
      <c r="A48" s="164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25">
      <c r="A49" s="126" t="s">
        <v>259</v>
      </c>
      <c r="B49" s="124">
        <v>38</v>
      </c>
      <c r="C49" s="124">
        <v>2</v>
      </c>
      <c r="D49" s="124">
        <v>11</v>
      </c>
      <c r="E49" s="124">
        <v>4</v>
      </c>
      <c r="F49" s="124">
        <v>0</v>
      </c>
      <c r="G49" s="124">
        <v>11</v>
      </c>
      <c r="H49" s="124">
        <v>0</v>
      </c>
      <c r="I49" s="163">
        <f t="shared" ref="I49:I60" si="6">B49+C49+D49-E49-F49-G49+H49</f>
        <v>36</v>
      </c>
      <c r="J49" s="77"/>
    </row>
    <row r="50" spans="1:10" x14ac:dyDescent="0.25">
      <c r="A50" s="126" t="s">
        <v>258</v>
      </c>
      <c r="B50" s="124">
        <v>1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63">
        <f t="shared" si="6"/>
        <v>1</v>
      </c>
      <c r="J50" s="77"/>
    </row>
    <row r="51" spans="1:10" x14ac:dyDescent="0.25">
      <c r="A51" s="126" t="s">
        <v>257</v>
      </c>
      <c r="B51" s="124">
        <v>2</v>
      </c>
      <c r="C51" s="124">
        <v>0</v>
      </c>
      <c r="D51" s="124">
        <v>1</v>
      </c>
      <c r="E51" s="124">
        <v>0</v>
      </c>
      <c r="F51" s="124">
        <v>0</v>
      </c>
      <c r="G51" s="124">
        <v>1</v>
      </c>
      <c r="H51" s="124">
        <v>0</v>
      </c>
      <c r="I51" s="163">
        <f t="shared" si="6"/>
        <v>2</v>
      </c>
      <c r="J51" s="77"/>
    </row>
    <row r="52" spans="1:10" x14ac:dyDescent="0.25">
      <c r="A52" s="126" t="s">
        <v>256</v>
      </c>
      <c r="B52" s="124">
        <v>159</v>
      </c>
      <c r="C52" s="124">
        <v>6</v>
      </c>
      <c r="D52" s="124">
        <v>0</v>
      </c>
      <c r="E52" s="124">
        <v>4</v>
      </c>
      <c r="F52" s="124">
        <v>0</v>
      </c>
      <c r="G52" s="124">
        <v>0</v>
      </c>
      <c r="H52" s="124">
        <v>-1</v>
      </c>
      <c r="I52" s="163">
        <f t="shared" si="6"/>
        <v>160</v>
      </c>
      <c r="J52" s="77"/>
    </row>
    <row r="53" spans="1:10" x14ac:dyDescent="0.2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3">
        <f t="shared" si="6"/>
        <v>0</v>
      </c>
      <c r="J53" s="77"/>
    </row>
    <row r="54" spans="1:10" x14ac:dyDescent="0.25">
      <c r="A54" s="126" t="s">
        <v>254</v>
      </c>
      <c r="B54" s="124">
        <v>31</v>
      </c>
      <c r="C54" s="124">
        <v>0</v>
      </c>
      <c r="D54" s="124">
        <v>1</v>
      </c>
      <c r="E54" s="124">
        <v>0</v>
      </c>
      <c r="F54" s="124">
        <v>0</v>
      </c>
      <c r="G54" s="124">
        <v>1</v>
      </c>
      <c r="H54" s="124">
        <v>0</v>
      </c>
      <c r="I54" s="163">
        <f t="shared" si="6"/>
        <v>31</v>
      </c>
      <c r="J54" s="77"/>
    </row>
    <row r="55" spans="1:10" x14ac:dyDescent="0.25">
      <c r="A55" s="126" t="s">
        <v>253</v>
      </c>
      <c r="B55" s="124">
        <v>0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63">
        <f t="shared" si="6"/>
        <v>0</v>
      </c>
      <c r="J55" s="77"/>
    </row>
    <row r="56" spans="1:10" x14ac:dyDescent="0.25">
      <c r="A56" s="126" t="s">
        <v>252</v>
      </c>
      <c r="B56" s="124">
        <v>0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63">
        <f t="shared" si="6"/>
        <v>0</v>
      </c>
      <c r="J56" s="77"/>
    </row>
    <row r="57" spans="1:10" x14ac:dyDescent="0.2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3">
        <f t="shared" si="6"/>
        <v>0</v>
      </c>
      <c r="J57" s="77"/>
    </row>
    <row r="58" spans="1:10" x14ac:dyDescent="0.2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3">
        <f t="shared" si="6"/>
        <v>0</v>
      </c>
      <c r="J58" s="77"/>
    </row>
    <row r="59" spans="1:10" x14ac:dyDescent="0.25">
      <c r="A59" s="126" t="s">
        <v>249</v>
      </c>
      <c r="B59" s="124">
        <v>3</v>
      </c>
      <c r="C59" s="124">
        <v>0</v>
      </c>
      <c r="D59" s="124">
        <v>0</v>
      </c>
      <c r="E59" s="124">
        <v>0</v>
      </c>
      <c r="F59" s="124">
        <v>0</v>
      </c>
      <c r="G59" s="124">
        <v>3</v>
      </c>
      <c r="H59" s="124">
        <v>3</v>
      </c>
      <c r="I59" s="163">
        <f t="shared" si="6"/>
        <v>3</v>
      </c>
      <c r="J59" s="77"/>
    </row>
    <row r="60" spans="1:10" x14ac:dyDescent="0.2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3">
        <f t="shared" si="6"/>
        <v>0</v>
      </c>
      <c r="J60" s="77"/>
    </row>
    <row r="61" spans="1:10" x14ac:dyDescent="0.25">
      <c r="A61" s="77"/>
      <c r="B61" s="77"/>
      <c r="C61" s="77"/>
      <c r="D61" s="77"/>
      <c r="E61" s="162"/>
      <c r="F61" s="162"/>
      <c r="G61" s="162"/>
      <c r="H61" s="162"/>
      <c r="I61" s="162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5" x14ac:dyDescent="0.25"/>
  <cols>
    <col min="1" max="1" width="69.85546875" bestFit="1" customWidth="1"/>
    <col min="2" max="2" width="17.5703125" bestFit="1" customWidth="1"/>
    <col min="3" max="3" width="16.140625" bestFit="1" customWidth="1"/>
    <col min="4" max="4" width="15" bestFit="1" customWidth="1"/>
    <col min="5" max="5" width="15.7109375" bestFit="1" customWidth="1"/>
    <col min="6" max="6" width="14.42578125" bestFit="1" customWidth="1"/>
    <col min="7" max="7" width="11.7109375" bestFit="1" customWidth="1"/>
    <col min="8" max="8" width="13.28515625" bestFit="1" customWidth="1"/>
    <col min="9" max="9" width="10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10.28515625" bestFit="1" customWidth="1"/>
    <col min="14" max="14" width="9.28515625" bestFit="1" customWidth="1"/>
    <col min="15" max="15" width="14.5703125" bestFit="1" customWidth="1"/>
    <col min="16" max="16" width="20.7109375" bestFit="1" customWidth="1"/>
    <col min="17" max="17" width="19.85546875" bestFit="1" customWidth="1"/>
    <col min="18" max="18" width="19" bestFit="1" customWidth="1"/>
    <col min="19" max="19" width="16.7109375" bestFit="1" customWidth="1"/>
    <col min="20" max="21" width="16.5703125" bestFit="1" customWidth="1"/>
    <col min="22" max="23" width="15.5703125" bestFit="1" customWidth="1"/>
    <col min="24" max="24" width="15.28515625" bestFit="1" customWidth="1"/>
    <col min="25" max="25" width="15.42578125" bestFit="1" customWidth="1"/>
    <col min="26" max="26" width="16.42578125" bestFit="1" customWidth="1"/>
    <col min="27" max="27" width="15.85546875" bestFit="1" customWidth="1"/>
    <col min="29" max="29" width="12.85546875" bestFit="1" customWidth="1"/>
  </cols>
  <sheetData>
    <row r="1" spans="1:16" ht="21" thickBot="1" x14ac:dyDescent="0.35">
      <c r="A1" s="1" t="s">
        <v>272</v>
      </c>
      <c r="B1" s="96"/>
      <c r="C1" s="95"/>
      <c r="D1" s="96"/>
      <c r="E1" s="184">
        <v>44377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25">
      <c r="A3" s="11"/>
      <c r="B3" s="213" t="s">
        <v>271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5"/>
    </row>
    <row r="4" spans="1:16" ht="45.75" thickBot="1" x14ac:dyDescent="0.3">
      <c r="A4" s="11"/>
      <c r="B4" s="155" t="s">
        <v>270</v>
      </c>
      <c r="C4" s="154" t="s">
        <v>269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3" t="s">
        <v>268</v>
      </c>
    </row>
    <row r="5" spans="1:16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1" thickBot="1" x14ac:dyDescent="0.3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8"/>
    </row>
    <row r="9" spans="1:16" x14ac:dyDescent="0.25">
      <c r="A9" s="11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25">
      <c r="A10" s="177" t="s">
        <v>194</v>
      </c>
      <c r="B10" s="145">
        <f t="shared" ref="B10:O10" si="0">SUM(B14:B29)</f>
        <v>149346224.31465596</v>
      </c>
      <c r="C10" s="145">
        <f t="shared" si="0"/>
        <v>12949009.784717282</v>
      </c>
      <c r="D10" s="145">
        <f t="shared" si="0"/>
        <v>1060429.2317948937</v>
      </c>
      <c r="E10" s="145">
        <f t="shared" si="0"/>
        <v>13571.079591263482</v>
      </c>
      <c r="F10" s="145">
        <f t="shared" si="0"/>
        <v>4391.4791231880708</v>
      </c>
      <c r="G10" s="145">
        <f t="shared" si="0"/>
        <v>1151531.129747123</v>
      </c>
      <c r="H10" s="145">
        <f t="shared" si="0"/>
        <v>1918028.7021592874</v>
      </c>
      <c r="I10" s="145">
        <f t="shared" si="0"/>
        <v>8341952.5729927542</v>
      </c>
      <c r="J10" s="145">
        <f t="shared" si="0"/>
        <v>-22601.931841571892</v>
      </c>
      <c r="K10" s="145">
        <f t="shared" si="0"/>
        <v>92078.217908900027</v>
      </c>
      <c r="L10" s="145">
        <f t="shared" si="0"/>
        <v>4030622.0981121203</v>
      </c>
      <c r="M10" s="145">
        <f t="shared" si="0"/>
        <v>1379379.9770584812</v>
      </c>
      <c r="N10" s="145">
        <f t="shared" si="0"/>
        <v>459689.99912020197</v>
      </c>
      <c r="O10" s="145">
        <f t="shared" si="0"/>
        <v>-202096.45239670406</v>
      </c>
      <c r="P10" s="145">
        <f>B10+C10-D10-E10-F10-G10-H10-I10+J10-K10+L10-M10++N10+O10</f>
        <v>152599485.42199144</v>
      </c>
    </row>
    <row r="11" spans="1:16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21" thickBot="1" x14ac:dyDescent="0.3">
      <c r="A12" s="129" t="s">
        <v>194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1"/>
    </row>
    <row r="13" spans="1:1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126" t="s">
        <v>224</v>
      </c>
      <c r="B14" s="124">
        <v>59199369.403227881</v>
      </c>
      <c r="C14" s="124">
        <v>3228778.8587842276</v>
      </c>
      <c r="D14" s="124">
        <v>383374.03904762003</v>
      </c>
      <c r="E14" s="124">
        <v>9650.0909401497101</v>
      </c>
      <c r="F14" s="124">
        <v>3127.8190400000008</v>
      </c>
      <c r="G14" s="124">
        <v>2584.6106500000001</v>
      </c>
      <c r="H14" s="124">
        <v>111996.6842165624</v>
      </c>
      <c r="I14" s="124">
        <v>2799019.9554847968</v>
      </c>
      <c r="J14" s="124">
        <v>162.80063920000001</v>
      </c>
      <c r="K14" s="124">
        <v>19135.325367380032</v>
      </c>
      <c r="L14" s="124">
        <v>2060024.5813075076</v>
      </c>
      <c r="M14" s="124">
        <v>17658.338260000102</v>
      </c>
      <c r="N14" s="124">
        <v>57172.015065753447</v>
      </c>
      <c r="O14" s="124">
        <v>47034.639361743772</v>
      </c>
      <c r="P14" s="145">
        <f>B14+C14-D14-E14-F14-G14-H14-I14+J14-K14+L14-M14++N14+O14</f>
        <v>61245995.435379796</v>
      </c>
    </row>
    <row r="15" spans="1:16" x14ac:dyDescent="0.25">
      <c r="A15" s="126" t="s">
        <v>223</v>
      </c>
      <c r="B15" s="124">
        <v>1769119.9065297402</v>
      </c>
      <c r="C15" s="124">
        <v>90461.914771889846</v>
      </c>
      <c r="D15" s="124">
        <v>4441.3648573344371</v>
      </c>
      <c r="E15" s="124">
        <v>0</v>
      </c>
      <c r="F15" s="124">
        <v>1.8119999999999998</v>
      </c>
      <c r="G15" s="124">
        <v>0</v>
      </c>
      <c r="H15" s="124">
        <v>15.596</v>
      </c>
      <c r="I15" s="124">
        <v>128332.1307984317</v>
      </c>
      <c r="J15" s="124">
        <v>-2.0099999999999998</v>
      </c>
      <c r="K15" s="124">
        <v>8550.4425200000005</v>
      </c>
      <c r="L15" s="124">
        <v>73413.171630000899</v>
      </c>
      <c r="M15" s="124">
        <v>0</v>
      </c>
      <c r="N15" s="124">
        <v>-26936.452373573491</v>
      </c>
      <c r="O15" s="124">
        <v>-15144.898656401265</v>
      </c>
      <c r="P15" s="145">
        <f>B15+C15-D15-E15-F15-G15-H15-I15+J15-K15+L15-M15++N15+O15</f>
        <v>1749570.2857258902</v>
      </c>
    </row>
    <row r="16" spans="1:16" x14ac:dyDescent="0.25">
      <c r="A16" s="126" t="s">
        <v>222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126" t="s">
        <v>221</v>
      </c>
      <c r="B17" s="124">
        <v>3622934.8689195854</v>
      </c>
      <c r="C17" s="124">
        <v>626709.88910233008</v>
      </c>
      <c r="D17" s="124">
        <v>11712.016430837151</v>
      </c>
      <c r="E17" s="124">
        <v>1433.4934418221208</v>
      </c>
      <c r="F17" s="124">
        <v>130.19360063827165</v>
      </c>
      <c r="G17" s="124">
        <v>14910.502673453959</v>
      </c>
      <c r="H17" s="124">
        <v>268.83735878040267</v>
      </c>
      <c r="I17" s="124">
        <v>562715.55145471601</v>
      </c>
      <c r="J17" s="124">
        <v>0</v>
      </c>
      <c r="K17" s="124">
        <v>11491.721320000006</v>
      </c>
      <c r="L17" s="124">
        <v>33631.95012000011</v>
      </c>
      <c r="M17" s="124">
        <v>0</v>
      </c>
      <c r="N17" s="124">
        <v>72634.101182655606</v>
      </c>
      <c r="O17" s="124">
        <v>5.1519998745789053E-2</v>
      </c>
      <c r="P17" s="145">
        <f>B17+C17-D17-E17-F17-G17-H17-I17+J17-K17+L17-M17++N17+O17</f>
        <v>3753248.544564323</v>
      </c>
    </row>
    <row r="18" spans="1:16" x14ac:dyDescent="0.25">
      <c r="A18" s="126" t="s">
        <v>220</v>
      </c>
      <c r="B18" s="124">
        <v>3883390.228721167</v>
      </c>
      <c r="C18" s="124">
        <v>384881.90189848782</v>
      </c>
      <c r="D18" s="124">
        <v>12952.911919589851</v>
      </c>
      <c r="E18" s="124">
        <v>1537.8486960888968</v>
      </c>
      <c r="F18" s="124">
        <v>803.35125254979801</v>
      </c>
      <c r="G18" s="124">
        <v>0</v>
      </c>
      <c r="H18" s="124">
        <v>23020.06714695986</v>
      </c>
      <c r="I18" s="124">
        <v>455017.50148451183</v>
      </c>
      <c r="J18" s="124">
        <v>0</v>
      </c>
      <c r="K18" s="124">
        <v>51774.22258152</v>
      </c>
      <c r="L18" s="124">
        <v>589674.39552006894</v>
      </c>
      <c r="M18" s="124">
        <v>0</v>
      </c>
      <c r="N18" s="124">
        <v>-139319.17977516359</v>
      </c>
      <c r="O18" s="124">
        <v>-4.9185473471879959E-9</v>
      </c>
      <c r="P18" s="145">
        <f>B18+C18-D18-E18-F18-G18-H18-I18+J18-K18+L18-M18++N18+O18</f>
        <v>4173521.443283333</v>
      </c>
    </row>
    <row r="19" spans="1:16" x14ac:dyDescent="0.25">
      <c r="A19" s="126" t="s">
        <v>219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5">
      <c r="A20" s="126" t="s">
        <v>218</v>
      </c>
      <c r="B20" s="124">
        <v>21033591.471258577</v>
      </c>
      <c r="C20" s="124">
        <v>3581105.9266171609</v>
      </c>
      <c r="D20" s="124">
        <v>322444.54356517765</v>
      </c>
      <c r="E20" s="124">
        <v>4.2278400000000005</v>
      </c>
      <c r="F20" s="124">
        <v>92.505600000000001</v>
      </c>
      <c r="G20" s="124">
        <v>5011.764479999847</v>
      </c>
      <c r="H20" s="124">
        <v>8780.0399200000065</v>
      </c>
      <c r="I20" s="124">
        <v>2780424.569117798</v>
      </c>
      <c r="J20" s="124">
        <v>262.32451200000003</v>
      </c>
      <c r="K20" s="124">
        <v>211.10351999999989</v>
      </c>
      <c r="L20" s="124">
        <v>64218.089448810206</v>
      </c>
      <c r="M20" s="124">
        <v>21948.703202845565</v>
      </c>
      <c r="N20" s="124">
        <v>386042.79473770905</v>
      </c>
      <c r="O20" s="124">
        <v>387.31927998921469</v>
      </c>
      <c r="P20" s="145">
        <f>B20+C20-D20-E20-F20-G20-H20-I20+J20-K20+L20-M20++N20+O20</f>
        <v>21926690.468608424</v>
      </c>
    </row>
    <row r="21" spans="1:16" x14ac:dyDescent="0.25">
      <c r="A21" s="126" t="s">
        <v>217</v>
      </c>
      <c r="B21" s="124">
        <v>9197591.4064877201</v>
      </c>
      <c r="C21" s="124">
        <v>1841787.7497756444</v>
      </c>
      <c r="D21" s="124">
        <v>132751.82244959738</v>
      </c>
      <c r="E21" s="124">
        <v>161.59523999999999</v>
      </c>
      <c r="F21" s="124">
        <v>0</v>
      </c>
      <c r="G21" s="124">
        <v>5210.6365800000003</v>
      </c>
      <c r="H21" s="124">
        <v>-6.0481397667899706E-14</v>
      </c>
      <c r="I21" s="124">
        <v>1467227.3180985679</v>
      </c>
      <c r="J21" s="124">
        <v>18.949440000000003</v>
      </c>
      <c r="K21" s="124">
        <v>646.16716000000099</v>
      </c>
      <c r="L21" s="124">
        <v>-22131.259870328053</v>
      </c>
      <c r="M21" s="124">
        <v>2</v>
      </c>
      <c r="N21" s="124">
        <v>207658.06626403407</v>
      </c>
      <c r="O21" s="124">
        <v>-223638.24520832818</v>
      </c>
      <c r="P21" s="145">
        <f>B21+C21-D21-E21-F21-G21-H21-I21+J21-K21+L21-M21++N21+O21</f>
        <v>9395287.1273605768</v>
      </c>
    </row>
    <row r="22" spans="1:16" x14ac:dyDescent="0.25">
      <c r="A22" s="126" t="s">
        <v>216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126" t="s">
        <v>193</v>
      </c>
      <c r="B23" s="124">
        <v>5816.3950000000004</v>
      </c>
      <c r="C23" s="124">
        <v>6440.0628999999999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-104.161</v>
      </c>
      <c r="O23" s="124">
        <v>0</v>
      </c>
      <c r="P23" s="145">
        <f>B23+C23-D23-E23-F23-G23-H23-I23+J23-K23+L23-M23++N23+O23</f>
        <v>12152.296900000001</v>
      </c>
    </row>
    <row r="24" spans="1:16" x14ac:dyDescent="0.25">
      <c r="A24" s="126" t="s">
        <v>215</v>
      </c>
      <c r="B24" s="124">
        <v>17218413.943139151</v>
      </c>
      <c r="C24" s="124">
        <v>1915115.4991562963</v>
      </c>
      <c r="D24" s="124">
        <v>55353.735345665424</v>
      </c>
      <c r="E24" s="124">
        <v>-0.37367999999999979</v>
      </c>
      <c r="F24" s="124">
        <v>0</v>
      </c>
      <c r="G24" s="124">
        <v>399262.98831898032</v>
      </c>
      <c r="H24" s="124">
        <v>1190600.9429807002</v>
      </c>
      <c r="I24" s="124">
        <v>74656.117926230494</v>
      </c>
      <c r="J24" s="124">
        <v>-2975.47774559956</v>
      </c>
      <c r="K24" s="124">
        <v>1.044</v>
      </c>
      <c r="L24" s="124">
        <v>303249.54695126828</v>
      </c>
      <c r="M24" s="124">
        <v>539571.82418669853</v>
      </c>
      <c r="N24" s="124">
        <v>-45779.077640335869</v>
      </c>
      <c r="O24" s="124">
        <v>-2827.3220098280563</v>
      </c>
      <c r="P24" s="145">
        <f>B24+C24-D24-E24-F24-G24-H24-I24+J24-K24+L24-M24++N24+O24</f>
        <v>17125750.83277268</v>
      </c>
    </row>
    <row r="25" spans="1:16" x14ac:dyDescent="0.25">
      <c r="A25" s="126" t="s">
        <v>214</v>
      </c>
      <c r="B25" s="124">
        <v>25585562.18687528</v>
      </c>
      <c r="C25" s="124">
        <v>970403.383518446</v>
      </c>
      <c r="D25" s="124">
        <v>60112.879760252159</v>
      </c>
      <c r="E25" s="124">
        <v>29.858520000000002</v>
      </c>
      <c r="F25" s="124">
        <v>0</v>
      </c>
      <c r="G25" s="124">
        <v>381625.28987910162</v>
      </c>
      <c r="H25" s="124">
        <v>373819.17148488853</v>
      </c>
      <c r="I25" s="124">
        <v>16727.697114301809</v>
      </c>
      <c r="J25" s="124">
        <v>-16214.369702042</v>
      </c>
      <c r="K25" s="124">
        <v>123.53244000000001</v>
      </c>
      <c r="L25" s="124">
        <v>666277.85651085631</v>
      </c>
      <c r="M25" s="124">
        <v>687236.70683893701</v>
      </c>
      <c r="N25" s="124">
        <v>-36225.610903424349</v>
      </c>
      <c r="O25" s="124">
        <v>-51.839483886462403</v>
      </c>
      <c r="P25" s="145">
        <f>B25+C25-D25-E25-F25-G25-H25-I25+J25-K25+L25-M25++N25+O25</f>
        <v>25650076.470777754</v>
      </c>
    </row>
    <row r="26" spans="1:16" x14ac:dyDescent="0.25">
      <c r="A26" s="126" t="s">
        <v>213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126" t="s">
        <v>212</v>
      </c>
      <c r="B27" s="124">
        <v>204676</v>
      </c>
      <c r="C27" s="124">
        <v>224601.32988</v>
      </c>
      <c r="D27" s="124">
        <v>0</v>
      </c>
      <c r="E27" s="124">
        <v>0</v>
      </c>
      <c r="F27" s="124">
        <v>0</v>
      </c>
      <c r="G27" s="124">
        <v>142552.83633999998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-2.9103830456733704E-11</v>
      </c>
      <c r="P27" s="145">
        <f>B27+C27-D27-E27-F27-G27-H27-I27+J27-K27+L27-M27++N27+O27</f>
        <v>286724.49353999994</v>
      </c>
    </row>
    <row r="28" spans="1:16" x14ac:dyDescent="0.25">
      <c r="A28" s="126" t="s">
        <v>211</v>
      </c>
      <c r="B28" s="124">
        <v>7147758.9277844029</v>
      </c>
      <c r="C28" s="124">
        <v>76138.933312800014</v>
      </c>
      <c r="D28" s="124">
        <v>75997.199498819682</v>
      </c>
      <c r="E28" s="124">
        <v>754.3385932027561</v>
      </c>
      <c r="F28" s="124">
        <v>235.79763</v>
      </c>
      <c r="G28" s="124">
        <v>180499.775697512</v>
      </c>
      <c r="H28" s="124">
        <v>202462.12910178115</v>
      </c>
      <c r="I28" s="124">
        <v>57803.195993400004</v>
      </c>
      <c r="J28" s="124">
        <v>-3854.1489851303304</v>
      </c>
      <c r="K28" s="124">
        <v>131.762</v>
      </c>
      <c r="L28" s="124">
        <v>241915.23982393614</v>
      </c>
      <c r="M28" s="124">
        <v>99004.236990000005</v>
      </c>
      <c r="N28" s="124">
        <v>-10298.077727453036</v>
      </c>
      <c r="O28" s="124">
        <v>-7856.1571999868174</v>
      </c>
      <c r="P28" s="145">
        <f>B28+C28-D28-E28-F28-G28-H28-I28+J28-K28+L28-M28++N28+O28</f>
        <v>6826916.2815038525</v>
      </c>
    </row>
    <row r="29" spans="1:16" x14ac:dyDescent="0.25">
      <c r="A29" s="126" t="s">
        <v>210</v>
      </c>
      <c r="B29" s="124">
        <v>477999.57671247202</v>
      </c>
      <c r="C29" s="124">
        <v>2584.335</v>
      </c>
      <c r="D29" s="124">
        <v>1288.71892</v>
      </c>
      <c r="E29" s="124">
        <v>0</v>
      </c>
      <c r="F29" s="124">
        <v>0</v>
      </c>
      <c r="G29" s="124">
        <v>19872.725128075115</v>
      </c>
      <c r="H29" s="124">
        <v>7065.2339496150234</v>
      </c>
      <c r="I29" s="124">
        <v>28.535520000000002</v>
      </c>
      <c r="J29" s="124">
        <v>0</v>
      </c>
      <c r="K29" s="124">
        <v>12.897</v>
      </c>
      <c r="L29" s="124">
        <v>20348.526669999999</v>
      </c>
      <c r="M29" s="124">
        <v>13958.167579999999</v>
      </c>
      <c r="N29" s="124">
        <v>-5154.4187100000008</v>
      </c>
      <c r="O29" s="124">
        <v>-5.525180313270539E-11</v>
      </c>
      <c r="P29" s="145">
        <f>B29+C29-D29-E29-F29-G29-H29-I29+J29-K29+L29-M29++N29+O29</f>
        <v>453551.74157478183</v>
      </c>
    </row>
    <row r="30" spans="1:16" x14ac:dyDescent="0.25">
      <c r="A30" s="7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2021-08-26T09:53:26Z</dcterms:created>
  <dcterms:modified xsi:type="dcterms:W3CDTF">2021-09-14T14:13:49Z</dcterms:modified>
</cp:coreProperties>
</file>