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MUNICATION\Website\Documents on Website\LTI Stats\Life Stats 2019\"/>
    </mc:Choice>
  </mc:AlternateContent>
  <xr:revisionPtr revIDLastSave="0" documentId="8_{5A2DF69B-82BE-48F9-B0C0-314A51CEF5DC}" xr6:coauthVersionLast="45" xr6:coauthVersionMax="45" xr10:uidLastSave="{00000000-0000-0000-0000-000000000000}"/>
  <bookViews>
    <workbookView xWindow="-120" yWindow="-120" windowWidth="20730" windowHeight="11160" activeTab="10" xr2:uid="{00000000-000D-0000-FFFF-FFFF00000000}"/>
  </bookViews>
  <sheets>
    <sheet name="OF1" sheetId="4" r:id="rId1"/>
    <sheet name="OF2" sheetId="5" r:id="rId2"/>
    <sheet name="OF4" sheetId="6" r:id="rId3"/>
    <sheet name="A1" sheetId="7" r:id="rId4"/>
    <sheet name="TP1" sheetId="8" r:id="rId5"/>
    <sheet name="M1.1" sheetId="9" r:id="rId6"/>
    <sheet name="M1.2" sheetId="10" r:id="rId7"/>
    <sheet name="M1.3" sheetId="11" r:id="rId8"/>
    <sheet name="M2.1" sheetId="12" r:id="rId9"/>
    <sheet name="M2.2" sheetId="13" r:id="rId10"/>
    <sheet name="M2.3" sheetId="14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4" l="1"/>
  <c r="C10" i="14"/>
  <c r="B11" i="14"/>
  <c r="C11" i="14"/>
  <c r="B12" i="14"/>
  <c r="B13" i="14" s="1"/>
  <c r="C12" i="14"/>
  <c r="C13" i="14"/>
  <c r="B10" i="13"/>
  <c r="C10" i="13"/>
  <c r="D10" i="13"/>
  <c r="E10" i="13"/>
  <c r="F10" i="13"/>
  <c r="G10" i="13"/>
  <c r="H10" i="13"/>
  <c r="I10" i="13"/>
  <c r="J16" i="13"/>
  <c r="J19" i="13"/>
  <c r="J22" i="13"/>
  <c r="J23" i="13"/>
  <c r="J26" i="13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4" i="12"/>
  <c r="P15" i="12"/>
  <c r="P17" i="12"/>
  <c r="P18" i="12"/>
  <c r="P20" i="12"/>
  <c r="P21" i="12"/>
  <c r="P23" i="12"/>
  <c r="P24" i="12"/>
  <c r="P25" i="12"/>
  <c r="P27" i="12"/>
  <c r="P28" i="12"/>
  <c r="P29" i="12"/>
  <c r="B11" i="11"/>
  <c r="C11" i="11"/>
  <c r="D11" i="11"/>
  <c r="E11" i="11"/>
  <c r="F11" i="11"/>
  <c r="G11" i="11"/>
  <c r="H11" i="11"/>
  <c r="B12" i="11"/>
  <c r="C12" i="11"/>
  <c r="D12" i="11"/>
  <c r="E12" i="11"/>
  <c r="F12" i="11"/>
  <c r="G12" i="11"/>
  <c r="H12" i="11"/>
  <c r="B13" i="11"/>
  <c r="C13" i="11"/>
  <c r="D13" i="11"/>
  <c r="E13" i="11"/>
  <c r="E14" i="11" s="1"/>
  <c r="F13" i="11"/>
  <c r="G13" i="11"/>
  <c r="G14" i="11" s="1"/>
  <c r="H13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B10" i="10"/>
  <c r="C10" i="10"/>
  <c r="D10" i="10"/>
  <c r="E10" i="10"/>
  <c r="F10" i="10"/>
  <c r="H10" i="10"/>
  <c r="I10" i="10"/>
  <c r="J16" i="10"/>
  <c r="J19" i="10"/>
  <c r="J22" i="10"/>
  <c r="J23" i="10"/>
  <c r="J26" i="10"/>
  <c r="B10" i="9"/>
  <c r="C10" i="9"/>
  <c r="D10" i="9"/>
  <c r="E10" i="9"/>
  <c r="F10" i="9"/>
  <c r="G10" i="9"/>
  <c r="H10" i="9"/>
  <c r="I10" i="9"/>
  <c r="J10" i="9"/>
  <c r="K10" i="9"/>
  <c r="N10" i="9"/>
  <c r="O10" i="9"/>
  <c r="Q10" i="9"/>
  <c r="R10" i="9"/>
  <c r="S10" i="9"/>
  <c r="T10" i="9"/>
  <c r="U10" i="9"/>
  <c r="V10" i="9"/>
  <c r="W10" i="9"/>
  <c r="X10" i="9"/>
  <c r="Y10" i="9"/>
  <c r="Z10" i="9"/>
  <c r="AA10" i="9"/>
  <c r="AB10" i="9"/>
  <c r="P14" i="9"/>
  <c r="AC14" i="9"/>
  <c r="P15" i="9"/>
  <c r="AC15" i="9"/>
  <c r="P17" i="9"/>
  <c r="AC17" i="9"/>
  <c r="P18" i="9"/>
  <c r="AC18" i="9"/>
  <c r="P20" i="9"/>
  <c r="AC20" i="9"/>
  <c r="P21" i="9"/>
  <c r="AC21" i="9"/>
  <c r="P23" i="9"/>
  <c r="AC23" i="9"/>
  <c r="P24" i="9"/>
  <c r="AC24" i="9"/>
  <c r="P25" i="9"/>
  <c r="AC25" i="9"/>
  <c r="P27" i="9"/>
  <c r="AC27" i="9"/>
  <c r="P28" i="9"/>
  <c r="AC28" i="9"/>
  <c r="P29" i="9"/>
  <c r="AC29" i="9"/>
  <c r="B10" i="8"/>
  <c r="B14" i="8" s="1"/>
  <c r="E57" i="5" s="1"/>
  <c r="D10" i="8"/>
  <c r="D14" i="8" s="1"/>
  <c r="F10" i="8"/>
  <c r="F14" i="8" s="1"/>
  <c r="E58" i="5" s="1"/>
  <c r="C18" i="4" s="1"/>
  <c r="I10" i="8"/>
  <c r="J10" i="8"/>
  <c r="K11" i="8"/>
  <c r="M11" i="8"/>
  <c r="N11" i="8"/>
  <c r="K12" i="8"/>
  <c r="M12" i="8"/>
  <c r="N12" i="8"/>
  <c r="K13" i="8"/>
  <c r="M13" i="8"/>
  <c r="N13" i="8"/>
  <c r="K18" i="8"/>
  <c r="M18" i="8"/>
  <c r="N18" i="8"/>
  <c r="K19" i="8"/>
  <c r="M19" i="8"/>
  <c r="N19" i="8"/>
  <c r="K20" i="8"/>
  <c r="M20" i="8"/>
  <c r="N20" i="8"/>
  <c r="K21" i="8"/>
  <c r="M21" i="8"/>
  <c r="N21" i="8"/>
  <c r="C14" i="7"/>
  <c r="D14" i="7"/>
  <c r="F14" i="7"/>
  <c r="G14" i="7"/>
  <c r="E15" i="7"/>
  <c r="H15" i="7"/>
  <c r="E16" i="7"/>
  <c r="H16" i="7"/>
  <c r="E17" i="7"/>
  <c r="I17" i="7" s="1"/>
  <c r="H17" i="7"/>
  <c r="E18" i="7"/>
  <c r="H18" i="7"/>
  <c r="I18" i="7" s="1"/>
  <c r="E19" i="7"/>
  <c r="H19" i="7"/>
  <c r="I19" i="7" s="1"/>
  <c r="E20" i="7"/>
  <c r="H20" i="7"/>
  <c r="E21" i="7"/>
  <c r="H21" i="7"/>
  <c r="E22" i="7"/>
  <c r="H22" i="7"/>
  <c r="C24" i="7"/>
  <c r="D24" i="7"/>
  <c r="F24" i="7"/>
  <c r="G24" i="7"/>
  <c r="E25" i="7"/>
  <c r="H25" i="7"/>
  <c r="E26" i="7"/>
  <c r="H26" i="7"/>
  <c r="I26" i="7" s="1"/>
  <c r="E27" i="7"/>
  <c r="H27" i="7"/>
  <c r="I27" i="7" s="1"/>
  <c r="E28" i="7"/>
  <c r="H28" i="7"/>
  <c r="E29" i="7"/>
  <c r="H29" i="7"/>
  <c r="E30" i="7"/>
  <c r="H30" i="7"/>
  <c r="I30" i="7" s="1"/>
  <c r="E31" i="7"/>
  <c r="H31" i="7"/>
  <c r="I31" i="7" s="1"/>
  <c r="E32" i="7"/>
  <c r="H32" i="7"/>
  <c r="E33" i="7"/>
  <c r="H33" i="7"/>
  <c r="C35" i="7"/>
  <c r="D35" i="7"/>
  <c r="E35" i="7" s="1"/>
  <c r="E23" i="5" s="1"/>
  <c r="F35" i="7"/>
  <c r="G35" i="7"/>
  <c r="H35" i="7" s="1"/>
  <c r="E36" i="7"/>
  <c r="H36" i="7"/>
  <c r="E37" i="7"/>
  <c r="H37" i="7"/>
  <c r="E38" i="7"/>
  <c r="H38" i="7"/>
  <c r="I38" i="7" s="1"/>
  <c r="E39" i="7"/>
  <c r="H39" i="7"/>
  <c r="I39" i="7" s="1"/>
  <c r="E40" i="7"/>
  <c r="H40" i="7"/>
  <c r="C42" i="7"/>
  <c r="D42" i="7"/>
  <c r="F42" i="7"/>
  <c r="G42" i="7"/>
  <c r="H42" i="7" s="1"/>
  <c r="E43" i="7"/>
  <c r="H43" i="7"/>
  <c r="I43" i="7" s="1"/>
  <c r="E44" i="7"/>
  <c r="H44" i="7"/>
  <c r="E45" i="7"/>
  <c r="H45" i="7"/>
  <c r="E46" i="7"/>
  <c r="H46" i="7"/>
  <c r="I46" i="7" s="1"/>
  <c r="E47" i="7"/>
  <c r="H47" i="7"/>
  <c r="I47" i="7" s="1"/>
  <c r="E48" i="7"/>
  <c r="H48" i="7"/>
  <c r="E49" i="7"/>
  <c r="H49" i="7"/>
  <c r="E50" i="7"/>
  <c r="H50" i="7"/>
  <c r="I50" i="7" s="1"/>
  <c r="E51" i="7"/>
  <c r="H51" i="7"/>
  <c r="C53" i="7"/>
  <c r="D53" i="7"/>
  <c r="F53" i="7"/>
  <c r="G53" i="7"/>
  <c r="E54" i="7"/>
  <c r="H54" i="7"/>
  <c r="E55" i="7"/>
  <c r="H55" i="7"/>
  <c r="I55" i="7" s="1"/>
  <c r="E56" i="7"/>
  <c r="H56" i="7"/>
  <c r="E57" i="7"/>
  <c r="H57" i="7"/>
  <c r="E58" i="7"/>
  <c r="H58" i="7"/>
  <c r="I58" i="7" s="1"/>
  <c r="E59" i="7"/>
  <c r="H59" i="7"/>
  <c r="I59" i="7" s="1"/>
  <c r="E60" i="7"/>
  <c r="H60" i="7"/>
  <c r="E61" i="7"/>
  <c r="H61" i="7"/>
  <c r="E62" i="7"/>
  <c r="H62" i="7"/>
  <c r="C64" i="7"/>
  <c r="D64" i="7"/>
  <c r="F64" i="7"/>
  <c r="G64" i="7"/>
  <c r="E65" i="7"/>
  <c r="H65" i="7"/>
  <c r="E66" i="7"/>
  <c r="H66" i="7"/>
  <c r="I66" i="7" s="1"/>
  <c r="E67" i="7"/>
  <c r="H67" i="7"/>
  <c r="I67" i="7" s="1"/>
  <c r="E68" i="7"/>
  <c r="H68" i="7"/>
  <c r="E69" i="7"/>
  <c r="H69" i="7"/>
  <c r="E70" i="7"/>
  <c r="H70" i="7"/>
  <c r="E71" i="7"/>
  <c r="H71" i="7"/>
  <c r="I71" i="7" s="1"/>
  <c r="E72" i="7"/>
  <c r="H72" i="7"/>
  <c r="E73" i="7"/>
  <c r="H73" i="7"/>
  <c r="C75" i="7"/>
  <c r="D75" i="7"/>
  <c r="F75" i="7"/>
  <c r="G75" i="7"/>
  <c r="H75" i="7" s="1"/>
  <c r="E76" i="7"/>
  <c r="H76" i="7"/>
  <c r="E77" i="7"/>
  <c r="H77" i="7"/>
  <c r="E78" i="7"/>
  <c r="H78" i="7"/>
  <c r="E79" i="7"/>
  <c r="H79" i="7"/>
  <c r="I79" i="7" s="1"/>
  <c r="E80" i="7"/>
  <c r="H80" i="7"/>
  <c r="E81" i="7"/>
  <c r="H81" i="7"/>
  <c r="C83" i="7"/>
  <c r="D83" i="7"/>
  <c r="E83" i="7" s="1"/>
  <c r="F83" i="7"/>
  <c r="G83" i="7"/>
  <c r="H83" i="7" s="1"/>
  <c r="E84" i="7"/>
  <c r="H84" i="7"/>
  <c r="E85" i="7"/>
  <c r="H85" i="7"/>
  <c r="E86" i="7"/>
  <c r="H86" i="7"/>
  <c r="E87" i="7"/>
  <c r="H87" i="7"/>
  <c r="I87" i="7" s="1"/>
  <c r="E88" i="7"/>
  <c r="H88" i="7"/>
  <c r="C90" i="7"/>
  <c r="D90" i="7"/>
  <c r="F90" i="7"/>
  <c r="G90" i="7"/>
  <c r="H90" i="7" s="1"/>
  <c r="E91" i="7"/>
  <c r="H91" i="7"/>
  <c r="I91" i="7" s="1"/>
  <c r="E92" i="7"/>
  <c r="H92" i="7"/>
  <c r="E93" i="7"/>
  <c r="H93" i="7"/>
  <c r="E94" i="7"/>
  <c r="H94" i="7"/>
  <c r="I94" i="7" s="1"/>
  <c r="E9" i="6"/>
  <c r="E10" i="6"/>
  <c r="E15" i="6"/>
  <c r="E24" i="6"/>
  <c r="E30" i="6"/>
  <c r="F14" i="5"/>
  <c r="F20" i="5"/>
  <c r="E30" i="5"/>
  <c r="F30" i="5"/>
  <c r="E37" i="5"/>
  <c r="F37" i="5"/>
  <c r="E51" i="5"/>
  <c r="F51" i="5"/>
  <c r="F55" i="5"/>
  <c r="E63" i="5"/>
  <c r="F63" i="5"/>
  <c r="E72" i="5"/>
  <c r="F72" i="5"/>
  <c r="E87" i="5"/>
  <c r="F87" i="5"/>
  <c r="E90" i="5"/>
  <c r="F90" i="5"/>
  <c r="E102" i="5"/>
  <c r="E98" i="5" s="1"/>
  <c r="E107" i="5"/>
  <c r="F107" i="5"/>
  <c r="F106" i="5" s="1"/>
  <c r="E111" i="5"/>
  <c r="C5" i="4"/>
  <c r="C6" i="4"/>
  <c r="C11" i="4"/>
  <c r="F59" i="5" l="1"/>
  <c r="I93" i="7"/>
  <c r="E90" i="7"/>
  <c r="I81" i="7"/>
  <c r="I77" i="7"/>
  <c r="I73" i="7"/>
  <c r="I69" i="7"/>
  <c r="I61" i="7"/>
  <c r="I57" i="7"/>
  <c r="I45" i="7"/>
  <c r="I37" i="7"/>
  <c r="I21" i="7"/>
  <c r="K10" i="8"/>
  <c r="I92" i="7"/>
  <c r="I88" i="7"/>
  <c r="I84" i="7"/>
  <c r="I80" i="7"/>
  <c r="I72" i="7"/>
  <c r="I68" i="7"/>
  <c r="I60" i="7"/>
  <c r="I56" i="7"/>
  <c r="I48" i="7"/>
  <c r="I44" i="7"/>
  <c r="I40" i="7"/>
  <c r="I32" i="7"/>
  <c r="I28" i="7"/>
  <c r="O20" i="8"/>
  <c r="F14" i="11"/>
  <c r="I86" i="7"/>
  <c r="I15" i="7"/>
  <c r="E106" i="5"/>
  <c r="E118" i="5" s="1"/>
  <c r="F118" i="5"/>
  <c r="F78" i="5"/>
  <c r="F44" i="5"/>
  <c r="E20" i="6"/>
  <c r="E5" i="6"/>
  <c r="I85" i="7"/>
  <c r="I78" i="7"/>
  <c r="E75" i="7"/>
  <c r="E27" i="5" s="1"/>
  <c r="I76" i="7"/>
  <c r="H64" i="7"/>
  <c r="I70" i="7"/>
  <c r="E64" i="7"/>
  <c r="E26" i="5" s="1"/>
  <c r="I65" i="7"/>
  <c r="I62" i="7"/>
  <c r="E53" i="7"/>
  <c r="E25" i="5" s="1"/>
  <c r="H53" i="7"/>
  <c r="I54" i="7"/>
  <c r="I51" i="7"/>
  <c r="I49" i="7"/>
  <c r="E42" i="7"/>
  <c r="E24" i="5" s="1"/>
  <c r="I36" i="7"/>
  <c r="I35" i="7"/>
  <c r="I33" i="7"/>
  <c r="I29" i="7"/>
  <c r="E24" i="7"/>
  <c r="E22" i="5" s="1"/>
  <c r="H24" i="7"/>
  <c r="B8" i="7"/>
  <c r="B5" i="7"/>
  <c r="I25" i="7"/>
  <c r="I22" i="7"/>
  <c r="I20" i="7"/>
  <c r="H14" i="7"/>
  <c r="B4" i="7"/>
  <c r="I16" i="7"/>
  <c r="O21" i="8"/>
  <c r="J14" i="8"/>
  <c r="N10" i="8"/>
  <c r="N14" i="8" s="1"/>
  <c r="E16" i="5" s="1"/>
  <c r="E14" i="5" s="1"/>
  <c r="O19" i="8"/>
  <c r="O18" i="8"/>
  <c r="M10" i="8"/>
  <c r="M14" i="8" s="1"/>
  <c r="O13" i="8"/>
  <c r="O12" i="8"/>
  <c r="K14" i="8"/>
  <c r="O11" i="8"/>
  <c r="AC10" i="9"/>
  <c r="P10" i="9"/>
  <c r="J10" i="10"/>
  <c r="H14" i="11"/>
  <c r="B14" i="11"/>
  <c r="I13" i="11"/>
  <c r="D14" i="11"/>
  <c r="C14" i="11"/>
  <c r="I12" i="11"/>
  <c r="I11" i="11"/>
  <c r="P10" i="12"/>
  <c r="J10" i="13"/>
  <c r="I14" i="8"/>
  <c r="E56" i="5" s="1"/>
  <c r="I90" i="7"/>
  <c r="E29" i="5"/>
  <c r="I83" i="7"/>
  <c r="E28" i="5"/>
  <c r="B9" i="7"/>
  <c r="E14" i="7"/>
  <c r="F80" i="5" l="1"/>
  <c r="E35" i="6"/>
  <c r="I75" i="7"/>
  <c r="I64" i="7"/>
  <c r="I53" i="7"/>
  <c r="I42" i="7"/>
  <c r="B7" i="7"/>
  <c r="I24" i="7"/>
  <c r="B3" i="7"/>
  <c r="O10" i="8"/>
  <c r="O14" i="8" s="1"/>
  <c r="I14" i="11"/>
  <c r="E55" i="5"/>
  <c r="E59" i="5" s="1"/>
  <c r="E78" i="5" s="1"/>
  <c r="C19" i="4" s="1"/>
  <c r="C17" i="4"/>
  <c r="I14" i="7"/>
  <c r="E21" i="5"/>
  <c r="E20" i="5" s="1"/>
  <c r="E44" i="5" s="1"/>
  <c r="E80" i="5" l="1"/>
</calcChain>
</file>

<file path=xl/sharedStrings.xml><?xml version="1.0" encoding="utf-8"?>
<sst xmlns="http://schemas.openxmlformats.org/spreadsheetml/2006/main" count="554" uniqueCount="277">
  <si>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</si>
  <si>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</si>
  <si>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</si>
  <si>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</si>
  <si>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</si>
  <si>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</si>
  <si>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</si>
  <si>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</si>
  <si>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</si>
  <si>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</si>
  <si>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Total Liabilities</t>
  </si>
  <si>
    <t>Total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</si>
  <si>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</si>
  <si>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</si>
  <si>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</si>
  <si>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</si>
  <si>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</si>
  <si>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</si>
  <si>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</si>
  <si>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</si>
  <si>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</si>
  <si>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</si>
  <si>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</si>
  <si>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</si>
  <si>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</si>
  <si>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</si>
  <si>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</si>
  <si>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</si>
  <si>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</si>
  <si>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</si>
  <si>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</si>
  <si>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</si>
  <si>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</si>
  <si>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</si>
  <si>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</si>
  <si>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</si>
  <si>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</si>
  <si>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</si>
  <si>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</si>
  <si>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</si>
  <si>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</si>
  <si>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</si>
  <si>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</si>
  <si>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</si>
  <si>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</si>
  <si>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</si>
  <si>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</si>
  <si>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</si>
  <si>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</si>
  <si>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</si>
  <si>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</si>
  <si>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</si>
  <si>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</si>
  <si>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</si>
  <si>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</si>
  <si>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</si>
  <si>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</si>
  <si>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</si>
  <si>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</si>
  <si>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</si>
  <si>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</si>
  <si>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</si>
  <si>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</si>
  <si>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</si>
  <si>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</si>
  <si>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</si>
  <si>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</si>
  <si>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</si>
  <si>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</si>
  <si>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</si>
  <si>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</si>
  <si>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</si>
  <si>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</si>
  <si>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</si>
  <si>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</si>
  <si>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</si>
  <si>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</si>
  <si>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</si>
  <si>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</si>
  <si>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</si>
  <si>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</si>
  <si>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</si>
  <si>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</si>
  <si>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Property</t>
  </si>
  <si>
    <t>Mortgages and Loans</t>
  </si>
  <si>
    <t>Cash and Deposits</t>
  </si>
  <si>
    <t>Collateralised Securities</t>
  </si>
  <si>
    <t>Structured Notes</t>
  </si>
  <si>
    <t>Investment Funds</t>
  </si>
  <si>
    <t>Equity</t>
  </si>
  <si>
    <t>Corporate Bonds</t>
  </si>
  <si>
    <t>Government Bonds</t>
  </si>
  <si>
    <t>Total Investments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</si>
  <si>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</si>
  <si>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</si>
  <si>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</si>
  <si>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</si>
  <si>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</si>
  <si>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</si>
  <si>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</si>
  <si>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</si>
  <si>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</si>
  <si>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</si>
  <si>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</si>
  <si>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</si>
  <si>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</si>
  <si>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</si>
  <si>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</si>
  <si>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</si>
  <si>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</si>
  <si>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</si>
  <si>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</si>
  <si>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</si>
  <si>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</si>
  <si>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</si>
  <si>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</si>
  <si>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</si>
  <si>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</si>
  <si>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less recoveries from reinsurers</t>
  </si>
  <si>
    <t>Gross claims and policyholder benefits</t>
  </si>
  <si>
    <t>Outgo</t>
  </si>
  <si>
    <t>Other income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</si>
  <si>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</si>
  <si>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</si>
  <si>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</si>
  <si>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</si>
  <si>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Investment income</t>
  </si>
  <si>
    <t>Net premiums</t>
  </si>
  <si>
    <t>less reinsurance premiums</t>
  </si>
  <si>
    <t>Gross premiums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</si>
  <si>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</si>
  <si>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</si>
  <si>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</si>
  <si>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</si>
  <si>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</si>
  <si>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</si>
  <si>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</si>
  <si>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</si>
  <si>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</si>
  <si>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</si>
  <si>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</si>
  <si>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</si>
  <si>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</si>
  <si>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</si>
  <si>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</si>
  <si>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</si>
  <si>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</si>
  <si>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</si>
  <si>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</si>
  <si>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</si>
  <si>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</si>
  <si>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</si>
  <si>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</si>
  <si>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</si>
  <si>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</si>
  <si>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</si>
  <si>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</si>
  <si>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</si>
  <si>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</si>
  <si>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</si>
  <si>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</si>
  <si>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</si>
  <si>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</si>
  <si>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</si>
  <si>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</si>
  <si>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</si>
  <si>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</si>
  <si>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</si>
  <si>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</si>
  <si>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</si>
  <si>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</si>
  <si>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</si>
  <si>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</si>
  <si>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</si>
  <si>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</si>
  <si>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</si>
  <si>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</si>
  <si>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</si>
  <si>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</si>
  <si>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</si>
  <si>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Total</t>
  </si>
  <si>
    <t>Non-Linked and Other</t>
  </si>
  <si>
    <t>Linked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</si>
  <si>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</si>
  <si>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</si>
  <si>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</si>
  <si>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</si>
  <si>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</si>
  <si>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</si>
  <si>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</si>
  <si>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</si>
  <si>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</si>
  <si>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Risk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</si>
  <si>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</si>
  <si>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</si>
  <si>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</si>
  <si>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</si>
  <si>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</si>
  <si>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</si>
  <si>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</si>
  <si>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</si>
  <si>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</si>
  <si>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</si>
  <si>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</si>
  <si>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</si>
  <si>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</si>
  <si>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</si>
  <si>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</si>
  <si>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</si>
  <si>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</si>
  <si>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</si>
  <si>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</si>
  <si>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</si>
  <si>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</si>
  <si>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</si>
  <si>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</si>
  <si>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</si>
  <si>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</si>
  <si>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</si>
  <si>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</si>
  <si>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</si>
  <si>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</si>
  <si>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</si>
  <si>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</si>
  <si>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</si>
  <si>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</si>
  <si>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</si>
  <si>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</si>
  <si>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Lapses</t>
  </si>
  <si>
    <t>Surrenders</t>
  </si>
  <si>
    <t>Maturities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</si>
  <si>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</si>
  <si>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</si>
  <si>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</si>
  <si>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</si>
  <si>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</si>
  <si>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</si>
  <si>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</si>
  <si>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</si>
  <si>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</si>
  <si>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</si>
  <si>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</si>
  <si>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</si>
  <si>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</si>
  <si>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</si>
  <si>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</si>
  <si>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</si>
  <si>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</si>
  <si>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</si>
  <si>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</si>
  <si>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</si>
  <si>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</si>
  <si>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</si>
  <si>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</si>
  <si>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</si>
  <si>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</si>
  <si>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</si>
  <si>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</si>
  <si>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</si>
  <si>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</si>
  <si>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Half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</si>
  <si>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</si>
  <si>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</si>
  <si>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</si>
  <si>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</si>
  <si>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</si>
  <si>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Half</t>
  </si>
  <si>
    <t>Section M1.3: Number of Contracts - Inwards Reinsurance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</si>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</sst>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6">
    <xf numFmtId="0" fontId="0" fillId="0" borderId="0" xfId="0"/>
    <xf numFmtId="165" fontId="2" fillId="2" borderId="1" xfId="1" applyNumberFormat="1" applyFont="1" applyFill="1" applyBorder="1" applyAlignment="1">
      <alignment vertical="center" shrinkToFit="1"/>
    </xf>
    <xf numFmtId="166" fontId="3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2"/>
    </xf>
    <xf numFmtId="165" fontId="5" fillId="3" borderId="0" xfId="1" applyNumberFormat="1" applyFont="1" applyFill="1" applyAlignment="1">
      <alignment vertical="center"/>
    </xf>
    <xf numFmtId="166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165" fontId="9" fillId="2" borderId="1" xfId="1" applyNumberFormat="1" applyFont="1" applyFill="1" applyBorder="1" applyAlignment="1">
      <alignment vertical="center"/>
    </xf>
    <xf numFmtId="165" fontId="10" fillId="3" borderId="0" xfId="1" applyNumberFormat="1" applyFont="1" applyFill="1"/>
    <xf numFmtId="0" fontId="0" fillId="3" borderId="0" xfId="0" applyFill="1"/>
    <xf numFmtId="165" fontId="11" fillId="4" borderId="1" xfId="1" applyNumberFormat="1" applyFont="1" applyFill="1" applyBorder="1" applyAlignment="1">
      <alignment vertical="center"/>
    </xf>
    <xf numFmtId="164" fontId="11" fillId="4" borderId="1" xfId="1" applyFont="1" applyFill="1" applyBorder="1" applyAlignment="1">
      <alignment vertical="center"/>
    </xf>
    <xf numFmtId="167" fontId="8" fillId="3" borderId="0" xfId="1" applyNumberFormat="1" applyFont="1" applyFill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168" fontId="15" fillId="3" borderId="0" xfId="0" applyNumberFormat="1" applyFont="1" applyFill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3" borderId="0" xfId="0" applyFont="1" applyFill="1" applyAlignment="1">
      <alignment vertical="center"/>
    </xf>
    <xf numFmtId="0" fontId="21" fillId="3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left" vertical="center" indent="2"/>
    </xf>
    <xf numFmtId="165" fontId="23" fillId="3" borderId="0" xfId="1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5" fontId="24" fillId="5" borderId="1" xfId="1" applyNumberFormat="1" applyFont="1" applyFill="1" applyBorder="1" applyAlignment="1" applyProtection="1">
      <alignment vertical="center" shrinkToFit="1"/>
      <protection locked="0"/>
    </xf>
    <xf numFmtId="0" fontId="25" fillId="3" borderId="0" xfId="0" applyFont="1" applyFill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indent="2"/>
    </xf>
    <xf numFmtId="0" fontId="27" fillId="0" borderId="1" xfId="0" applyFont="1" applyBorder="1" applyAlignment="1">
      <alignment horizontal="left" vertical="center" indent="4"/>
    </xf>
    <xf numFmtId="165" fontId="28" fillId="3" borderId="0" xfId="1" applyNumberFormat="1" applyFont="1" applyFill="1" applyAlignment="1">
      <alignment vertical="center"/>
    </xf>
    <xf numFmtId="0" fontId="29" fillId="3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 indent="6"/>
    </xf>
    <xf numFmtId="165" fontId="24" fillId="4" borderId="1" xfId="1" applyNumberFormat="1" applyFont="1" applyFill="1" applyBorder="1" applyAlignment="1">
      <alignment vertical="center" shrinkToFit="1"/>
    </xf>
    <xf numFmtId="0" fontId="26" fillId="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1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3" borderId="0" xfId="1" applyNumberFormat="1" applyFont="1" applyFill="1"/>
    <xf numFmtId="165" fontId="12" fillId="3" borderId="0" xfId="1" applyNumberFormat="1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165" fontId="12" fillId="3" borderId="8" xfId="1" applyNumberFormat="1" applyFont="1" applyFill="1" applyBorder="1" applyAlignment="1">
      <alignment horizontal="center" vertical="center" wrapText="1"/>
    </xf>
    <xf numFmtId="165" fontId="12" fillId="3" borderId="9" xfId="1" applyNumberFormat="1" applyFont="1" applyFill="1" applyBorder="1" applyAlignment="1">
      <alignment horizontal="center" vertical="center" wrapText="1"/>
    </xf>
    <xf numFmtId="165" fontId="13" fillId="3" borderId="0" xfId="1" applyNumberFormat="1" applyFont="1" applyFill="1" applyAlignment="1">
      <alignment vertical="center"/>
    </xf>
    <xf numFmtId="0" fontId="17" fillId="3" borderId="0" xfId="0" applyFont="1" applyFill="1" applyAlignment="1">
      <alignment horizontal="left"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3" borderId="0" xfId="1" applyNumberFormat="1" applyFill="1"/>
    <xf numFmtId="165" fontId="13" fillId="3" borderId="0" xfId="1" applyNumberFormat="1" applyFont="1" applyFill="1" applyAlignment="1">
      <alignment vertical="center" shrinkToFit="1"/>
    </xf>
    <xf numFmtId="0" fontId="8" fillId="0" borderId="0" xfId="0" applyFont="1" applyAlignment="1">
      <alignment vertical="center"/>
    </xf>
    <xf numFmtId="165" fontId="15" fillId="4" borderId="1" xfId="1" applyNumberFormat="1" applyFont="1" applyFill="1" applyBorder="1" applyAlignment="1">
      <alignment vertical="center" shrinkToFit="1"/>
    </xf>
    <xf numFmtId="0" fontId="19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indent="2"/>
    </xf>
    <xf numFmtId="165" fontId="25" fillId="3" borderId="0" xfId="1" applyNumberFormat="1" applyFont="1" applyFill="1" applyAlignment="1">
      <alignment vertical="center" shrinkToFit="1"/>
    </xf>
    <xf numFmtId="0" fontId="19" fillId="3" borderId="0" xfId="0" applyFont="1" applyFill="1" applyAlignment="1">
      <alignment vertical="center"/>
    </xf>
    <xf numFmtId="0" fontId="31" fillId="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 vertical="center" indent="2"/>
    </xf>
    <xf numFmtId="0" fontId="33" fillId="3" borderId="1" xfId="0" applyFont="1" applyFill="1" applyBorder="1" applyAlignment="1">
      <alignment horizontal="left" vertical="center" indent="4"/>
    </xf>
    <xf numFmtId="165" fontId="25" fillId="4" borderId="1" xfId="1" applyNumberFormat="1" applyFont="1" applyFill="1" applyBorder="1" applyAlignment="1">
      <alignment vertical="center" shrinkToFit="1"/>
    </xf>
    <xf numFmtId="165" fontId="18" fillId="3" borderId="0" xfId="1" applyNumberFormat="1" applyFont="1" applyFill="1" applyAlignment="1">
      <alignment vertical="center"/>
    </xf>
    <xf numFmtId="0" fontId="32" fillId="3" borderId="1" xfId="0" applyFont="1" applyFill="1" applyBorder="1" applyAlignment="1">
      <alignment horizontal="left" vertical="center" indent="2"/>
    </xf>
    <xf numFmtId="0" fontId="33" fillId="0" borderId="1" xfId="0" applyFont="1" applyBorder="1" applyAlignment="1">
      <alignment horizontal="left" vertical="center" indent="4"/>
    </xf>
    <xf numFmtId="165" fontId="18" fillId="3" borderId="0" xfId="1" applyNumberFormat="1" applyFont="1" applyFill="1"/>
    <xf numFmtId="165" fontId="12" fillId="3" borderId="15" xfId="1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165" fontId="18" fillId="3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3" fillId="3" borderId="15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165" fontId="25" fillId="5" borderId="1" xfId="1" applyNumberFormat="1" applyFont="1" applyFill="1" applyBorder="1" applyAlignment="1" applyProtection="1">
      <alignment shrinkToFit="1"/>
      <protection locked="0"/>
    </xf>
    <xf numFmtId="0" fontId="13" fillId="3" borderId="0" xfId="0" applyFont="1" applyFill="1"/>
    <xf numFmtId="0" fontId="35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left" indent="2"/>
    </xf>
    <xf numFmtId="0" fontId="18" fillId="3" borderId="0" xfId="0" applyFont="1" applyFill="1"/>
    <xf numFmtId="165" fontId="39" fillId="4" borderId="1" xfId="1" applyNumberFormat="1" applyFont="1" applyFill="1" applyBorder="1" applyAlignment="1">
      <alignment vertical="center" shrinkToFit="1"/>
    </xf>
    <xf numFmtId="0" fontId="40" fillId="3" borderId="1" xfId="0" applyFont="1" applyFill="1" applyBorder="1" applyAlignment="1">
      <alignment horizontal="left" vertical="center" indent="2"/>
    </xf>
    <xf numFmtId="0" fontId="25" fillId="3" borderId="0" xfId="0" applyFont="1" applyFill="1"/>
    <xf numFmtId="0" fontId="32" fillId="0" borderId="1" xfId="0" applyFont="1" applyBorder="1" applyAlignment="1">
      <alignment horizontal="center"/>
    </xf>
    <xf numFmtId="49" fontId="25" fillId="5" borderId="1" xfId="0" applyNumberFormat="1" applyFont="1" applyFill="1" applyBorder="1" applyAlignment="1" applyProtection="1">
      <alignment horizontal="left" wrapText="1" indent="4"/>
      <protection locked="0"/>
    </xf>
    <xf numFmtId="165" fontId="25" fillId="4" borderId="1" xfId="1" applyNumberFormat="1" applyFont="1" applyFill="1" applyBorder="1" applyAlignment="1">
      <alignment shrinkToFit="1"/>
    </xf>
    <xf numFmtId="0" fontId="41" fillId="3" borderId="1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68" fontId="15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6" fillId="3" borderId="3" xfId="0" applyFont="1" applyFill="1" applyBorder="1"/>
    <xf numFmtId="0" fontId="13" fillId="3" borderId="3" xfId="0" applyFont="1" applyFill="1" applyBorder="1"/>
    <xf numFmtId="0" fontId="0" fillId="3" borderId="0" xfId="0" applyFill="1" applyAlignment="1">
      <alignment vertical="center"/>
    </xf>
    <xf numFmtId="165" fontId="32" fillId="4" borderId="1" xfId="1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 indent="2"/>
    </xf>
    <xf numFmtId="165" fontId="42" fillId="4" borderId="1" xfId="1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left" vertical="center"/>
    </xf>
    <xf numFmtId="165" fontId="0" fillId="3" borderId="0" xfId="1" applyNumberFormat="1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/>
    </xf>
    <xf numFmtId="165" fontId="42" fillId="3" borderId="21" xfId="0" applyNumberFormat="1" applyFont="1" applyFill="1" applyBorder="1" applyAlignment="1">
      <alignment horizontal="center" vertical="center"/>
    </xf>
    <xf numFmtId="165" fontId="42" fillId="3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left" vertical="center"/>
    </xf>
    <xf numFmtId="165" fontId="35" fillId="3" borderId="0" xfId="1" applyNumberFormat="1" applyFont="1" applyFill="1" applyAlignment="1">
      <alignment vertical="center"/>
    </xf>
    <xf numFmtId="0" fontId="16" fillId="3" borderId="0" xfId="0" applyFont="1" applyFill="1" applyAlignment="1">
      <alignment vertical="center"/>
    </xf>
    <xf numFmtId="168" fontId="44" fillId="3" borderId="3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165" fontId="39" fillId="4" borderId="1" xfId="1" applyNumberFormat="1" applyFont="1" applyFill="1" applyBorder="1" applyAlignment="1">
      <alignment horizontal="right" vertical="center" shrinkToFit="1"/>
    </xf>
    <xf numFmtId="165" fontId="25" fillId="5" borderId="1" xfId="1" applyNumberFormat="1" applyFont="1" applyFill="1" applyBorder="1" applyAlignment="1" applyProtection="1">
      <alignment horizontal="right" vertical="center" shrinkToFit="1"/>
      <protection locked="0"/>
    </xf>
    <xf numFmtId="165" fontId="25" fillId="3" borderId="0" xfId="1" applyNumberFormat="1" applyFont="1" applyFill="1" applyAlignment="1">
      <alignment vertical="center"/>
    </xf>
    <xf numFmtId="165" fontId="45" fillId="6" borderId="1" xfId="1" applyNumberFormat="1" applyFont="1" applyFill="1" applyBorder="1" applyAlignment="1" applyProtection="1">
      <alignment horizontal="center" vertical="center"/>
      <protection locked="0"/>
    </xf>
    <xf numFmtId="165" fontId="24" fillId="5" borderId="1" xfId="1" applyNumberFormat="1" applyFont="1" applyFill="1" applyBorder="1" applyAlignment="1" applyProtection="1">
      <alignment vertical="center"/>
      <protection locked="0"/>
    </xf>
    <xf numFmtId="165" fontId="1" fillId="3" borderId="0" xfId="1" applyNumberFormat="1" applyFill="1" applyAlignment="1">
      <alignment vertical="center"/>
    </xf>
    <xf numFmtId="0" fontId="32" fillId="3" borderId="1" xfId="0" applyFont="1" applyFill="1" applyBorder="1" applyAlignment="1">
      <alignment horizontal="left" vertical="center" wrapText="1"/>
    </xf>
    <xf numFmtId="165" fontId="32" fillId="3" borderId="32" xfId="1" applyNumberFormat="1" applyFont="1" applyFill="1" applyBorder="1" applyAlignment="1">
      <alignment horizontal="center" vertical="center" wrapText="1"/>
    </xf>
    <xf numFmtId="165" fontId="1" fillId="3" borderId="32" xfId="1" applyNumberFormat="1" applyFill="1" applyBorder="1" applyAlignment="1">
      <alignment vertical="center"/>
    </xf>
    <xf numFmtId="0" fontId="17" fillId="3" borderId="5" xfId="0" applyFont="1" applyFill="1" applyBorder="1" applyAlignment="1">
      <alignment horizontal="left" vertical="center"/>
    </xf>
    <xf numFmtId="165" fontId="32" fillId="3" borderId="0" xfId="1" applyNumberFormat="1" applyFont="1" applyFill="1" applyAlignment="1">
      <alignment horizontal="center" vertical="center" wrapText="1"/>
    </xf>
    <xf numFmtId="0" fontId="32" fillId="3" borderId="33" xfId="0" applyFont="1" applyFill="1" applyBorder="1" applyAlignment="1">
      <alignment horizontal="center" vertical="center" wrapText="1"/>
    </xf>
    <xf numFmtId="0" fontId="1" fillId="3" borderId="0" xfId="0" applyFont="1" applyFill="1"/>
    <xf numFmtId="0" fontId="42" fillId="3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0" fillId="3" borderId="32" xfId="0" applyFill="1" applyBorder="1" applyAlignment="1">
      <alignment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0" fontId="42" fillId="3" borderId="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42" fillId="3" borderId="34" xfId="0" applyFont="1" applyFill="1" applyBorder="1" applyAlignment="1">
      <alignment horizontal="center" vertical="center" wrapText="1"/>
    </xf>
    <xf numFmtId="0" fontId="42" fillId="3" borderId="35" xfId="0" applyFont="1" applyFill="1" applyBorder="1" applyAlignment="1">
      <alignment horizontal="center" vertical="center" wrapText="1"/>
    </xf>
    <xf numFmtId="165" fontId="25" fillId="4" borderId="1" xfId="1" applyNumberFormat="1" applyFont="1" applyFill="1" applyBorder="1"/>
    <xf numFmtId="0" fontId="32" fillId="3" borderId="0" xfId="0" applyFont="1" applyFill="1"/>
    <xf numFmtId="0" fontId="46" fillId="3" borderId="0" xfId="0" applyFont="1" applyFill="1"/>
    <xf numFmtId="165" fontId="35" fillId="3" borderId="43" xfId="0" applyNumberFormat="1" applyFont="1" applyFill="1" applyBorder="1" applyAlignment="1">
      <alignment horizontal="center"/>
    </xf>
    <xf numFmtId="165" fontId="35" fillId="3" borderId="32" xfId="0" applyNumberFormat="1" applyFont="1" applyFill="1" applyBorder="1" applyAlignment="1">
      <alignment horizontal="center"/>
    </xf>
    <xf numFmtId="0" fontId="32" fillId="3" borderId="1" xfId="0" applyFont="1" applyFill="1" applyBorder="1" applyAlignment="1">
      <alignment horizontal="left" vertical="center"/>
    </xf>
    <xf numFmtId="0" fontId="0" fillId="3" borderId="43" xfId="0" applyFill="1" applyBorder="1"/>
    <xf numFmtId="0" fontId="0" fillId="3" borderId="32" xfId="0" applyFill="1" applyBorder="1"/>
    <xf numFmtId="165" fontId="12" fillId="3" borderId="8" xfId="0" applyNumberFormat="1" applyFont="1" applyFill="1" applyBorder="1" applyAlignment="1">
      <alignment horizontal="center" vertical="center" wrapText="1"/>
    </xf>
    <xf numFmtId="165" fontId="12" fillId="3" borderId="21" xfId="0" applyNumberFormat="1" applyFont="1" applyFill="1" applyBorder="1" applyAlignment="1">
      <alignment horizontal="center" vertical="center" wrapText="1"/>
    </xf>
    <xf numFmtId="165" fontId="12" fillId="3" borderId="9" xfId="0" applyNumberFormat="1" applyFont="1" applyFill="1" applyBorder="1" applyAlignment="1">
      <alignment horizontal="center" vertical="center" wrapText="1"/>
    </xf>
    <xf numFmtId="165" fontId="12" fillId="3" borderId="44" xfId="0" applyNumberFormat="1" applyFont="1" applyFill="1" applyBorder="1" applyAlignment="1">
      <alignment vertical="center"/>
    </xf>
    <xf numFmtId="0" fontId="35" fillId="3" borderId="0" xfId="0" applyFont="1" applyFill="1"/>
    <xf numFmtId="165" fontId="25" fillId="4" borderId="1" xfId="1" applyNumberFormat="1" applyFont="1" applyFill="1" applyBorder="1" applyAlignment="1">
      <alignment horizontal="center"/>
    </xf>
    <xf numFmtId="165" fontId="32" fillId="3" borderId="0" xfId="1" applyNumberFormat="1" applyFont="1" applyFill="1"/>
    <xf numFmtId="165" fontId="32" fillId="3" borderId="43" xfId="0" applyNumberFormat="1" applyFont="1" applyFill="1" applyBorder="1" applyAlignment="1">
      <alignment horizontal="center"/>
    </xf>
    <xf numFmtId="165" fontId="32" fillId="3" borderId="32" xfId="0" applyNumberFormat="1" applyFont="1" applyFill="1" applyBorder="1" applyAlignment="1">
      <alignment horizontal="center"/>
    </xf>
    <xf numFmtId="0" fontId="13" fillId="7" borderId="0" xfId="0" applyFont="1" applyFill="1"/>
    <xf numFmtId="165" fontId="25" fillId="4" borderId="1" xfId="1" applyNumberFormat="1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2" fillId="3" borderId="43" xfId="0" applyFont="1" applyFill="1" applyBorder="1" applyAlignment="1">
      <alignment horizontal="center" vertical="center" wrapText="1"/>
    </xf>
    <xf numFmtId="0" fontId="47" fillId="3" borderId="5" xfId="0" applyFont="1" applyFill="1" applyBorder="1" applyAlignment="1">
      <alignment horizontal="left" vertical="center"/>
    </xf>
    <xf numFmtId="0" fontId="4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vertical="top"/>
    </xf>
    <xf numFmtId="165" fontId="39" fillId="4" borderId="1" xfId="1" applyNumberFormat="1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left" vertical="center"/>
    </xf>
    <xf numFmtId="0" fontId="42" fillId="3" borderId="43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7" fillId="3" borderId="3" xfId="0" applyFont="1" applyFill="1" applyBorder="1"/>
    <xf numFmtId="0" fontId="32" fillId="3" borderId="46" xfId="0" applyFont="1" applyFill="1" applyBorder="1" applyAlignment="1">
      <alignment horizontal="left" vertical="center"/>
    </xf>
    <xf numFmtId="0" fontId="32" fillId="3" borderId="47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3" fillId="3" borderId="0" xfId="0" applyFont="1" applyFill="1" applyBorder="1"/>
    <xf numFmtId="0" fontId="17" fillId="3" borderId="0" xfId="0" applyFont="1" applyFill="1" applyBorder="1"/>
    <xf numFmtId="15" fontId="15" fillId="3" borderId="0" xfId="0" applyNumberFormat="1" applyFont="1" applyFill="1" applyAlignment="1">
      <alignment horizontal="center"/>
    </xf>
    <xf numFmtId="15" fontId="17" fillId="3" borderId="3" xfId="0" applyNumberFormat="1" applyFont="1" applyFill="1" applyBorder="1" applyAlignment="1">
      <alignment horizontal="center"/>
    </xf>
    <xf numFmtId="15" fontId="15" fillId="3" borderId="3" xfId="0" applyNumberFormat="1" applyFont="1" applyFill="1" applyBorder="1" applyAlignment="1">
      <alignment horizontal="center" vertical="center"/>
    </xf>
    <xf numFmtId="168" fontId="15" fillId="3" borderId="3" xfId="0" applyNumberFormat="1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5" fontId="12" fillId="3" borderId="12" xfId="1" applyNumberFormat="1" applyFont="1" applyFill="1" applyBorder="1" applyAlignment="1">
      <alignment horizontal="center" vertical="center" wrapText="1"/>
    </xf>
    <xf numFmtId="165" fontId="12" fillId="3" borderId="11" xfId="1" applyNumberFormat="1" applyFont="1" applyFill="1" applyBorder="1" applyAlignment="1">
      <alignment horizontal="center" vertical="center" wrapText="1"/>
    </xf>
    <xf numFmtId="165" fontId="42" fillId="3" borderId="11" xfId="0" applyNumberFormat="1" applyFont="1" applyFill="1" applyBorder="1" applyAlignment="1">
      <alignment horizontal="center" vertical="center"/>
    </xf>
    <xf numFmtId="165" fontId="42" fillId="3" borderId="8" xfId="0" applyNumberFormat="1" applyFont="1" applyFill="1" applyBorder="1" applyAlignment="1">
      <alignment horizontal="center" vertical="center"/>
    </xf>
    <xf numFmtId="0" fontId="42" fillId="3" borderId="26" xfId="0" applyFont="1" applyFill="1" applyBorder="1" applyAlignment="1">
      <alignment horizontal="center" vertical="center" wrapText="1"/>
    </xf>
    <xf numFmtId="0" fontId="42" fillId="3" borderId="23" xfId="0" applyFont="1" applyFill="1" applyBorder="1" applyAlignment="1">
      <alignment horizontal="center" vertical="center" wrapText="1"/>
    </xf>
    <xf numFmtId="165" fontId="42" fillId="3" borderId="25" xfId="0" applyNumberFormat="1" applyFont="1" applyFill="1" applyBorder="1" applyAlignment="1">
      <alignment horizontal="center" vertical="center"/>
    </xf>
    <xf numFmtId="165" fontId="42" fillId="3" borderId="22" xfId="0" applyNumberFormat="1" applyFont="1" applyFill="1" applyBorder="1" applyAlignment="1">
      <alignment horizontal="center" vertical="center"/>
    </xf>
    <xf numFmtId="165" fontId="42" fillId="3" borderId="24" xfId="0" applyNumberFormat="1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 wrapText="1"/>
    </xf>
    <xf numFmtId="0" fontId="42" fillId="3" borderId="40" xfId="0" applyFont="1" applyFill="1" applyBorder="1" applyAlignment="1">
      <alignment horizontal="center" vertical="center" wrapText="1"/>
    </xf>
    <xf numFmtId="0" fontId="42" fillId="3" borderId="10" xfId="0" applyFont="1" applyFill="1" applyBorder="1" applyAlignment="1">
      <alignment horizontal="center" vertical="center" wrapText="1"/>
    </xf>
    <xf numFmtId="0" fontId="42" fillId="3" borderId="42" xfId="0" applyFont="1" applyFill="1" applyBorder="1" applyAlignment="1">
      <alignment horizontal="center" vertical="center"/>
    </xf>
    <xf numFmtId="0" fontId="42" fillId="3" borderId="41" xfId="0" applyFont="1" applyFill="1" applyBorder="1" applyAlignment="1">
      <alignment horizontal="center" vertical="center"/>
    </xf>
    <xf numFmtId="0" fontId="42" fillId="3" borderId="39" xfId="0" applyFont="1" applyFill="1" applyBorder="1" applyAlignment="1">
      <alignment horizontal="center" vertical="center"/>
    </xf>
    <xf numFmtId="0" fontId="42" fillId="3" borderId="38" xfId="0" applyFont="1" applyFill="1" applyBorder="1" applyAlignment="1">
      <alignment horizontal="center" vertical="center"/>
    </xf>
    <xf numFmtId="0" fontId="42" fillId="3" borderId="12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11" xfId="0" applyFont="1" applyFill="1" applyBorder="1" applyAlignment="1">
      <alignment horizontal="center" vertical="center"/>
    </xf>
    <xf numFmtId="0" fontId="42" fillId="3" borderId="37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2" fillId="3" borderId="36" xfId="0" applyFont="1" applyFill="1" applyBorder="1" applyAlignment="1">
      <alignment horizontal="center" vertical="center"/>
    </xf>
    <xf numFmtId="165" fontId="12" fillId="3" borderId="12" xfId="0" applyNumberFormat="1" applyFont="1" applyFill="1" applyBorder="1" applyAlignment="1">
      <alignment horizontal="center" vertical="center"/>
    </xf>
    <xf numFmtId="165" fontId="12" fillId="3" borderId="24" xfId="0" applyNumberFormat="1" applyFont="1" applyFill="1" applyBorder="1" applyAlignment="1">
      <alignment horizontal="center" vertical="center"/>
    </xf>
    <xf numFmtId="165" fontId="12" fillId="3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zoomScale="90" zoomScaleNormal="90" workbookViewId="0"/>
  </sheetViews>
  <sheetFormatPr defaultRowHeight="15" x14ac:dyDescent="0.25"/>
  <cols>
    <col min="1" max="1" width="69.5703125" bestFit="1" customWidth="1"/>
    <col min="3" max="3" width="14.7109375" bestFit="1" customWidth="1"/>
  </cols>
  <sheetData>
    <row r="1" spans="1:3" ht="21" thickBot="1" x14ac:dyDescent="0.3">
      <c r="A1" s="20" t="s">
        <v>15</v>
      </c>
      <c r="B1" s="19"/>
      <c r="C1" s="18"/>
    </row>
    <row r="2" spans="1:3" ht="15.75" thickBot="1" x14ac:dyDescent="0.3">
      <c r="A2" s="15"/>
      <c r="B2" s="15"/>
      <c r="C2" s="17">
        <v>43646</v>
      </c>
    </row>
    <row r="3" spans="1:3" ht="21" thickBot="1" x14ac:dyDescent="0.3">
      <c r="A3" s="16"/>
      <c r="B3" s="15"/>
      <c r="C3" s="14" t="s">
        <v>14</v>
      </c>
    </row>
    <row r="4" spans="1:3" ht="15.75" x14ac:dyDescent="0.25">
      <c r="A4" s="6" t="s">
        <v>13</v>
      </c>
      <c r="B4" s="5"/>
      <c r="C4" s="13"/>
    </row>
    <row r="5" spans="1:3" x14ac:dyDescent="0.25">
      <c r="A5" s="3" t="s">
        <v>1</v>
      </c>
      <c r="B5" s="2"/>
      <c r="C5" s="12">
        <f>IF(ISERROR(C13/C22),0,C13/C22)</f>
        <v>7.2688099823094916</v>
      </c>
    </row>
    <row r="6" spans="1:3" x14ac:dyDescent="0.25">
      <c r="A6" s="3" t="s">
        <v>0</v>
      </c>
      <c r="B6" s="2"/>
      <c r="C6" s="12">
        <f>IF(ISERROR(C14/C23),0,C14/C23)</f>
        <v>2.0775299829173948</v>
      </c>
    </row>
    <row r="7" spans="1:3" x14ac:dyDescent="0.25">
      <c r="A7" s="7"/>
      <c r="B7" s="5"/>
      <c r="C7" s="4"/>
    </row>
    <row r="8" spans="1:3" ht="15.75" x14ac:dyDescent="0.25">
      <c r="A8" s="6" t="s">
        <v>12</v>
      </c>
      <c r="B8" s="5"/>
      <c r="C8" s="4"/>
    </row>
    <row r="9" spans="1:3" x14ac:dyDescent="0.25">
      <c r="A9" s="3" t="s">
        <v>11</v>
      </c>
      <c r="B9" s="2"/>
      <c r="C9" s="8">
        <v>3133901799.0432248</v>
      </c>
    </row>
    <row r="10" spans="1:3" x14ac:dyDescent="0.25">
      <c r="A10" s="3" t="s">
        <v>10</v>
      </c>
      <c r="B10" s="2"/>
      <c r="C10" s="8">
        <v>2759253707.7063799</v>
      </c>
    </row>
    <row r="11" spans="1:3" x14ac:dyDescent="0.25">
      <c r="A11" s="3" t="s">
        <v>9</v>
      </c>
      <c r="B11" s="2"/>
      <c r="C11" s="11">
        <f>C9-C10</f>
        <v>374648091.33684492</v>
      </c>
    </row>
    <row r="12" spans="1:3" x14ac:dyDescent="0.25">
      <c r="A12" s="10"/>
      <c r="B12" s="10"/>
      <c r="C12" s="9"/>
    </row>
    <row r="13" spans="1:3" x14ac:dyDescent="0.25">
      <c r="A13" s="3" t="s">
        <v>8</v>
      </c>
      <c r="B13" s="2"/>
      <c r="C13" s="1">
        <v>322385038.00891608</v>
      </c>
    </row>
    <row r="14" spans="1:3" x14ac:dyDescent="0.25">
      <c r="A14" s="3" t="s">
        <v>7</v>
      </c>
      <c r="B14" s="2"/>
      <c r="C14" s="1">
        <v>346802309.76126361</v>
      </c>
    </row>
    <row r="15" spans="1:3" x14ac:dyDescent="0.25">
      <c r="A15" s="7"/>
      <c r="B15" s="5"/>
      <c r="C15" s="4"/>
    </row>
    <row r="16" spans="1:3" ht="15.75" x14ac:dyDescent="0.25">
      <c r="A16" s="6" t="s">
        <v>6</v>
      </c>
      <c r="B16" s="5"/>
      <c r="C16" s="4"/>
    </row>
    <row r="17" spans="1:3" x14ac:dyDescent="0.25">
      <c r="A17" s="3" t="s">
        <v>5</v>
      </c>
      <c r="B17" s="2"/>
      <c r="C17" s="8">
        <f>'OF2'!E52+'OF2'!E53+'OF2'!E56+'OF2'!E57</f>
        <v>2528141613.0190873</v>
      </c>
    </row>
    <row r="18" spans="1:3" x14ac:dyDescent="0.25">
      <c r="A18" s="3" t="s">
        <v>4</v>
      </c>
      <c r="B18" s="2"/>
      <c r="C18" s="8">
        <f>'OF2'!E54+'OF2'!E58</f>
        <v>62781970.425993383</v>
      </c>
    </row>
    <row r="19" spans="1:3" x14ac:dyDescent="0.25">
      <c r="A19" s="3" t="s">
        <v>3</v>
      </c>
      <c r="B19" s="2"/>
      <c r="C19" s="8">
        <f>'OF2'!E78-'OF2'!E59</f>
        <v>168312539.26129913</v>
      </c>
    </row>
    <row r="20" spans="1:3" x14ac:dyDescent="0.25">
      <c r="A20" s="7"/>
      <c r="B20" s="5"/>
      <c r="C20" s="4"/>
    </row>
    <row r="21" spans="1:3" ht="15.75" x14ac:dyDescent="0.25">
      <c r="A21" s="6" t="s">
        <v>2</v>
      </c>
      <c r="B21" s="5"/>
      <c r="C21" s="4"/>
    </row>
    <row r="22" spans="1:3" x14ac:dyDescent="0.25">
      <c r="A22" s="3" t="s">
        <v>1</v>
      </c>
      <c r="B22" s="2"/>
      <c r="C22" s="1">
        <v>44351831.839533918</v>
      </c>
    </row>
    <row r="23" spans="1:3" x14ac:dyDescent="0.25">
      <c r="A23" s="3" t="s">
        <v>0</v>
      </c>
      <c r="B23" s="2"/>
      <c r="C23" s="1">
        <v>166930110.5701794</v>
      </c>
    </row>
  </sheetData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0"/>
  <sheetViews>
    <sheetView workbookViewId="0"/>
  </sheetViews>
  <sheetFormatPr defaultColWidth="46.7109375" defaultRowHeight="15" x14ac:dyDescent="0.25"/>
  <cols>
    <col min="1" max="1" width="64.85546875" bestFit="1" customWidth="1"/>
    <col min="2" max="2" width="20.7109375" bestFit="1" customWidth="1"/>
    <col min="3" max="3" width="16" bestFit="1" customWidth="1"/>
    <col min="4" max="4" width="15" bestFit="1" customWidth="1"/>
    <col min="5" max="5" width="24.28515625" bestFit="1" customWidth="1"/>
    <col min="6" max="6" width="23" bestFit="1" customWidth="1"/>
    <col min="7" max="7" width="34" bestFit="1" customWidth="1"/>
    <col min="8" max="8" width="11.28515625" bestFit="1" customWidth="1"/>
    <col min="9" max="9" width="14.5703125" bestFit="1" customWidth="1"/>
    <col min="10" max="10" width="20.7109375" bestFit="1" customWidth="1"/>
  </cols>
  <sheetData>
    <row r="1" spans="1:11" ht="21" thickBot="1" x14ac:dyDescent="0.35">
      <c r="A1" s="20" t="s">
        <v>274</v>
      </c>
      <c r="B1" s="96"/>
      <c r="C1" s="184">
        <v>43646</v>
      </c>
      <c r="D1" s="96"/>
      <c r="E1" s="95"/>
      <c r="F1" s="96"/>
      <c r="G1" s="96"/>
      <c r="H1" s="96"/>
      <c r="I1" s="96"/>
      <c r="J1" s="96"/>
      <c r="K1" s="77"/>
    </row>
    <row r="2" spans="1:11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77"/>
      <c r="B3" s="213" t="s">
        <v>273</v>
      </c>
      <c r="C3" s="214"/>
      <c r="D3" s="214"/>
      <c r="E3" s="214"/>
      <c r="F3" s="214"/>
      <c r="G3" s="214"/>
      <c r="H3" s="214"/>
      <c r="I3" s="214"/>
      <c r="J3" s="215"/>
      <c r="K3" s="83"/>
    </row>
    <row r="4" spans="1:11" ht="38.25" customHeight="1" thickBot="1" x14ac:dyDescent="0.3">
      <c r="A4" s="77"/>
      <c r="B4" s="155" t="s">
        <v>270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133</v>
      </c>
      <c r="I4" s="154" t="s">
        <v>225</v>
      </c>
      <c r="J4" s="153" t="s">
        <v>268</v>
      </c>
      <c r="K4" s="83"/>
    </row>
    <row r="5" spans="1:1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1" thickBot="1" x14ac:dyDescent="0.3">
      <c r="A8" s="129" t="s">
        <v>197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25">
      <c r="A10" s="150" t="s">
        <v>193</v>
      </c>
      <c r="B10" s="145">
        <f t="shared" ref="B10:I10" si="0">SUM(B14:B29)</f>
        <v>35390724.019196011</v>
      </c>
      <c r="C10" s="145">
        <f t="shared" si="0"/>
        <v>55313264.698637314</v>
      </c>
      <c r="D10" s="145">
        <f t="shared" si="0"/>
        <v>68444607.065207139</v>
      </c>
      <c r="E10" s="145">
        <f t="shared" si="0"/>
        <v>0</v>
      </c>
      <c r="F10" s="145">
        <f t="shared" si="0"/>
        <v>61755</v>
      </c>
      <c r="G10" s="145">
        <f t="shared" si="0"/>
        <v>-373666.18509573862</v>
      </c>
      <c r="H10" s="145">
        <f t="shared" si="0"/>
        <v>11753001.862769378</v>
      </c>
      <c r="I10" s="145">
        <f t="shared" si="0"/>
        <v>52306292.846156299</v>
      </c>
      <c r="J10" s="158">
        <f>B10+C10-D10+E10+F10+G10+H10+I10</f>
        <v>86006765.176456124</v>
      </c>
      <c r="K10" s="83"/>
    </row>
    <row r="11" spans="1:11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1" thickBot="1" x14ac:dyDescent="0.3">
      <c r="A12" s="129" t="s">
        <v>193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25">
      <c r="A14" s="126" t="s">
        <v>223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25">
      <c r="A15" s="126" t="s">
        <v>222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25">
      <c r="A16" s="126" t="s">
        <v>221</v>
      </c>
      <c r="B16" s="124">
        <v>17917145.839175131</v>
      </c>
      <c r="C16" s="124">
        <v>668882.38259568845</v>
      </c>
      <c r="D16" s="124">
        <v>531376.15634815325</v>
      </c>
      <c r="E16" s="124">
        <v>0</v>
      </c>
      <c r="F16" s="124">
        <v>0</v>
      </c>
      <c r="G16" s="124">
        <v>300159.45573018037</v>
      </c>
      <c r="H16" s="124">
        <v>117377.36587537872</v>
      </c>
      <c r="I16" s="124">
        <v>1581.3800964756629</v>
      </c>
      <c r="J16" s="158">
        <f>B16+C16-D16+E16+F16+G16+H16+I16</f>
        <v>18473770.267124701</v>
      </c>
      <c r="K16" s="83"/>
    </row>
    <row r="17" spans="1:11" x14ac:dyDescent="0.25">
      <c r="A17" s="126" t="s">
        <v>220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25">
      <c r="A18" s="126" t="s">
        <v>219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25">
      <c r="A19" s="126" t="s">
        <v>218</v>
      </c>
      <c r="B19" s="124">
        <v>134001.51314</v>
      </c>
      <c r="C19" s="124">
        <v>13721.069300000001</v>
      </c>
      <c r="D19" s="124">
        <v>13249.924580000017</v>
      </c>
      <c r="E19" s="124">
        <v>0</v>
      </c>
      <c r="F19" s="124">
        <v>0</v>
      </c>
      <c r="G19" s="124">
        <v>-2589.613559999987</v>
      </c>
      <c r="H19" s="124">
        <v>0</v>
      </c>
      <c r="I19" s="124">
        <v>-78685.572119999997</v>
      </c>
      <c r="J19" s="158">
        <f>B19+C19-D19+E19+F19+G19+H19+I19</f>
        <v>53197.472179999982</v>
      </c>
      <c r="K19" s="83"/>
    </row>
    <row r="20" spans="1:11" x14ac:dyDescent="0.25">
      <c r="A20" s="126" t="s">
        <v>217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25">
      <c r="A21" s="126" t="s">
        <v>216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25">
      <c r="A22" s="126" t="s">
        <v>215</v>
      </c>
      <c r="B22" s="124">
        <v>2006405.9220743265</v>
      </c>
      <c r="C22" s="124">
        <v>115664.2933516242</v>
      </c>
      <c r="D22" s="124">
        <v>46020.596942313969</v>
      </c>
      <c r="E22" s="124">
        <v>0</v>
      </c>
      <c r="F22" s="124">
        <v>0</v>
      </c>
      <c r="G22" s="124">
        <v>63822.336074082086</v>
      </c>
      <c r="H22" s="124">
        <v>-1803594.0444660001</v>
      </c>
      <c r="I22" s="124">
        <v>53312750.178419888</v>
      </c>
      <c r="J22" s="158">
        <f>B22+C22-D22+E22+F22+G22+H22+I22</f>
        <v>53649028.088511609</v>
      </c>
      <c r="K22" s="83"/>
    </row>
    <row r="23" spans="1:11" x14ac:dyDescent="0.25">
      <c r="A23" s="126" t="s">
        <v>191</v>
      </c>
      <c r="B23" s="124">
        <v>32093.798999999999</v>
      </c>
      <c r="C23" s="124">
        <v>170990.14799999999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58">
        <f>B23+C23-D23+E23+F23+G23+H23+I23</f>
        <v>203083.94699999999</v>
      </c>
      <c r="K23" s="83"/>
    </row>
    <row r="24" spans="1:11" x14ac:dyDescent="0.25">
      <c r="A24" s="126" t="s">
        <v>214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25">
      <c r="A25" s="126" t="s">
        <v>213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25">
      <c r="A26" s="126" t="s">
        <v>212</v>
      </c>
      <c r="B26" s="124">
        <v>15301076.945806557</v>
      </c>
      <c r="C26" s="124">
        <v>54344006.80539</v>
      </c>
      <c r="D26" s="124">
        <v>67853960.387336671</v>
      </c>
      <c r="E26" s="124">
        <v>0</v>
      </c>
      <c r="F26" s="124">
        <v>61755</v>
      </c>
      <c r="G26" s="124">
        <v>-735058.36334000109</v>
      </c>
      <c r="H26" s="124">
        <v>13439218.54136</v>
      </c>
      <c r="I26" s="124">
        <v>-929353.14024006482</v>
      </c>
      <c r="J26" s="158">
        <f>B26+C26-D26+E26+F26+G26+H26+I26</f>
        <v>13627685.401639827</v>
      </c>
      <c r="K26" s="83"/>
    </row>
    <row r="27" spans="1:11" x14ac:dyDescent="0.25">
      <c r="A27" s="126" t="s">
        <v>211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25">
      <c r="A28" s="126" t="s">
        <v>210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25">
      <c r="A29" s="126" t="s">
        <v>209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0"/>
  <sheetViews>
    <sheetView tabSelected="1" workbookViewId="0"/>
  </sheetViews>
  <sheetFormatPr defaultRowHeight="15" x14ac:dyDescent="0.25"/>
  <cols>
    <col min="1" max="1" width="85.85546875" bestFit="1" customWidth="1"/>
    <col min="2" max="3" width="11.85546875" bestFit="1" customWidth="1"/>
  </cols>
  <sheetData>
    <row r="1" spans="1:4" ht="21" thickBot="1" x14ac:dyDescent="0.35">
      <c r="A1" s="176" t="s">
        <v>275</v>
      </c>
      <c r="B1" s="96"/>
      <c r="C1" s="96"/>
      <c r="D1" s="96"/>
    </row>
    <row r="2" spans="1:4" ht="20.25" x14ac:dyDescent="0.3">
      <c r="A2" s="182"/>
      <c r="B2" s="181"/>
      <c r="C2" s="181"/>
      <c r="D2" s="181"/>
    </row>
    <row r="3" spans="1:4" ht="15.75" thickBot="1" x14ac:dyDescent="0.3">
      <c r="A3" s="77"/>
      <c r="B3" s="183">
        <v>43646</v>
      </c>
      <c r="C3" s="183">
        <v>43646</v>
      </c>
      <c r="D3" s="77"/>
    </row>
    <row r="4" spans="1:4" x14ac:dyDescent="0.25">
      <c r="A4" s="77"/>
      <c r="B4" s="180" t="s">
        <v>200</v>
      </c>
      <c r="C4" s="179" t="s">
        <v>198</v>
      </c>
      <c r="D4" s="77"/>
    </row>
    <row r="5" spans="1:4" ht="15.75" thickBot="1" x14ac:dyDescent="0.3">
      <c r="A5" s="77"/>
      <c r="B5" s="141" t="s">
        <v>14</v>
      </c>
      <c r="C5" s="140" t="s">
        <v>14</v>
      </c>
      <c r="D5" s="77"/>
    </row>
    <row r="6" spans="1:4" ht="15.75" thickBot="1" x14ac:dyDescent="0.3">
      <c r="A6" s="168"/>
      <c r="B6" s="167"/>
      <c r="C6" s="167"/>
      <c r="D6" s="77"/>
    </row>
    <row r="7" spans="1:4" ht="21" thickBot="1" x14ac:dyDescent="0.3">
      <c r="A7" s="166" t="s">
        <v>197</v>
      </c>
      <c r="B7" s="135"/>
      <c r="C7" s="178"/>
      <c r="D7" s="77"/>
    </row>
    <row r="8" spans="1:4" x14ac:dyDescent="0.25">
      <c r="A8" s="168"/>
      <c r="B8" s="167"/>
      <c r="C8" s="167"/>
      <c r="D8" s="77"/>
    </row>
    <row r="9" spans="1:4" x14ac:dyDescent="0.25">
      <c r="A9" s="168"/>
      <c r="B9" s="167"/>
      <c r="C9" s="167"/>
      <c r="D9" s="77"/>
    </row>
    <row r="10" spans="1:4" x14ac:dyDescent="0.25">
      <c r="A10" s="134" t="s">
        <v>196</v>
      </c>
      <c r="B10" s="163">
        <f>SUM(B18:B29)</f>
        <v>9489865.1669383142</v>
      </c>
      <c r="C10" s="163">
        <f>SUM(C18:C29)</f>
        <v>7989570.0249992684</v>
      </c>
      <c r="D10" s="77"/>
    </row>
    <row r="11" spans="1:4" x14ac:dyDescent="0.25">
      <c r="A11" s="134" t="s">
        <v>195</v>
      </c>
      <c r="B11" s="163">
        <f>SUM(B33:B44)</f>
        <v>9485995.7768276632</v>
      </c>
      <c r="C11" s="163">
        <f>SUM(C33:C44)</f>
        <v>9405224.1983088776</v>
      </c>
      <c r="D11" s="77"/>
    </row>
    <row r="12" spans="1:4" x14ac:dyDescent="0.25">
      <c r="A12" s="134" t="s">
        <v>194</v>
      </c>
      <c r="B12" s="163">
        <f>SUM(B48:B59)</f>
        <v>1197213.3162755254</v>
      </c>
      <c r="C12" s="163">
        <f>SUM(C48:C59)</f>
        <v>859415.84865825356</v>
      </c>
      <c r="D12" s="77"/>
    </row>
    <row r="13" spans="1:4" x14ac:dyDescent="0.25">
      <c r="A13" s="170" t="s">
        <v>180</v>
      </c>
      <c r="B13" s="169">
        <f>SUM(B10:B12)</f>
        <v>20173074.260041501</v>
      </c>
      <c r="C13" s="169">
        <f>SUM(C10:C12)</f>
        <v>18254210.071966399</v>
      </c>
      <c r="D13" s="77"/>
    </row>
    <row r="14" spans="1:4" x14ac:dyDescent="0.25">
      <c r="A14" s="168"/>
      <c r="B14" s="167"/>
      <c r="C14" s="167"/>
      <c r="D14" s="77"/>
    </row>
    <row r="15" spans="1:4" ht="15.75" thickBot="1" x14ac:dyDescent="0.3">
      <c r="A15" s="168"/>
      <c r="B15" s="167"/>
      <c r="C15" s="167"/>
      <c r="D15" s="77"/>
    </row>
    <row r="16" spans="1:4" ht="21" thickBot="1" x14ac:dyDescent="0.3">
      <c r="A16" s="166" t="s">
        <v>196</v>
      </c>
      <c r="B16" s="135"/>
      <c r="C16" s="178"/>
      <c r="D16" s="77"/>
    </row>
    <row r="17" spans="1:4" x14ac:dyDescent="0.25">
      <c r="A17" s="164"/>
      <c r="B17" s="138"/>
      <c r="C17" s="138"/>
      <c r="D17" s="77"/>
    </row>
    <row r="18" spans="1:4" x14ac:dyDescent="0.25">
      <c r="A18" s="126" t="s">
        <v>259</v>
      </c>
      <c r="B18" s="124">
        <v>3271631.8483872949</v>
      </c>
      <c r="C18" s="124">
        <v>2744950.0381992236</v>
      </c>
      <c r="D18" s="77"/>
    </row>
    <row r="19" spans="1:4" x14ac:dyDescent="0.25">
      <c r="A19" s="126" t="s">
        <v>258</v>
      </c>
      <c r="B19" s="124">
        <v>733627.60040461156</v>
      </c>
      <c r="C19" s="124">
        <v>714787.12683416554</v>
      </c>
      <c r="D19" s="77"/>
    </row>
    <row r="20" spans="1:4" x14ac:dyDescent="0.25">
      <c r="A20" s="126" t="s">
        <v>257</v>
      </c>
      <c r="B20" s="124">
        <v>361573.5070261556</v>
      </c>
      <c r="C20" s="124">
        <v>312969.42607802252</v>
      </c>
      <c r="D20" s="77"/>
    </row>
    <row r="21" spans="1:4" x14ac:dyDescent="0.25">
      <c r="A21" s="126" t="s">
        <v>256</v>
      </c>
      <c r="B21" s="124">
        <v>2670956.540079236</v>
      </c>
      <c r="C21" s="124">
        <v>2091489.7162507232</v>
      </c>
      <c r="D21" s="77"/>
    </row>
    <row r="22" spans="1:4" x14ac:dyDescent="0.25">
      <c r="A22" s="126" t="s">
        <v>255</v>
      </c>
      <c r="B22" s="124">
        <v>0</v>
      </c>
      <c r="C22" s="124">
        <v>0</v>
      </c>
      <c r="D22" s="77"/>
    </row>
    <row r="23" spans="1:4" x14ac:dyDescent="0.25">
      <c r="A23" s="126" t="s">
        <v>254</v>
      </c>
      <c r="B23" s="124">
        <v>751742.13492455368</v>
      </c>
      <c r="C23" s="124">
        <v>570502.38907624118</v>
      </c>
      <c r="D23" s="77"/>
    </row>
    <row r="24" spans="1:4" x14ac:dyDescent="0.25">
      <c r="A24" s="126" t="s">
        <v>253</v>
      </c>
      <c r="B24" s="124">
        <v>38970.979319999999</v>
      </c>
      <c r="C24" s="124">
        <v>38970.979319999999</v>
      </c>
      <c r="D24" s="77"/>
    </row>
    <row r="25" spans="1:4" x14ac:dyDescent="0.25">
      <c r="A25" s="126" t="s">
        <v>252</v>
      </c>
      <c r="B25" s="124">
        <v>0</v>
      </c>
      <c r="C25" s="124">
        <v>0</v>
      </c>
      <c r="D25" s="77"/>
    </row>
    <row r="26" spans="1:4" x14ac:dyDescent="0.25">
      <c r="A26" s="126" t="s">
        <v>251</v>
      </c>
      <c r="B26" s="124">
        <v>3858.6280999999999</v>
      </c>
      <c r="C26" s="124">
        <v>3858.6280999999999</v>
      </c>
      <c r="D26" s="77"/>
    </row>
    <row r="27" spans="1:4" x14ac:dyDescent="0.25">
      <c r="A27" s="126" t="s">
        <v>250</v>
      </c>
      <c r="B27" s="124">
        <v>1505347</v>
      </c>
      <c r="C27" s="124">
        <v>1505347</v>
      </c>
      <c r="D27" s="77"/>
    </row>
    <row r="28" spans="1:4" x14ac:dyDescent="0.25">
      <c r="A28" s="126" t="s">
        <v>249</v>
      </c>
      <c r="B28" s="124">
        <v>0</v>
      </c>
      <c r="C28" s="124">
        <v>0</v>
      </c>
      <c r="D28" s="77"/>
    </row>
    <row r="29" spans="1:4" x14ac:dyDescent="0.25">
      <c r="A29" s="126" t="s">
        <v>133</v>
      </c>
      <c r="B29" s="124">
        <v>152156.92869646286</v>
      </c>
      <c r="C29" s="124">
        <v>6694.7211408926241</v>
      </c>
      <c r="D29" s="77"/>
    </row>
    <row r="30" spans="1:4" ht="15.75" thickBot="1" x14ac:dyDescent="0.3">
      <c r="A30" s="77"/>
      <c r="B30" s="77"/>
      <c r="C30" s="77"/>
      <c r="D30" s="77"/>
    </row>
    <row r="31" spans="1:4" ht="21" thickBot="1" x14ac:dyDescent="0.3">
      <c r="A31" s="166" t="s">
        <v>195</v>
      </c>
      <c r="B31" s="135"/>
      <c r="C31" s="178"/>
      <c r="D31" s="77"/>
    </row>
    <row r="32" spans="1:4" x14ac:dyDescent="0.25">
      <c r="A32" s="164"/>
      <c r="B32" s="138"/>
      <c r="C32" s="138"/>
      <c r="D32" s="77"/>
    </row>
    <row r="33" spans="1:4" x14ac:dyDescent="0.25">
      <c r="A33" s="126" t="s">
        <v>259</v>
      </c>
      <c r="B33" s="124">
        <v>2732.5612104164829</v>
      </c>
      <c r="C33" s="124">
        <v>-73335.513230951794</v>
      </c>
      <c r="D33" s="77"/>
    </row>
    <row r="34" spans="1:4" x14ac:dyDescent="0.25">
      <c r="A34" s="126" t="s">
        <v>258</v>
      </c>
      <c r="B34" s="124">
        <v>5.0546860477279599E-5</v>
      </c>
      <c r="C34" s="124">
        <v>-145.09340270454419</v>
      </c>
      <c r="D34" s="77"/>
    </row>
    <row r="35" spans="1:4" x14ac:dyDescent="0.25">
      <c r="A35" s="126" t="s">
        <v>257</v>
      </c>
      <c r="B35" s="124">
        <v>41.158061298749971</v>
      </c>
      <c r="C35" s="124">
        <v>-1487.1655062949485</v>
      </c>
      <c r="D35" s="77"/>
    </row>
    <row r="36" spans="1:4" x14ac:dyDescent="0.25">
      <c r="A36" s="126" t="s">
        <v>256</v>
      </c>
      <c r="B36" s="124">
        <v>4788.8887900703194</v>
      </c>
      <c r="C36" s="124">
        <v>3908.3552259895951</v>
      </c>
      <c r="D36" s="77"/>
    </row>
    <row r="37" spans="1:4" x14ac:dyDescent="0.25">
      <c r="A37" s="126" t="s">
        <v>255</v>
      </c>
      <c r="B37" s="124">
        <v>0</v>
      </c>
      <c r="C37" s="124">
        <v>0</v>
      </c>
      <c r="D37" s="77"/>
    </row>
    <row r="38" spans="1:4" x14ac:dyDescent="0.25">
      <c r="A38" s="126" t="s">
        <v>254</v>
      </c>
      <c r="B38" s="124">
        <v>28.957594299037659</v>
      </c>
      <c r="C38" s="124">
        <v>-2139.521496854717</v>
      </c>
      <c r="D38" s="77"/>
    </row>
    <row r="39" spans="1:4" x14ac:dyDescent="0.25">
      <c r="A39" s="126" t="s">
        <v>253</v>
      </c>
      <c r="B39" s="124">
        <v>0</v>
      </c>
      <c r="C39" s="124">
        <v>0</v>
      </c>
      <c r="D39" s="77"/>
    </row>
    <row r="40" spans="1:4" x14ac:dyDescent="0.25">
      <c r="A40" s="126" t="s">
        <v>252</v>
      </c>
      <c r="B40" s="124">
        <v>0</v>
      </c>
      <c r="C40" s="124">
        <v>0</v>
      </c>
      <c r="D40" s="77"/>
    </row>
    <row r="41" spans="1:4" x14ac:dyDescent="0.25">
      <c r="A41" s="126" t="s">
        <v>251</v>
      </c>
      <c r="B41" s="124">
        <v>0</v>
      </c>
      <c r="C41" s="124">
        <v>0</v>
      </c>
      <c r="D41" s="77"/>
    </row>
    <row r="42" spans="1:4" x14ac:dyDescent="0.25">
      <c r="A42" s="126" t="s">
        <v>250</v>
      </c>
      <c r="B42" s="124">
        <v>9473331</v>
      </c>
      <c r="C42" s="124">
        <v>9473331</v>
      </c>
      <c r="D42" s="77"/>
    </row>
    <row r="43" spans="1:4" x14ac:dyDescent="0.25">
      <c r="A43" s="126" t="s">
        <v>249</v>
      </c>
      <c r="B43" s="124">
        <v>0</v>
      </c>
      <c r="C43" s="124">
        <v>0</v>
      </c>
      <c r="D43" s="77"/>
    </row>
    <row r="44" spans="1:4" x14ac:dyDescent="0.25">
      <c r="A44" s="126" t="s">
        <v>133</v>
      </c>
      <c r="B44" s="124">
        <v>5073.2111210314879</v>
      </c>
      <c r="C44" s="124">
        <v>5092.1367196937654</v>
      </c>
      <c r="D44" s="77"/>
    </row>
    <row r="45" spans="1:4" ht="15.75" thickBot="1" x14ac:dyDescent="0.3">
      <c r="A45" s="77"/>
      <c r="B45" s="77"/>
      <c r="C45" s="77"/>
      <c r="D45" s="77"/>
    </row>
    <row r="46" spans="1:4" ht="21" thickBot="1" x14ac:dyDescent="0.3">
      <c r="A46" s="166" t="s">
        <v>194</v>
      </c>
      <c r="B46" s="135"/>
      <c r="C46" s="178"/>
      <c r="D46" s="77"/>
    </row>
    <row r="47" spans="1:4" x14ac:dyDescent="0.25">
      <c r="A47" s="164"/>
      <c r="B47" s="138"/>
      <c r="C47" s="138"/>
      <c r="D47" s="77"/>
    </row>
    <row r="48" spans="1:4" x14ac:dyDescent="0.25">
      <c r="A48" s="126" t="s">
        <v>259</v>
      </c>
      <c r="B48" s="124">
        <v>453966.95430088241</v>
      </c>
      <c r="C48" s="124">
        <v>238418.28937408206</v>
      </c>
      <c r="D48" s="77"/>
    </row>
    <row r="49" spans="1:4" x14ac:dyDescent="0.25">
      <c r="A49" s="126" t="s">
        <v>258</v>
      </c>
      <c r="B49" s="124">
        <v>48716.379244397503</v>
      </c>
      <c r="C49" s="124">
        <v>32834.267495275497</v>
      </c>
      <c r="D49" s="77"/>
    </row>
    <row r="50" spans="1:4" x14ac:dyDescent="0.25">
      <c r="A50" s="126" t="s">
        <v>257</v>
      </c>
      <c r="B50" s="124">
        <v>52491.057339710227</v>
      </c>
      <c r="C50" s="124">
        <v>20539.386951063236</v>
      </c>
      <c r="D50" s="77"/>
    </row>
    <row r="51" spans="1:4" x14ac:dyDescent="0.25">
      <c r="A51" s="126" t="s">
        <v>256</v>
      </c>
      <c r="B51" s="124">
        <v>527279.9382367169</v>
      </c>
      <c r="C51" s="124">
        <v>471211.27131538087</v>
      </c>
      <c r="D51" s="77"/>
    </row>
    <row r="52" spans="1:4" x14ac:dyDescent="0.25">
      <c r="A52" s="126" t="s">
        <v>255</v>
      </c>
      <c r="B52" s="124">
        <v>0</v>
      </c>
      <c r="C52" s="124">
        <v>0</v>
      </c>
      <c r="D52" s="77"/>
    </row>
    <row r="53" spans="1:4" x14ac:dyDescent="0.25">
      <c r="A53" s="126" t="s">
        <v>254</v>
      </c>
      <c r="B53" s="124">
        <v>114401.84184591283</v>
      </c>
      <c r="C53" s="124">
        <v>96069.214726530627</v>
      </c>
      <c r="D53" s="77"/>
    </row>
    <row r="54" spans="1:4" x14ac:dyDescent="0.25">
      <c r="A54" s="126" t="s">
        <v>253</v>
      </c>
      <c r="B54" s="124">
        <v>0</v>
      </c>
      <c r="C54" s="124">
        <v>0</v>
      </c>
      <c r="D54" s="77"/>
    </row>
    <row r="55" spans="1:4" x14ac:dyDescent="0.25">
      <c r="A55" s="126" t="s">
        <v>252</v>
      </c>
      <c r="B55" s="124">
        <v>0</v>
      </c>
      <c r="C55" s="124">
        <v>0</v>
      </c>
      <c r="D55" s="77"/>
    </row>
    <row r="56" spans="1:4" x14ac:dyDescent="0.25">
      <c r="A56" s="126" t="s">
        <v>251</v>
      </c>
      <c r="B56" s="124">
        <v>0</v>
      </c>
      <c r="C56" s="124">
        <v>0</v>
      </c>
      <c r="D56" s="77"/>
    </row>
    <row r="57" spans="1:4" x14ac:dyDescent="0.25">
      <c r="A57" s="126" t="s">
        <v>250</v>
      </c>
      <c r="B57" s="124">
        <v>0</v>
      </c>
      <c r="C57" s="124">
        <v>0</v>
      </c>
      <c r="D57" s="77"/>
    </row>
    <row r="58" spans="1:4" x14ac:dyDescent="0.25">
      <c r="A58" s="126" t="s">
        <v>249</v>
      </c>
      <c r="B58" s="124">
        <v>0</v>
      </c>
      <c r="C58" s="124">
        <v>0</v>
      </c>
      <c r="D58" s="77"/>
    </row>
    <row r="59" spans="1:4" x14ac:dyDescent="0.25">
      <c r="A59" s="126" t="s">
        <v>133</v>
      </c>
      <c r="B59" s="124">
        <v>357.14530790542426</v>
      </c>
      <c r="C59" s="124">
        <v>343.418795921369</v>
      </c>
      <c r="D59" s="77"/>
    </row>
    <row r="60" spans="1:4" x14ac:dyDescent="0.2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A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A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"/>
  <sheetViews>
    <sheetView workbookViewId="0"/>
  </sheetViews>
  <sheetFormatPr defaultRowHeight="15" x14ac:dyDescent="0.25"/>
  <cols>
    <col min="1" max="1" width="101.42578125" bestFit="1" customWidth="1"/>
    <col min="3" max="3" width="18.5703125" bestFit="1" customWidth="1"/>
    <col min="5" max="6" width="15.42578125" bestFit="1" customWidth="1"/>
  </cols>
  <sheetData>
    <row r="1" spans="1:7" ht="21" thickBot="1" x14ac:dyDescent="0.3">
      <c r="A1" s="20" t="s">
        <v>108</v>
      </c>
      <c r="B1" s="19"/>
      <c r="C1" s="19"/>
      <c r="D1" s="19"/>
      <c r="E1" s="19"/>
      <c r="F1" s="18"/>
      <c r="G1" s="19"/>
    </row>
    <row r="2" spans="1:7" ht="18" x14ac:dyDescent="0.25">
      <c r="A2" s="75"/>
      <c r="B2" s="15"/>
      <c r="C2" s="15"/>
      <c r="D2" s="15"/>
      <c r="E2" s="74"/>
      <c r="F2" s="73"/>
      <c r="G2" s="15"/>
    </row>
    <row r="3" spans="1:7" ht="20.25" x14ac:dyDescent="0.25">
      <c r="A3" s="49" t="s">
        <v>107</v>
      </c>
      <c r="B3" s="15"/>
      <c r="C3" s="15"/>
      <c r="D3" s="15"/>
      <c r="E3" s="15"/>
      <c r="F3" s="15"/>
      <c r="G3" s="15"/>
    </row>
    <row r="4" spans="1:7" ht="15.75" thickBot="1" x14ac:dyDescent="0.3">
      <c r="A4" s="15"/>
      <c r="B4" s="15"/>
      <c r="C4" s="15"/>
      <c r="D4" s="15"/>
      <c r="E4" s="186">
        <v>43646</v>
      </c>
      <c r="F4" s="186"/>
      <c r="G4" s="15"/>
    </row>
    <row r="5" spans="1:7" ht="15" customHeight="1" x14ac:dyDescent="0.25">
      <c r="A5" s="189" t="s">
        <v>106</v>
      </c>
      <c r="B5" s="15"/>
      <c r="C5" s="189" t="s">
        <v>44</v>
      </c>
      <c r="D5" s="15"/>
      <c r="E5" s="191" t="s">
        <v>14</v>
      </c>
      <c r="F5" s="192"/>
      <c r="G5" s="15"/>
    </row>
    <row r="6" spans="1:7" ht="15.75" thickBot="1" x14ac:dyDescent="0.3">
      <c r="A6" s="190"/>
      <c r="B6" s="15"/>
      <c r="C6" s="190"/>
      <c r="D6" s="15"/>
      <c r="E6" s="47" t="s">
        <v>43</v>
      </c>
      <c r="F6" s="46" t="s">
        <v>42</v>
      </c>
      <c r="G6" s="15"/>
    </row>
    <row r="7" spans="1:7" x14ac:dyDescent="0.25">
      <c r="A7" s="72"/>
      <c r="B7" s="15"/>
      <c r="C7" s="71"/>
      <c r="D7" s="15"/>
      <c r="E7" s="67"/>
      <c r="F7" s="67"/>
      <c r="G7" s="15"/>
    </row>
    <row r="8" spans="1:7" x14ac:dyDescent="0.25">
      <c r="A8" s="60" t="s">
        <v>105</v>
      </c>
      <c r="B8" s="29"/>
      <c r="C8" s="59"/>
      <c r="D8" s="29"/>
      <c r="E8" s="63"/>
      <c r="F8" s="40">
        <v>819607.54080999992</v>
      </c>
      <c r="G8" s="15"/>
    </row>
    <row r="9" spans="1:7" x14ac:dyDescent="0.25">
      <c r="A9" s="60" t="s">
        <v>104</v>
      </c>
      <c r="B9" s="29"/>
      <c r="C9" s="59"/>
      <c r="D9" s="29"/>
      <c r="E9" s="40">
        <v>120533.42966999998</v>
      </c>
      <c r="F9" s="40">
        <v>5988723.8245597407</v>
      </c>
      <c r="G9" s="15"/>
    </row>
    <row r="10" spans="1:7" x14ac:dyDescent="0.25">
      <c r="A10" s="60" t="s">
        <v>103</v>
      </c>
      <c r="B10" s="29"/>
      <c r="C10" s="59"/>
      <c r="D10" s="29"/>
      <c r="E10" s="40">
        <v>2432837.9042890281</v>
      </c>
      <c r="F10" s="40">
        <v>2434673.9042890281</v>
      </c>
      <c r="G10" s="15"/>
    </row>
    <row r="11" spans="1:7" x14ac:dyDescent="0.25">
      <c r="A11" s="60" t="s">
        <v>102</v>
      </c>
      <c r="B11" s="29"/>
      <c r="C11" s="59"/>
      <c r="D11" s="29"/>
      <c r="E11" s="70">
        <v>7920896.3765248973</v>
      </c>
      <c r="F11" s="40">
        <v>7920762.3765248973</v>
      </c>
      <c r="G11" s="15"/>
    </row>
    <row r="12" spans="1:7" x14ac:dyDescent="0.25">
      <c r="A12" s="60" t="s">
        <v>101</v>
      </c>
      <c r="B12" s="29"/>
      <c r="C12" s="59"/>
      <c r="D12" s="29"/>
      <c r="E12" s="69"/>
      <c r="F12" s="40">
        <v>7033527.9623227399</v>
      </c>
      <c r="G12" s="15"/>
    </row>
    <row r="13" spans="1:7" x14ac:dyDescent="0.25">
      <c r="A13" s="60" t="s">
        <v>59</v>
      </c>
      <c r="B13" s="29"/>
      <c r="C13" s="59"/>
      <c r="D13" s="29"/>
      <c r="E13" s="40">
        <v>495182.24112000002</v>
      </c>
      <c r="F13" s="40">
        <v>495182.24112000002</v>
      </c>
      <c r="G13" s="15"/>
    </row>
    <row r="14" spans="1:7" x14ac:dyDescent="0.25">
      <c r="A14" s="60" t="s">
        <v>100</v>
      </c>
      <c r="B14" s="29"/>
      <c r="C14" s="59"/>
      <c r="D14" s="29"/>
      <c r="E14" s="62">
        <f>SUM(E15:E17)</f>
        <v>7872070.4102606876</v>
      </c>
      <c r="F14" s="62">
        <f>SUM(F15:F17)</f>
        <v>11697700.94793866</v>
      </c>
      <c r="G14" s="15"/>
    </row>
    <row r="15" spans="1:7" x14ac:dyDescent="0.25">
      <c r="A15" s="65" t="s">
        <v>99</v>
      </c>
      <c r="B15" s="29"/>
      <c r="C15" s="59" t="s">
        <v>66</v>
      </c>
      <c r="D15" s="29"/>
      <c r="E15" s="40">
        <v>1035566.8103663221</v>
      </c>
      <c r="F15" s="40">
        <v>1000348.0109399999</v>
      </c>
      <c r="G15" s="15"/>
    </row>
    <row r="16" spans="1:7" x14ac:dyDescent="0.25">
      <c r="A16" s="65" t="s">
        <v>98</v>
      </c>
      <c r="B16" s="29"/>
      <c r="C16" s="59" t="s">
        <v>61</v>
      </c>
      <c r="D16" s="29"/>
      <c r="E16" s="1">
        <f>'TP1'!N14</f>
        <v>6485535.2203543652</v>
      </c>
      <c r="F16" s="40">
        <v>7528062.2359786592</v>
      </c>
      <c r="G16" s="15"/>
    </row>
    <row r="17" spans="1:7" x14ac:dyDescent="0.25">
      <c r="A17" s="65" t="s">
        <v>97</v>
      </c>
      <c r="B17" s="29"/>
      <c r="C17" s="59"/>
      <c r="D17" s="29"/>
      <c r="E17" s="40">
        <v>350968.37954000005</v>
      </c>
      <c r="F17" s="40">
        <v>3169290.70102</v>
      </c>
      <c r="G17" s="15"/>
    </row>
    <row r="18" spans="1:7" x14ac:dyDescent="0.25">
      <c r="A18" s="60" t="s">
        <v>96</v>
      </c>
      <c r="B18" s="29"/>
      <c r="C18" s="59" t="s">
        <v>95</v>
      </c>
      <c r="D18" s="29"/>
      <c r="E18" s="40">
        <v>129778041.53737777</v>
      </c>
      <c r="F18" s="40">
        <v>162749090.05105814</v>
      </c>
      <c r="G18" s="15"/>
    </row>
    <row r="19" spans="1:7" x14ac:dyDescent="0.25">
      <c r="A19" s="60" t="s">
        <v>94</v>
      </c>
      <c r="B19" s="29"/>
      <c r="C19" s="59" t="s">
        <v>93</v>
      </c>
      <c r="D19" s="29"/>
      <c r="E19" s="40">
        <v>17476715.6870731</v>
      </c>
      <c r="F19" s="40">
        <v>17854434.230532799</v>
      </c>
      <c r="G19" s="15"/>
    </row>
    <row r="20" spans="1:7" x14ac:dyDescent="0.25">
      <c r="A20" s="60" t="s">
        <v>92</v>
      </c>
      <c r="B20" s="29"/>
      <c r="C20" s="59" t="s">
        <v>82</v>
      </c>
      <c r="D20" s="29"/>
      <c r="E20" s="62">
        <f>SUM(E21:E29)</f>
        <v>2461217138.0300965</v>
      </c>
      <c r="F20" s="62">
        <f>SUM(F21:F29)</f>
        <v>2905050376.502964</v>
      </c>
      <c r="G20" s="15"/>
    </row>
    <row r="21" spans="1:7" x14ac:dyDescent="0.25">
      <c r="A21" s="65" t="s">
        <v>91</v>
      </c>
      <c r="B21" s="29"/>
      <c r="C21" s="59" t="s">
        <v>82</v>
      </c>
      <c r="D21" s="29"/>
      <c r="E21" s="1">
        <f>'A1'!E14</f>
        <v>204952534.53529164</v>
      </c>
      <c r="F21" s="40">
        <v>228830930.49471161</v>
      </c>
      <c r="G21" s="15"/>
    </row>
    <row r="22" spans="1:7" x14ac:dyDescent="0.25">
      <c r="A22" s="65" t="s">
        <v>90</v>
      </c>
      <c r="B22" s="29"/>
      <c r="C22" s="59" t="s">
        <v>82</v>
      </c>
      <c r="D22" s="29"/>
      <c r="E22" s="1">
        <f>'A1'!E24</f>
        <v>174374870.55522755</v>
      </c>
      <c r="F22" s="40">
        <v>235844104.44827756</v>
      </c>
      <c r="G22" s="15"/>
    </row>
    <row r="23" spans="1:7" x14ac:dyDescent="0.25">
      <c r="A23" s="65" t="s">
        <v>89</v>
      </c>
      <c r="B23" s="29"/>
      <c r="C23" s="59" t="s">
        <v>82</v>
      </c>
      <c r="D23" s="29"/>
      <c r="E23" s="1">
        <f>'A1'!E35</f>
        <v>431012812.87702334</v>
      </c>
      <c r="F23" s="40">
        <v>505138947.65647304</v>
      </c>
      <c r="G23" s="15"/>
    </row>
    <row r="24" spans="1:7" x14ac:dyDescent="0.25">
      <c r="A24" s="65" t="s">
        <v>88</v>
      </c>
      <c r="B24" s="29"/>
      <c r="C24" s="59" t="s">
        <v>82</v>
      </c>
      <c r="D24" s="29"/>
      <c r="E24" s="1">
        <f>'A1'!E42</f>
        <v>1316606211.5565181</v>
      </c>
      <c r="F24" s="40">
        <v>1548461962.1130071</v>
      </c>
      <c r="G24" s="15"/>
    </row>
    <row r="25" spans="1:7" x14ac:dyDescent="0.25">
      <c r="A25" s="65" t="s">
        <v>87</v>
      </c>
      <c r="B25" s="29"/>
      <c r="C25" s="59" t="s">
        <v>82</v>
      </c>
      <c r="D25" s="29"/>
      <c r="E25" s="1">
        <f>'A1'!E53</f>
        <v>42904192.024885848</v>
      </c>
      <c r="F25" s="40">
        <v>46732212.673925847</v>
      </c>
      <c r="G25" s="15"/>
    </row>
    <row r="26" spans="1:7" x14ac:dyDescent="0.25">
      <c r="A26" s="65" t="s">
        <v>86</v>
      </c>
      <c r="B26" s="29"/>
      <c r="C26" s="59" t="s">
        <v>82</v>
      </c>
      <c r="D26" s="29"/>
      <c r="E26" s="1">
        <f>'A1'!E64</f>
        <v>13547375.324110957</v>
      </c>
      <c r="F26" s="40">
        <v>16346411.081540953</v>
      </c>
      <c r="G26" s="15"/>
    </row>
    <row r="27" spans="1:7" x14ac:dyDescent="0.25">
      <c r="A27" s="65" t="s">
        <v>85</v>
      </c>
      <c r="B27" s="29"/>
      <c r="C27" s="59" t="s">
        <v>82</v>
      </c>
      <c r="D27" s="29"/>
      <c r="E27" s="1">
        <f>'A1'!E75</f>
        <v>191536675.76388592</v>
      </c>
      <c r="F27" s="40">
        <v>211072903.51294747</v>
      </c>
      <c r="G27" s="15"/>
    </row>
    <row r="28" spans="1:7" x14ac:dyDescent="0.25">
      <c r="A28" s="65" t="s">
        <v>84</v>
      </c>
      <c r="B28" s="29"/>
      <c r="C28" s="59" t="s">
        <v>82</v>
      </c>
      <c r="D28" s="29"/>
      <c r="E28" s="1">
        <f>'A1'!E83</f>
        <v>58401073.315335765</v>
      </c>
      <c r="F28" s="40">
        <v>75068149.388565704</v>
      </c>
      <c r="G28" s="15"/>
    </row>
    <row r="29" spans="1:7" x14ac:dyDescent="0.25">
      <c r="A29" s="65" t="s">
        <v>83</v>
      </c>
      <c r="B29" s="29"/>
      <c r="C29" s="59" t="s">
        <v>82</v>
      </c>
      <c r="D29" s="29"/>
      <c r="E29" s="1">
        <f>'A1'!E90</f>
        <v>27881392.077817332</v>
      </c>
      <c r="F29" s="40">
        <v>37554755.133514918</v>
      </c>
      <c r="G29" s="15"/>
    </row>
    <row r="30" spans="1:7" x14ac:dyDescent="0.25">
      <c r="A30" s="60" t="s">
        <v>81</v>
      </c>
      <c r="B30" s="29"/>
      <c r="C30" s="59"/>
      <c r="D30" s="29"/>
      <c r="E30" s="62">
        <f>SUM(E31:E36)</f>
        <v>5488287.5316300457</v>
      </c>
      <c r="F30" s="62">
        <f>SUM(F31:F36)</f>
        <v>5499904.3516100459</v>
      </c>
      <c r="G30" s="15"/>
    </row>
    <row r="31" spans="1:7" x14ac:dyDescent="0.25">
      <c r="A31" s="65" t="s">
        <v>80</v>
      </c>
      <c r="B31" s="29"/>
      <c r="C31" s="59" t="s">
        <v>74</v>
      </c>
      <c r="D31" s="29"/>
      <c r="E31" s="40">
        <v>-13593.582340640496</v>
      </c>
      <c r="F31" s="40">
        <v>-13593.582340640496</v>
      </c>
      <c r="G31" s="15"/>
    </row>
    <row r="32" spans="1:7" x14ac:dyDescent="0.25">
      <c r="A32" s="65" t="s">
        <v>79</v>
      </c>
      <c r="B32" s="29"/>
      <c r="C32" s="59" t="s">
        <v>74</v>
      </c>
      <c r="D32" s="29"/>
      <c r="E32" s="40">
        <v>216230.26054664931</v>
      </c>
      <c r="F32" s="40">
        <v>216230.26054664931</v>
      </c>
      <c r="G32" s="15"/>
    </row>
    <row r="33" spans="1:7" x14ac:dyDescent="0.25">
      <c r="A33" s="65" t="s">
        <v>78</v>
      </c>
      <c r="B33" s="29"/>
      <c r="C33" s="59" t="s">
        <v>74</v>
      </c>
      <c r="D33" s="29"/>
      <c r="E33" s="40">
        <v>543874.96671114571</v>
      </c>
      <c r="F33" s="40">
        <v>543874.96671114571</v>
      </c>
      <c r="G33" s="15"/>
    </row>
    <row r="34" spans="1:7" x14ac:dyDescent="0.25">
      <c r="A34" s="65" t="s">
        <v>77</v>
      </c>
      <c r="B34" s="29"/>
      <c r="C34" s="59" t="s">
        <v>74</v>
      </c>
      <c r="D34" s="29"/>
      <c r="E34" s="40">
        <v>509688.01834289113</v>
      </c>
      <c r="F34" s="40">
        <v>521304.83832289098</v>
      </c>
      <c r="G34" s="15"/>
    </row>
    <row r="35" spans="1:7" x14ac:dyDescent="0.25">
      <c r="A35" s="65" t="s">
        <v>76</v>
      </c>
      <c r="B35" s="29"/>
      <c r="C35" s="59" t="s">
        <v>74</v>
      </c>
      <c r="D35" s="29"/>
      <c r="E35" s="40">
        <v>4228646.5506100003</v>
      </c>
      <c r="F35" s="40">
        <v>4228646.5506100003</v>
      </c>
      <c r="G35" s="15"/>
    </row>
    <row r="36" spans="1:7" x14ac:dyDescent="0.25">
      <c r="A36" s="65" t="s">
        <v>75</v>
      </c>
      <c r="B36" s="29"/>
      <c r="C36" s="59" t="s">
        <v>74</v>
      </c>
      <c r="D36" s="29"/>
      <c r="E36" s="40">
        <v>3441.3177599999999</v>
      </c>
      <c r="F36" s="40">
        <v>3441.3177599999999</v>
      </c>
      <c r="G36" s="15"/>
    </row>
    <row r="37" spans="1:7" x14ac:dyDescent="0.25">
      <c r="A37" s="60" t="s">
        <v>73</v>
      </c>
      <c r="B37" s="29"/>
      <c r="C37" s="59"/>
      <c r="D37" s="29"/>
      <c r="E37" s="62">
        <f>SUM(E38:E40)</f>
        <v>2825720.8582744235</v>
      </c>
      <c r="F37" s="62">
        <f>SUM(F38:F40)</f>
        <v>3014269.1385622597</v>
      </c>
      <c r="G37" s="15"/>
    </row>
    <row r="38" spans="1:7" x14ac:dyDescent="0.25">
      <c r="A38" s="61" t="s">
        <v>50</v>
      </c>
      <c r="B38" s="29"/>
      <c r="C38" s="59"/>
      <c r="D38" s="29"/>
      <c r="E38" s="40">
        <v>205847.984022869</v>
      </c>
      <c r="F38" s="40">
        <v>501959.53127280157</v>
      </c>
      <c r="G38" s="15"/>
    </row>
    <row r="39" spans="1:7" x14ac:dyDescent="0.25">
      <c r="A39" s="61" t="s">
        <v>49</v>
      </c>
      <c r="B39" s="29"/>
      <c r="C39" s="59"/>
      <c r="D39" s="29"/>
      <c r="E39" s="40">
        <v>2624615.5870315549</v>
      </c>
      <c r="F39" s="40">
        <v>2516690.3710594582</v>
      </c>
      <c r="G39" s="15"/>
    </row>
    <row r="40" spans="1:7" x14ac:dyDescent="0.25">
      <c r="A40" s="61" t="s">
        <v>48</v>
      </c>
      <c r="B40" s="29"/>
      <c r="C40" s="59"/>
      <c r="D40" s="29"/>
      <c r="E40" s="40">
        <v>-4742.7127799999998</v>
      </c>
      <c r="F40" s="40">
        <v>-4380.7637699999996</v>
      </c>
      <c r="G40" s="15"/>
    </row>
    <row r="41" spans="1:7" x14ac:dyDescent="0.25">
      <c r="A41" s="60" t="s">
        <v>72</v>
      </c>
      <c r="B41" s="29"/>
      <c r="C41" s="59" t="s">
        <v>71</v>
      </c>
      <c r="D41" s="29"/>
      <c r="E41" s="40">
        <v>44077679.361950167</v>
      </c>
      <c r="F41" s="40">
        <v>52539599.630269855</v>
      </c>
      <c r="G41" s="15"/>
    </row>
    <row r="42" spans="1:7" x14ac:dyDescent="0.25">
      <c r="A42" s="60" t="s">
        <v>70</v>
      </c>
      <c r="B42" s="29"/>
      <c r="C42" s="59"/>
      <c r="D42" s="29"/>
      <c r="E42" s="40">
        <v>3470404.1567078293</v>
      </c>
      <c r="F42" s="40">
        <v>47890339.956436887</v>
      </c>
      <c r="G42" s="15"/>
    </row>
    <row r="43" spans="1:7" x14ac:dyDescent="0.25">
      <c r="A43" s="27"/>
      <c r="B43" s="29"/>
      <c r="C43" s="68"/>
      <c r="D43" s="29"/>
      <c r="E43" s="57"/>
      <c r="F43" s="66"/>
      <c r="G43" s="15"/>
    </row>
    <row r="44" spans="1:7" x14ac:dyDescent="0.25">
      <c r="A44" s="56" t="s">
        <v>11</v>
      </c>
      <c r="B44" s="15"/>
      <c r="C44" s="59"/>
      <c r="D44" s="15"/>
      <c r="E44" s="54">
        <f>SUM(E8:E14)+SUM(E18:E20)+E30+E37+SUM(E41:E42)</f>
        <v>2683175507.5249748</v>
      </c>
      <c r="F44" s="54">
        <f>SUM(F8:F14)+SUM(F18:F20)+F30+F37+SUM(F41:F42)</f>
        <v>3230988192.658999</v>
      </c>
      <c r="G44" s="15"/>
    </row>
    <row r="45" spans="1:7" x14ac:dyDescent="0.25">
      <c r="A45" s="7"/>
      <c r="B45" s="15"/>
      <c r="C45" s="15"/>
      <c r="D45" s="15"/>
      <c r="E45" s="48"/>
      <c r="F45" s="42"/>
      <c r="G45" s="15"/>
    </row>
    <row r="46" spans="1:7" ht="20.25" x14ac:dyDescent="0.25">
      <c r="A46" s="49" t="s">
        <v>69</v>
      </c>
      <c r="B46" s="15"/>
      <c r="C46" s="15"/>
      <c r="D46" s="15"/>
      <c r="E46" s="48"/>
      <c r="F46" s="48"/>
      <c r="G46" s="15"/>
    </row>
    <row r="47" spans="1:7" ht="15.75" thickBot="1" x14ac:dyDescent="0.3">
      <c r="A47" s="7"/>
      <c r="B47" s="15"/>
      <c r="C47" s="15"/>
      <c r="D47" s="15"/>
      <c r="E47" s="48"/>
      <c r="F47" s="48"/>
      <c r="G47" s="15"/>
    </row>
    <row r="48" spans="1:7" ht="15" customHeight="1" x14ac:dyDescent="0.25">
      <c r="A48" s="187" t="s">
        <v>68</v>
      </c>
      <c r="B48" s="15"/>
      <c r="C48" s="189" t="s">
        <v>44</v>
      </c>
      <c r="D48" s="15"/>
      <c r="E48" s="191" t="s">
        <v>14</v>
      </c>
      <c r="F48" s="192"/>
      <c r="G48" s="15"/>
    </row>
    <row r="49" spans="1:7" ht="15.75" thickBot="1" x14ac:dyDescent="0.3">
      <c r="A49" s="188"/>
      <c r="B49" s="15"/>
      <c r="C49" s="190"/>
      <c r="D49" s="15"/>
      <c r="E49" s="47" t="s">
        <v>43</v>
      </c>
      <c r="F49" s="46" t="s">
        <v>42</v>
      </c>
      <c r="G49" s="15"/>
    </row>
    <row r="50" spans="1:7" x14ac:dyDescent="0.25">
      <c r="A50" s="44"/>
      <c r="B50" s="15"/>
      <c r="C50" s="44"/>
      <c r="D50" s="15"/>
      <c r="E50" s="67"/>
      <c r="F50" s="42"/>
      <c r="G50" s="15"/>
    </row>
    <row r="51" spans="1:7" x14ac:dyDescent="0.25">
      <c r="A51" s="60" t="s">
        <v>67</v>
      </c>
      <c r="B51" s="29"/>
      <c r="C51" s="59"/>
      <c r="D51" s="29"/>
      <c r="E51" s="62">
        <f>SUM(E52:E54)</f>
        <v>1201993.4114033165</v>
      </c>
      <c r="F51" s="62">
        <f>SUM(F52:F54)</f>
        <v>19769393.5414</v>
      </c>
      <c r="G51" s="15"/>
    </row>
    <row r="52" spans="1:7" x14ac:dyDescent="0.25">
      <c r="A52" s="65" t="s">
        <v>64</v>
      </c>
      <c r="B52" s="29"/>
      <c r="C52" s="59" t="s">
        <v>66</v>
      </c>
      <c r="D52" s="29"/>
      <c r="E52" s="1">
        <v>0</v>
      </c>
      <c r="F52" s="40">
        <v>19769393.5414</v>
      </c>
      <c r="G52" s="15"/>
    </row>
    <row r="53" spans="1:7" x14ac:dyDescent="0.25">
      <c r="A53" s="65" t="s">
        <v>63</v>
      </c>
      <c r="B53" s="29"/>
      <c r="C53" s="59" t="s">
        <v>66</v>
      </c>
      <c r="D53" s="29"/>
      <c r="E53" s="1">
        <v>1176930.4344075599</v>
      </c>
      <c r="F53" s="66"/>
      <c r="G53" s="15"/>
    </row>
    <row r="54" spans="1:7" x14ac:dyDescent="0.25">
      <c r="A54" s="65" t="s">
        <v>62</v>
      </c>
      <c r="B54" s="29"/>
      <c r="C54" s="59" t="s">
        <v>66</v>
      </c>
      <c r="D54" s="29"/>
      <c r="E54" s="1">
        <v>25062.9769957565</v>
      </c>
      <c r="F54" s="66"/>
      <c r="G54" s="15"/>
    </row>
    <row r="55" spans="1:7" x14ac:dyDescent="0.25">
      <c r="A55" s="64" t="s">
        <v>65</v>
      </c>
      <c r="B55" s="29"/>
      <c r="C55" s="59"/>
      <c r="D55" s="29"/>
      <c r="E55" s="62">
        <f>SUM(E56:E58)</f>
        <v>2589721590.0336771</v>
      </c>
      <c r="F55" s="62">
        <f>SUM(F56:F58)</f>
        <v>2713007736.3655715</v>
      </c>
      <c r="G55" s="15"/>
    </row>
    <row r="56" spans="1:7" x14ac:dyDescent="0.25">
      <c r="A56" s="65" t="s">
        <v>64</v>
      </c>
      <c r="B56" s="29"/>
      <c r="C56" s="59" t="s">
        <v>61</v>
      </c>
      <c r="D56" s="29"/>
      <c r="E56" s="1">
        <f>'TP1'!I14</f>
        <v>1152812749.4626453</v>
      </c>
      <c r="F56" s="40">
        <v>2713007736.3655715</v>
      </c>
      <c r="G56" s="15"/>
    </row>
    <row r="57" spans="1:7" x14ac:dyDescent="0.25">
      <c r="A57" s="65" t="s">
        <v>63</v>
      </c>
      <c r="B57" s="29"/>
      <c r="C57" s="59" t="s">
        <v>61</v>
      </c>
      <c r="D57" s="29"/>
      <c r="E57" s="1">
        <f>'TP1'!B14</f>
        <v>1374151933.1220345</v>
      </c>
      <c r="F57" s="66"/>
      <c r="G57" s="15"/>
    </row>
    <row r="58" spans="1:7" x14ac:dyDescent="0.25">
      <c r="A58" s="65" t="s">
        <v>62</v>
      </c>
      <c r="B58" s="29"/>
      <c r="C58" s="59" t="s">
        <v>61</v>
      </c>
      <c r="D58" s="29"/>
      <c r="E58" s="1">
        <f>'TP1'!F14</f>
        <v>62756907.448997624</v>
      </c>
      <c r="F58" s="66"/>
      <c r="G58" s="15"/>
    </row>
    <row r="59" spans="1:7" x14ac:dyDescent="0.25">
      <c r="A59" s="60" t="s">
        <v>60</v>
      </c>
      <c r="B59" s="29"/>
      <c r="C59" s="59"/>
      <c r="D59" s="29"/>
      <c r="E59" s="62">
        <f>E55+E51</f>
        <v>2590923583.4450803</v>
      </c>
      <c r="F59" s="62">
        <f>F55+F51</f>
        <v>2732777129.9069715</v>
      </c>
      <c r="G59" s="15"/>
    </row>
    <row r="60" spans="1:7" x14ac:dyDescent="0.25">
      <c r="A60" s="60" t="s">
        <v>59</v>
      </c>
      <c r="B60" s="29"/>
      <c r="C60" s="59"/>
      <c r="D60" s="29"/>
      <c r="E60" s="40">
        <v>788377.82721999998</v>
      </c>
      <c r="F60" s="40">
        <v>788377.82721999998</v>
      </c>
      <c r="G60" s="15"/>
    </row>
    <row r="61" spans="1:7" x14ac:dyDescent="0.25">
      <c r="A61" s="60" t="s">
        <v>58</v>
      </c>
      <c r="B61" s="29"/>
      <c r="C61" s="59"/>
      <c r="D61" s="29"/>
      <c r="E61" s="40">
        <v>9191250.5718199983</v>
      </c>
      <c r="F61" s="40">
        <v>12742765.17484</v>
      </c>
      <c r="G61" s="15"/>
    </row>
    <row r="62" spans="1:7" x14ac:dyDescent="0.25">
      <c r="A62" s="60" t="s">
        <v>57</v>
      </c>
      <c r="B62" s="29"/>
      <c r="C62" s="59"/>
      <c r="D62" s="29"/>
      <c r="E62" s="40">
        <v>0</v>
      </c>
      <c r="F62" s="40">
        <v>0</v>
      </c>
      <c r="G62" s="15"/>
    </row>
    <row r="63" spans="1:7" x14ac:dyDescent="0.25">
      <c r="A63" s="60" t="s">
        <v>22</v>
      </c>
      <c r="B63" s="29"/>
      <c r="C63" s="59"/>
      <c r="D63" s="29"/>
      <c r="E63" s="62">
        <f>SUM(E64:E66)</f>
        <v>302</v>
      </c>
      <c r="F63" s="62">
        <f>SUM(F64:F66)</f>
        <v>19948994.327649999</v>
      </c>
      <c r="G63" s="15"/>
    </row>
    <row r="64" spans="1:7" x14ac:dyDescent="0.25">
      <c r="A64" s="65" t="s">
        <v>21</v>
      </c>
      <c r="B64" s="29"/>
      <c r="C64" s="59"/>
      <c r="D64" s="29"/>
      <c r="E64" s="40">
        <v>302</v>
      </c>
      <c r="F64" s="40">
        <v>19943994.327649999</v>
      </c>
      <c r="G64" s="15"/>
    </row>
    <row r="65" spans="1:7" x14ac:dyDescent="0.25">
      <c r="A65" s="65" t="s">
        <v>20</v>
      </c>
      <c r="B65" s="29"/>
      <c r="C65" s="59"/>
      <c r="D65" s="29"/>
      <c r="E65" s="40">
        <v>0</v>
      </c>
      <c r="F65" s="40">
        <v>5000</v>
      </c>
      <c r="G65" s="15"/>
    </row>
    <row r="66" spans="1:7" x14ac:dyDescent="0.25">
      <c r="A66" s="65" t="s">
        <v>19</v>
      </c>
      <c r="B66" s="29"/>
      <c r="C66" s="59"/>
      <c r="D66" s="29"/>
      <c r="E66" s="40">
        <v>0</v>
      </c>
      <c r="F66" s="40">
        <v>0</v>
      </c>
      <c r="G66" s="15"/>
    </row>
    <row r="67" spans="1:7" x14ac:dyDescent="0.25">
      <c r="A67" s="60" t="s">
        <v>56</v>
      </c>
      <c r="B67" s="29"/>
      <c r="C67" s="59"/>
      <c r="D67" s="29"/>
      <c r="E67" s="40">
        <v>0</v>
      </c>
      <c r="F67" s="40">
        <v>0</v>
      </c>
      <c r="G67" s="15"/>
    </row>
    <row r="68" spans="1:7" x14ac:dyDescent="0.25">
      <c r="A68" s="60" t="s">
        <v>55</v>
      </c>
      <c r="B68" s="29"/>
      <c r="C68" s="59"/>
      <c r="D68" s="29"/>
      <c r="E68" s="40">
        <v>5891315.70316</v>
      </c>
      <c r="F68" s="40">
        <v>5891315.70316</v>
      </c>
      <c r="G68" s="15"/>
    </row>
    <row r="69" spans="1:7" x14ac:dyDescent="0.25">
      <c r="A69" s="60" t="s">
        <v>54</v>
      </c>
      <c r="B69" s="29"/>
      <c r="C69" s="59"/>
      <c r="D69" s="29"/>
      <c r="E69" s="40">
        <v>25797906.923743002</v>
      </c>
      <c r="F69" s="40">
        <v>25907295.315793004</v>
      </c>
      <c r="G69" s="15"/>
    </row>
    <row r="70" spans="1:7" x14ac:dyDescent="0.25">
      <c r="A70" s="64" t="s">
        <v>53</v>
      </c>
      <c r="B70" s="29"/>
      <c r="C70" s="59"/>
      <c r="D70" s="29"/>
      <c r="E70" s="40">
        <v>0</v>
      </c>
      <c r="F70" s="63"/>
      <c r="G70" s="15"/>
    </row>
    <row r="71" spans="1:7" x14ac:dyDescent="0.25">
      <c r="A71" s="60" t="s">
        <v>52</v>
      </c>
      <c r="B71" s="29"/>
      <c r="C71" s="59"/>
      <c r="D71" s="29"/>
      <c r="E71" s="40">
        <v>1988782.034050944</v>
      </c>
      <c r="F71" s="40">
        <v>1988782.034050944</v>
      </c>
      <c r="G71" s="15"/>
    </row>
    <row r="72" spans="1:7" x14ac:dyDescent="0.25">
      <c r="A72" s="60" t="s">
        <v>51</v>
      </c>
      <c r="B72" s="29"/>
      <c r="C72" s="59"/>
      <c r="D72" s="29"/>
      <c r="E72" s="62">
        <f>SUM(E73:E75)</f>
        <v>63317823.378223062</v>
      </c>
      <c r="F72" s="62">
        <f>SUM(F73:F75)</f>
        <v>18479556.726197969</v>
      </c>
      <c r="G72" s="15"/>
    </row>
    <row r="73" spans="1:7" x14ac:dyDescent="0.25">
      <c r="A73" s="61" t="s">
        <v>50</v>
      </c>
      <c r="B73" s="29"/>
      <c r="C73" s="59"/>
      <c r="D73" s="29"/>
      <c r="E73" s="40">
        <v>2760414.9281225349</v>
      </c>
      <c r="F73" s="40">
        <v>733200.21822812641</v>
      </c>
      <c r="G73" s="15"/>
    </row>
    <row r="74" spans="1:7" x14ac:dyDescent="0.25">
      <c r="A74" s="61" t="s">
        <v>49</v>
      </c>
      <c r="B74" s="29"/>
      <c r="C74" s="59"/>
      <c r="D74" s="29"/>
      <c r="E74" s="40">
        <v>58970677.059184484</v>
      </c>
      <c r="F74" s="40">
        <v>16124142.006418662</v>
      </c>
      <c r="G74" s="15"/>
    </row>
    <row r="75" spans="1:7" x14ac:dyDescent="0.25">
      <c r="A75" s="61" t="s">
        <v>48</v>
      </c>
      <c r="B75" s="29"/>
      <c r="C75" s="59"/>
      <c r="D75" s="29"/>
      <c r="E75" s="40">
        <v>1586731.3909160441</v>
      </c>
      <c r="F75" s="40">
        <v>1622214.5015511808</v>
      </c>
      <c r="G75" s="15"/>
    </row>
    <row r="76" spans="1:7" x14ac:dyDescent="0.25">
      <c r="A76" s="60" t="s">
        <v>3</v>
      </c>
      <c r="B76" s="29"/>
      <c r="C76" s="59"/>
      <c r="D76" s="29"/>
      <c r="E76" s="40">
        <v>61336780.823082075</v>
      </c>
      <c r="F76" s="40">
        <v>64087195.603296965</v>
      </c>
      <c r="G76" s="15"/>
    </row>
    <row r="77" spans="1:7" x14ac:dyDescent="0.25">
      <c r="A77" s="27"/>
      <c r="B77" s="29"/>
      <c r="C77" s="58"/>
      <c r="D77" s="29"/>
      <c r="E77" s="57"/>
      <c r="F77" s="57"/>
      <c r="G77" s="15"/>
    </row>
    <row r="78" spans="1:7" x14ac:dyDescent="0.25">
      <c r="A78" s="56" t="s">
        <v>10</v>
      </c>
      <c r="B78" s="15"/>
      <c r="C78" s="55"/>
      <c r="D78" s="15"/>
      <c r="E78" s="54">
        <f>E59+SUM(E60:E61)+E62+E63+SUM(E67:E72)+E76</f>
        <v>2759236122.7063794</v>
      </c>
      <c r="F78" s="54">
        <f>F59+SUM(F60:F61)+F62+F63+SUM(F67:F72)+F76</f>
        <v>2882611412.6191802</v>
      </c>
      <c r="G78" s="15"/>
    </row>
    <row r="79" spans="1:7" ht="15.75" thickBot="1" x14ac:dyDescent="0.3">
      <c r="A79" s="53"/>
      <c r="B79" s="15"/>
      <c r="C79" s="15"/>
      <c r="D79" s="15"/>
      <c r="E79" s="52"/>
      <c r="F79" s="51"/>
      <c r="G79" s="15"/>
    </row>
    <row r="80" spans="1:7" ht="16.5" thickBot="1" x14ac:dyDescent="0.3">
      <c r="A80" s="25" t="s">
        <v>47</v>
      </c>
      <c r="B80" s="23"/>
      <c r="C80" s="24"/>
      <c r="D80" s="23"/>
      <c r="E80" s="50">
        <f>E44-E78</f>
        <v>-76060615.181404591</v>
      </c>
      <c r="F80" s="21">
        <f>F44-F78</f>
        <v>348376780.03981876</v>
      </c>
      <c r="G80" s="15"/>
    </row>
    <row r="81" spans="1:7" x14ac:dyDescent="0.25">
      <c r="A81" s="7"/>
      <c r="B81" s="15"/>
      <c r="C81" s="15"/>
      <c r="D81" s="15"/>
      <c r="E81" s="48"/>
      <c r="F81" s="42"/>
      <c r="G81" s="15"/>
    </row>
    <row r="82" spans="1:7" ht="20.25" x14ac:dyDescent="0.25">
      <c r="A82" s="49" t="s">
        <v>46</v>
      </c>
      <c r="B82" s="15"/>
      <c r="C82" s="15"/>
      <c r="D82" s="15"/>
      <c r="E82" s="48"/>
      <c r="F82" s="48"/>
      <c r="G82" s="15"/>
    </row>
    <row r="83" spans="1:7" ht="15.75" thickBot="1" x14ac:dyDescent="0.3">
      <c r="A83" s="7"/>
      <c r="B83" s="15"/>
      <c r="C83" s="15"/>
      <c r="D83" s="15"/>
      <c r="E83" s="48"/>
      <c r="F83" s="48"/>
      <c r="G83" s="15"/>
    </row>
    <row r="84" spans="1:7" ht="15" customHeight="1" x14ac:dyDescent="0.25">
      <c r="A84" s="187" t="s">
        <v>45</v>
      </c>
      <c r="B84" s="15"/>
      <c r="C84" s="189" t="s">
        <v>44</v>
      </c>
      <c r="D84" s="15"/>
      <c r="E84" s="191" t="s">
        <v>14</v>
      </c>
      <c r="F84" s="192"/>
      <c r="G84" s="15"/>
    </row>
    <row r="85" spans="1:7" ht="15.75" thickBot="1" x14ac:dyDescent="0.3">
      <c r="A85" s="188"/>
      <c r="B85" s="15"/>
      <c r="C85" s="190"/>
      <c r="D85" s="15"/>
      <c r="E85" s="47" t="s">
        <v>43</v>
      </c>
      <c r="F85" s="46" t="s">
        <v>42</v>
      </c>
      <c r="G85" s="15"/>
    </row>
    <row r="86" spans="1:7" x14ac:dyDescent="0.25">
      <c r="A86" s="45"/>
      <c r="B86" s="15"/>
      <c r="C86" s="44"/>
      <c r="D86" s="15"/>
      <c r="E86" s="43"/>
      <c r="F86" s="42"/>
      <c r="G86" s="15"/>
    </row>
    <row r="87" spans="1:7" x14ac:dyDescent="0.25">
      <c r="A87" s="31" t="s">
        <v>41</v>
      </c>
      <c r="B87" s="29"/>
      <c r="C87" s="30"/>
      <c r="D87" s="29"/>
      <c r="E87" s="36">
        <f>SUM(E88:E89)</f>
        <v>974708.46257000009</v>
      </c>
      <c r="F87" s="36">
        <f>SUM(F88:F89)</f>
        <v>974708.38257000013</v>
      </c>
      <c r="G87" s="15"/>
    </row>
    <row r="88" spans="1:7" x14ac:dyDescent="0.25">
      <c r="A88" s="32" t="s">
        <v>39</v>
      </c>
      <c r="B88" s="29"/>
      <c r="C88" s="38"/>
      <c r="D88" s="29"/>
      <c r="E88" s="28">
        <v>974708.46257000009</v>
      </c>
      <c r="F88" s="28">
        <v>974708.38257000013</v>
      </c>
      <c r="G88" s="15"/>
    </row>
    <row r="89" spans="1:7" x14ac:dyDescent="0.25">
      <c r="A89" s="32" t="s">
        <v>38</v>
      </c>
      <c r="B89" s="29"/>
      <c r="C89" s="38"/>
      <c r="D89" s="29"/>
      <c r="E89" s="28">
        <v>0</v>
      </c>
      <c r="F89" s="28">
        <v>0</v>
      </c>
      <c r="G89" s="15"/>
    </row>
    <row r="90" spans="1:7" x14ac:dyDescent="0.25">
      <c r="A90" s="31" t="s">
        <v>40</v>
      </c>
      <c r="B90" s="29"/>
      <c r="C90" s="30"/>
      <c r="D90" s="29"/>
      <c r="E90" s="36">
        <f>SUM(E91:E93)</f>
        <v>0</v>
      </c>
      <c r="F90" s="36">
        <f>SUM(F91:F93)</f>
        <v>0</v>
      </c>
      <c r="G90" s="15"/>
    </row>
    <row r="91" spans="1:7" x14ac:dyDescent="0.25">
      <c r="A91" s="32" t="s">
        <v>39</v>
      </c>
      <c r="B91" s="29"/>
      <c r="C91" s="30"/>
      <c r="D91" s="29"/>
      <c r="E91" s="28">
        <v>0</v>
      </c>
      <c r="F91" s="28">
        <v>0</v>
      </c>
      <c r="G91" s="15"/>
    </row>
    <row r="92" spans="1:7" x14ac:dyDescent="0.25">
      <c r="A92" s="32" t="s">
        <v>38</v>
      </c>
      <c r="B92" s="29"/>
      <c r="C92" s="30"/>
      <c r="D92" s="29"/>
      <c r="E92" s="28">
        <v>0</v>
      </c>
      <c r="F92" s="28">
        <v>0</v>
      </c>
      <c r="G92" s="15"/>
    </row>
    <row r="93" spans="1:7" x14ac:dyDescent="0.25">
      <c r="A93" s="32" t="s">
        <v>37</v>
      </c>
      <c r="B93" s="29"/>
      <c r="C93" s="30"/>
      <c r="D93" s="29"/>
      <c r="E93" s="28">
        <v>0</v>
      </c>
      <c r="F93" s="28">
        <v>0</v>
      </c>
      <c r="G93" s="15"/>
    </row>
    <row r="94" spans="1:7" x14ac:dyDescent="0.25">
      <c r="A94" s="31" t="s">
        <v>36</v>
      </c>
      <c r="B94" s="29"/>
      <c r="C94" s="30"/>
      <c r="D94" s="29"/>
      <c r="E94" s="28">
        <v>17844795.619200002</v>
      </c>
      <c r="F94" s="28">
        <v>17833077.838200003</v>
      </c>
      <c r="G94" s="15"/>
    </row>
    <row r="95" spans="1:7" x14ac:dyDescent="0.25">
      <c r="A95" s="31" t="s">
        <v>35</v>
      </c>
      <c r="B95" s="29"/>
      <c r="C95" s="30"/>
      <c r="D95" s="29"/>
      <c r="E95" s="28">
        <v>52532.215909999999</v>
      </c>
      <c r="F95" s="28">
        <v>52532.215909999999</v>
      </c>
      <c r="G95" s="15"/>
    </row>
    <row r="96" spans="1:7" x14ac:dyDescent="0.25">
      <c r="A96" s="3" t="s">
        <v>34</v>
      </c>
      <c r="B96" s="29"/>
      <c r="C96" s="37"/>
      <c r="D96" s="29"/>
      <c r="E96" s="28">
        <v>233386685.617953</v>
      </c>
      <c r="F96" s="28">
        <v>230980581.33981514</v>
      </c>
      <c r="G96" s="15"/>
    </row>
    <row r="97" spans="1:7" x14ac:dyDescent="0.25">
      <c r="A97" s="31" t="s">
        <v>33</v>
      </c>
      <c r="B97" s="29"/>
      <c r="C97" s="30"/>
      <c r="D97" s="29"/>
      <c r="E97" s="28">
        <v>12255307.772926828</v>
      </c>
      <c r="F97" s="28">
        <v>12255307.772926828</v>
      </c>
      <c r="G97" s="15"/>
    </row>
    <row r="98" spans="1:7" x14ac:dyDescent="0.25">
      <c r="A98" s="31" t="s">
        <v>32</v>
      </c>
      <c r="B98" s="29"/>
      <c r="C98" s="30"/>
      <c r="D98" s="29"/>
      <c r="E98" s="41">
        <f>E99+E100+E102+E103+E104</f>
        <v>-178572717.02747473</v>
      </c>
      <c r="F98" s="33"/>
      <c r="G98" s="15"/>
    </row>
    <row r="99" spans="1:7" x14ac:dyDescent="0.25">
      <c r="A99" s="32" t="s">
        <v>31</v>
      </c>
      <c r="B99" s="29"/>
      <c r="C99" s="38"/>
      <c r="D99" s="29"/>
      <c r="E99" s="40">
        <v>-49258522.39702747</v>
      </c>
      <c r="F99" s="33"/>
      <c r="G99" s="15"/>
    </row>
    <row r="100" spans="1:7" x14ac:dyDescent="0.25">
      <c r="A100" s="32" t="s">
        <v>30</v>
      </c>
      <c r="B100" s="29"/>
      <c r="C100" s="38"/>
      <c r="D100" s="29"/>
      <c r="E100" s="39">
        <v>175548022.3132447</v>
      </c>
      <c r="F100" s="33"/>
      <c r="G100" s="15"/>
    </row>
    <row r="101" spans="1:7" x14ac:dyDescent="0.25">
      <c r="A101" s="32" t="s">
        <v>29</v>
      </c>
      <c r="B101" s="29"/>
      <c r="C101" s="38"/>
      <c r="D101" s="29"/>
      <c r="E101" s="33"/>
      <c r="F101" s="28">
        <v>0</v>
      </c>
      <c r="G101" s="15"/>
    </row>
    <row r="102" spans="1:7" x14ac:dyDescent="0.25">
      <c r="A102" s="32" t="s">
        <v>28</v>
      </c>
      <c r="B102" s="29"/>
      <c r="C102" s="38"/>
      <c r="D102" s="29"/>
      <c r="E102" s="36">
        <f>-E105</f>
        <v>-266558977.91498166</v>
      </c>
      <c r="F102" s="33"/>
      <c r="G102" s="15"/>
    </row>
    <row r="103" spans="1:7" x14ac:dyDescent="0.25">
      <c r="A103" s="32" t="s">
        <v>27</v>
      </c>
      <c r="B103" s="29"/>
      <c r="C103" s="38"/>
      <c r="D103" s="29"/>
      <c r="E103" s="28">
        <v>-35883015.404158086</v>
      </c>
      <c r="F103" s="33"/>
      <c r="G103" s="15"/>
    </row>
    <row r="104" spans="1:7" x14ac:dyDescent="0.25">
      <c r="A104" s="32" t="s">
        <v>26</v>
      </c>
      <c r="B104" s="29"/>
      <c r="C104" s="38"/>
      <c r="D104" s="29"/>
      <c r="E104" s="28">
        <v>-2420223.6245522159</v>
      </c>
      <c r="F104" s="33"/>
      <c r="G104" s="15"/>
    </row>
    <row r="105" spans="1:7" x14ac:dyDescent="0.25">
      <c r="A105" s="31" t="s">
        <v>25</v>
      </c>
      <c r="B105" s="29"/>
      <c r="C105" s="30"/>
      <c r="D105" s="29"/>
      <c r="E105" s="28">
        <v>266558977.91498166</v>
      </c>
      <c r="F105" s="33"/>
      <c r="G105" s="15"/>
    </row>
    <row r="106" spans="1:7" x14ac:dyDescent="0.25">
      <c r="A106" s="31" t="s">
        <v>24</v>
      </c>
      <c r="B106" s="29"/>
      <c r="C106" s="30"/>
      <c r="D106" s="29"/>
      <c r="E106" s="36">
        <f>E107+E111+E115</f>
        <v>20418045.327649999</v>
      </c>
      <c r="F106" s="36">
        <f>F107+F111+F115</f>
        <v>500000</v>
      </c>
      <c r="G106" s="15"/>
    </row>
    <row r="107" spans="1:7" x14ac:dyDescent="0.25">
      <c r="A107" s="32" t="s">
        <v>23</v>
      </c>
      <c r="B107" s="29"/>
      <c r="C107" s="30"/>
      <c r="D107" s="29"/>
      <c r="E107" s="36">
        <f>SUM(E108:E110)</f>
        <v>505000</v>
      </c>
      <c r="F107" s="36">
        <f>SUM(F108:F110)</f>
        <v>500000</v>
      </c>
      <c r="G107" s="15"/>
    </row>
    <row r="108" spans="1:7" x14ac:dyDescent="0.25">
      <c r="A108" s="35" t="s">
        <v>21</v>
      </c>
      <c r="B108" s="29"/>
      <c r="C108" s="38"/>
      <c r="D108" s="29"/>
      <c r="E108" s="28">
        <v>0</v>
      </c>
      <c r="F108" s="28">
        <v>0</v>
      </c>
      <c r="G108" s="15"/>
    </row>
    <row r="109" spans="1:7" x14ac:dyDescent="0.25">
      <c r="A109" s="35" t="s">
        <v>20</v>
      </c>
      <c r="B109" s="29"/>
      <c r="C109" s="38"/>
      <c r="D109" s="29"/>
      <c r="E109" s="28">
        <v>505000</v>
      </c>
      <c r="F109" s="28">
        <v>500000</v>
      </c>
      <c r="G109" s="15"/>
    </row>
    <row r="110" spans="1:7" x14ac:dyDescent="0.25">
      <c r="A110" s="35" t="s">
        <v>19</v>
      </c>
      <c r="B110" s="29"/>
      <c r="C110" s="38"/>
      <c r="D110" s="29"/>
      <c r="E110" s="28">
        <v>0</v>
      </c>
      <c r="F110" s="28">
        <v>0</v>
      </c>
      <c r="G110" s="15"/>
    </row>
    <row r="111" spans="1:7" x14ac:dyDescent="0.25">
      <c r="A111" s="32" t="s">
        <v>22</v>
      </c>
      <c r="B111" s="29"/>
      <c r="C111" s="37"/>
      <c r="D111" s="29"/>
      <c r="E111" s="36">
        <f>SUM(E112:E114)</f>
        <v>19913045.327649999</v>
      </c>
      <c r="F111" s="33"/>
      <c r="G111" s="15"/>
    </row>
    <row r="112" spans="1:7" x14ac:dyDescent="0.25">
      <c r="A112" s="35" t="s">
        <v>21</v>
      </c>
      <c r="B112" s="29"/>
      <c r="C112" s="34"/>
      <c r="D112" s="29"/>
      <c r="E112" s="28">
        <v>19913045.327649999</v>
      </c>
      <c r="F112" s="33"/>
      <c r="G112" s="15"/>
    </row>
    <row r="113" spans="1:7" x14ac:dyDescent="0.25">
      <c r="A113" s="35" t="s">
        <v>20</v>
      </c>
      <c r="B113" s="29"/>
      <c r="C113" s="34"/>
      <c r="D113" s="29"/>
      <c r="E113" s="28">
        <v>0</v>
      </c>
      <c r="F113" s="33"/>
      <c r="G113" s="15"/>
    </row>
    <row r="114" spans="1:7" x14ac:dyDescent="0.25">
      <c r="A114" s="35" t="s">
        <v>19</v>
      </c>
      <c r="B114" s="29"/>
      <c r="C114" s="34"/>
      <c r="D114" s="29"/>
      <c r="E114" s="28">
        <v>0</v>
      </c>
      <c r="F114" s="33"/>
      <c r="G114" s="15"/>
    </row>
    <row r="115" spans="1:7" x14ac:dyDescent="0.25">
      <c r="A115" s="32" t="s">
        <v>18</v>
      </c>
      <c r="B115" s="29"/>
      <c r="C115" s="30"/>
      <c r="D115" s="29"/>
      <c r="E115" s="28">
        <v>0</v>
      </c>
      <c r="F115" s="28">
        <v>0</v>
      </c>
      <c r="G115" s="15"/>
    </row>
    <row r="116" spans="1:7" x14ac:dyDescent="0.25">
      <c r="A116" s="31" t="s">
        <v>17</v>
      </c>
      <c r="B116" s="29"/>
      <c r="C116" s="30"/>
      <c r="D116" s="29"/>
      <c r="E116" s="28">
        <v>0</v>
      </c>
      <c r="F116" s="28">
        <v>0</v>
      </c>
      <c r="G116" s="15"/>
    </row>
    <row r="117" spans="1:7" ht="15.75" thickBot="1" x14ac:dyDescent="0.3">
      <c r="A117" s="27"/>
      <c r="B117" s="15"/>
      <c r="C117" s="27"/>
      <c r="D117" s="15"/>
      <c r="E117" s="26"/>
      <c r="F117" s="26"/>
      <c r="G117" s="15"/>
    </row>
    <row r="118" spans="1:7" ht="16.5" thickBot="1" x14ac:dyDescent="0.3">
      <c r="A118" s="25" t="s">
        <v>16</v>
      </c>
      <c r="B118" s="23"/>
      <c r="C118" s="24"/>
      <c r="D118" s="23"/>
      <c r="E118" s="22">
        <f>E87+E90+SUM(E94:E98)+SUM(E105:E106)+E116</f>
        <v>372918335.9037168</v>
      </c>
      <c r="F118" s="21">
        <f>F87+F90+SUM(F94:F97)+F101+SUM(F105:F106)+F116</f>
        <v>262596207.54942197</v>
      </c>
      <c r="G118" s="15"/>
    </row>
    <row r="119" spans="1:7" x14ac:dyDescent="0.25">
      <c r="A119" s="7"/>
      <c r="B119" s="15"/>
      <c r="C119" s="15"/>
      <c r="D119" s="15"/>
      <c r="E119" s="15"/>
      <c r="F119" s="10"/>
      <c r="G119" s="15"/>
    </row>
    <row r="120" spans="1:7" x14ac:dyDescent="0.25">
      <c r="A120" s="15"/>
      <c r="B120" s="15"/>
      <c r="C120" s="15"/>
      <c r="D120" s="15"/>
      <c r="E120" s="15"/>
      <c r="F120" s="10"/>
      <c r="G120" s="15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7"/>
  <sheetViews>
    <sheetView workbookViewId="0"/>
  </sheetViews>
  <sheetFormatPr defaultRowHeight="15" x14ac:dyDescent="0.25"/>
  <cols>
    <col min="1" max="1" width="82.42578125" bestFit="1" customWidth="1"/>
    <col min="3" max="3" width="11.7109375" bestFit="1" customWidth="1"/>
    <col min="5" max="5" width="13.5703125" bestFit="1" customWidth="1"/>
  </cols>
  <sheetData>
    <row r="1" spans="1:5" ht="21" thickBot="1" x14ac:dyDescent="0.3">
      <c r="A1" s="20" t="s">
        <v>132</v>
      </c>
      <c r="B1" s="96"/>
      <c r="C1" s="95"/>
      <c r="D1" s="96"/>
      <c r="E1" s="95"/>
    </row>
    <row r="2" spans="1:5" ht="15.75" thickBot="1" x14ac:dyDescent="0.3">
      <c r="A2" s="77"/>
      <c r="B2" s="77"/>
      <c r="C2" s="94"/>
      <c r="D2" s="77"/>
      <c r="E2" s="93">
        <v>43646</v>
      </c>
    </row>
    <row r="3" spans="1:5" ht="30.75" thickBot="1" x14ac:dyDescent="0.3">
      <c r="A3" s="92" t="s">
        <v>131</v>
      </c>
      <c r="B3" s="77"/>
      <c r="C3" s="91" t="s">
        <v>44</v>
      </c>
      <c r="D3" s="77"/>
      <c r="E3" s="90" t="s">
        <v>14</v>
      </c>
    </row>
    <row r="4" spans="1:5" x14ac:dyDescent="0.25">
      <c r="A4" s="89"/>
      <c r="B4" s="77"/>
      <c r="C4" s="89"/>
      <c r="D4" s="77"/>
      <c r="E4" s="89"/>
    </row>
    <row r="5" spans="1:5" x14ac:dyDescent="0.25">
      <c r="A5" s="82" t="s">
        <v>130</v>
      </c>
      <c r="B5" s="77"/>
      <c r="C5" s="88"/>
      <c r="D5" s="77"/>
      <c r="E5" s="81">
        <f>SUM(E9:E10,E15)</f>
        <v>438102396.80172235</v>
      </c>
    </row>
    <row r="6" spans="1:5" x14ac:dyDescent="0.25">
      <c r="A6" s="80"/>
      <c r="B6" s="10"/>
      <c r="C6" s="10"/>
      <c r="D6" s="10"/>
      <c r="E6" s="66"/>
    </row>
    <row r="7" spans="1:5" x14ac:dyDescent="0.25">
      <c r="A7" s="79" t="s">
        <v>129</v>
      </c>
      <c r="B7" s="83"/>
      <c r="C7" s="84"/>
      <c r="D7" s="83"/>
      <c r="E7" s="76">
        <v>259359538.87586895</v>
      </c>
    </row>
    <row r="8" spans="1:5" x14ac:dyDescent="0.25">
      <c r="A8" s="79" t="s">
        <v>128</v>
      </c>
      <c r="B8" s="83"/>
      <c r="C8" s="84"/>
      <c r="D8" s="83"/>
      <c r="E8" s="76">
        <v>10472667.357065907</v>
      </c>
    </row>
    <row r="9" spans="1:5" x14ac:dyDescent="0.25">
      <c r="A9" s="79" t="s">
        <v>127</v>
      </c>
      <c r="B9" s="83"/>
      <c r="C9" s="84"/>
      <c r="D9" s="83"/>
      <c r="E9" s="86">
        <f>E7-E8</f>
        <v>248886871.51880303</v>
      </c>
    </row>
    <row r="10" spans="1:5" x14ac:dyDescent="0.25">
      <c r="A10" s="79" t="s">
        <v>126</v>
      </c>
      <c r="B10" s="83"/>
      <c r="C10" s="84"/>
      <c r="D10" s="83"/>
      <c r="E10" s="86">
        <f>SUM(E11:E14)</f>
        <v>182471593.94978487</v>
      </c>
    </row>
    <row r="11" spans="1:5" x14ac:dyDescent="0.25">
      <c r="A11" s="87" t="s">
        <v>125</v>
      </c>
      <c r="B11" s="83"/>
      <c r="C11" s="84"/>
      <c r="D11" s="83"/>
      <c r="E11" s="76">
        <v>65269288.399024911</v>
      </c>
    </row>
    <row r="12" spans="1:5" x14ac:dyDescent="0.25">
      <c r="A12" s="87" t="s">
        <v>124</v>
      </c>
      <c r="B12" s="83"/>
      <c r="C12" s="84"/>
      <c r="D12" s="83"/>
      <c r="E12" s="76">
        <v>15877282.884385904</v>
      </c>
    </row>
    <row r="13" spans="1:5" x14ac:dyDescent="0.25">
      <c r="A13" s="87" t="s">
        <v>123</v>
      </c>
      <c r="B13" s="83"/>
      <c r="C13" s="84"/>
      <c r="D13" s="83"/>
      <c r="E13" s="76">
        <v>73699011.815228313</v>
      </c>
    </row>
    <row r="14" spans="1:5" x14ac:dyDescent="0.25">
      <c r="A14" s="87" t="s">
        <v>122</v>
      </c>
      <c r="B14" s="83"/>
      <c r="C14" s="84"/>
      <c r="D14" s="83"/>
      <c r="E14" s="76">
        <v>27626010.851145759</v>
      </c>
    </row>
    <row r="15" spans="1:5" x14ac:dyDescent="0.25">
      <c r="A15" s="79" t="s">
        <v>121</v>
      </c>
      <c r="B15" s="83"/>
      <c r="C15" s="84"/>
      <c r="D15" s="83"/>
      <c r="E15" s="86">
        <f>SUM(E16:E18)</f>
        <v>6743931.3331344929</v>
      </c>
    </row>
    <row r="16" spans="1:5" x14ac:dyDescent="0.25">
      <c r="A16" s="85"/>
      <c r="B16" s="83"/>
      <c r="C16" s="84"/>
      <c r="D16" s="83"/>
      <c r="E16" s="76">
        <v>5630777.9489044929</v>
      </c>
    </row>
    <row r="17" spans="1:5" x14ac:dyDescent="0.25">
      <c r="A17" s="85"/>
      <c r="B17" s="83"/>
      <c r="C17" s="84"/>
      <c r="D17" s="83"/>
      <c r="E17" s="76">
        <v>861638.64188000001</v>
      </c>
    </row>
    <row r="18" spans="1:5" x14ac:dyDescent="0.25">
      <c r="A18" s="85"/>
      <c r="B18" s="83"/>
      <c r="C18" s="84"/>
      <c r="D18" s="83"/>
      <c r="E18" s="76">
        <v>251514.74234999999</v>
      </c>
    </row>
    <row r="19" spans="1:5" x14ac:dyDescent="0.25">
      <c r="A19" s="80"/>
      <c r="B19" s="10"/>
      <c r="C19" s="10"/>
      <c r="D19" s="10"/>
      <c r="E19" s="66"/>
    </row>
    <row r="20" spans="1:5" x14ac:dyDescent="0.25">
      <c r="A20" s="82" t="s">
        <v>120</v>
      </c>
      <c r="B20" s="77"/>
      <c r="C20" s="78"/>
      <c r="D20" s="77"/>
      <c r="E20" s="81">
        <f>SUM(E24:E30)</f>
        <v>414491150.81809634</v>
      </c>
    </row>
    <row r="21" spans="1:5" x14ac:dyDescent="0.25">
      <c r="A21" s="80"/>
      <c r="B21" s="10"/>
      <c r="C21" s="10"/>
      <c r="D21" s="10"/>
      <c r="E21" s="66"/>
    </row>
    <row r="22" spans="1:5" x14ac:dyDescent="0.25">
      <c r="A22" s="79" t="s">
        <v>119</v>
      </c>
      <c r="B22" s="83"/>
      <c r="C22" s="84"/>
      <c r="D22" s="83"/>
      <c r="E22" s="76">
        <v>247941383.41479635</v>
      </c>
    </row>
    <row r="23" spans="1:5" x14ac:dyDescent="0.25">
      <c r="A23" s="79" t="s">
        <v>118</v>
      </c>
      <c r="B23" s="83"/>
      <c r="C23" s="84"/>
      <c r="D23" s="83"/>
      <c r="E23" s="76">
        <v>15579862.126585146</v>
      </c>
    </row>
    <row r="24" spans="1:5" x14ac:dyDescent="0.25">
      <c r="A24" s="79" t="s">
        <v>117</v>
      </c>
      <c r="B24" s="83"/>
      <c r="C24" s="84"/>
      <c r="D24" s="83"/>
      <c r="E24" s="86">
        <f>E22-E23</f>
        <v>232361521.2882112</v>
      </c>
    </row>
    <row r="25" spans="1:5" x14ac:dyDescent="0.25">
      <c r="A25" s="79" t="s">
        <v>116</v>
      </c>
      <c r="B25" s="83"/>
      <c r="C25" s="84"/>
      <c r="D25" s="83"/>
      <c r="E25" s="76">
        <v>143824749.68707442</v>
      </c>
    </row>
    <row r="26" spans="1:5" x14ac:dyDescent="0.25">
      <c r="A26" s="79" t="s">
        <v>115</v>
      </c>
      <c r="B26" s="83"/>
      <c r="C26" s="84"/>
      <c r="D26" s="83"/>
      <c r="E26" s="76">
        <v>143596.62529107693</v>
      </c>
    </row>
    <row r="27" spans="1:5" x14ac:dyDescent="0.25">
      <c r="A27" s="79" t="s">
        <v>114</v>
      </c>
      <c r="B27" s="83"/>
      <c r="C27" s="84"/>
      <c r="D27" s="83"/>
      <c r="E27" s="76">
        <v>9627595.6750743911</v>
      </c>
    </row>
    <row r="28" spans="1:5" x14ac:dyDescent="0.25">
      <c r="A28" s="79" t="s">
        <v>113</v>
      </c>
      <c r="B28" s="83"/>
      <c r="C28" s="84"/>
      <c r="D28" s="83"/>
      <c r="E28" s="76">
        <v>23394272.30171131</v>
      </c>
    </row>
    <row r="29" spans="1:5" x14ac:dyDescent="0.25">
      <c r="A29" s="79" t="s">
        <v>112</v>
      </c>
      <c r="B29" s="83"/>
      <c r="C29" s="84"/>
      <c r="D29" s="83"/>
      <c r="E29" s="76">
        <v>2501901.5885896748</v>
      </c>
    </row>
    <row r="30" spans="1:5" x14ac:dyDescent="0.25">
      <c r="A30" s="79" t="s">
        <v>111</v>
      </c>
      <c r="B30" s="83"/>
      <c r="C30" s="84"/>
      <c r="D30" s="83"/>
      <c r="E30" s="86">
        <f>SUM(E31:E33)</f>
        <v>2637513.6521442388</v>
      </c>
    </row>
    <row r="31" spans="1:5" x14ac:dyDescent="0.25">
      <c r="A31" s="85"/>
      <c r="B31" s="83"/>
      <c r="C31" s="84"/>
      <c r="D31" s="83"/>
      <c r="E31" s="76">
        <v>1912208.5766922617</v>
      </c>
    </row>
    <row r="32" spans="1:5" x14ac:dyDescent="0.25">
      <c r="A32" s="85"/>
      <c r="B32" s="83"/>
      <c r="C32" s="84"/>
      <c r="D32" s="83"/>
      <c r="E32" s="76">
        <v>679480.58664197719</v>
      </c>
    </row>
    <row r="33" spans="1:5" x14ac:dyDescent="0.25">
      <c r="A33" s="85"/>
      <c r="B33" s="83"/>
      <c r="C33" s="84"/>
      <c r="D33" s="83"/>
      <c r="E33" s="76">
        <v>45824.488809999973</v>
      </c>
    </row>
    <row r="34" spans="1:5" x14ac:dyDescent="0.25">
      <c r="A34" s="80"/>
      <c r="B34" s="10"/>
      <c r="C34" s="10"/>
      <c r="D34" s="10"/>
      <c r="E34" s="66"/>
    </row>
    <row r="35" spans="1:5" x14ac:dyDescent="0.25">
      <c r="A35" s="82" t="s">
        <v>110</v>
      </c>
      <c r="B35" s="77"/>
      <c r="C35" s="78"/>
      <c r="D35" s="77"/>
      <c r="E35" s="81">
        <f>E5-E20</f>
        <v>23611245.983626008</v>
      </c>
    </row>
    <row r="36" spans="1:5" x14ac:dyDescent="0.25">
      <c r="A36" s="80"/>
      <c r="B36" s="10"/>
      <c r="C36" s="10"/>
      <c r="D36" s="10"/>
      <c r="E36" s="66"/>
    </row>
    <row r="37" spans="1:5" x14ac:dyDescent="0.25">
      <c r="A37" s="79" t="s">
        <v>109</v>
      </c>
      <c r="B37" s="77"/>
      <c r="C37" s="78"/>
      <c r="D37" s="77"/>
      <c r="E37" s="76">
        <v>2954802.1885099998</v>
      </c>
    </row>
  </sheetData>
  <dataValidations count="1">
    <dataValidation allowBlank="1" showInputMessage="1" showErrorMessage="1" error="Please enter a number!" sqref="E37 E11:E14 E16:E18 E22:E23 E25:E29 E31:E33 E7:E8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5"/>
  <sheetViews>
    <sheetView zoomScaleNormal="100" workbookViewId="0"/>
  </sheetViews>
  <sheetFormatPr defaultRowHeight="15" x14ac:dyDescent="0.25"/>
  <cols>
    <col min="1" max="1" width="55.85546875" bestFit="1" customWidth="1"/>
    <col min="2" max="2" width="19.28515625" bestFit="1" customWidth="1"/>
    <col min="3" max="3" width="12.28515625" bestFit="1" customWidth="1"/>
    <col min="4" max="4" width="16" bestFit="1" customWidth="1"/>
    <col min="5" max="5" width="14" bestFit="1" customWidth="1"/>
    <col min="6" max="6" width="8.7109375" bestFit="1" customWidth="1"/>
    <col min="7" max="7" width="16" bestFit="1" customWidth="1"/>
    <col min="8" max="8" width="11.85546875" bestFit="1" customWidth="1"/>
    <col min="9" max="9" width="14" bestFit="1" customWidth="1"/>
  </cols>
  <sheetData>
    <row r="1" spans="1:9" ht="15" customHeight="1" thickBot="1" x14ac:dyDescent="0.3">
      <c r="A1" s="119" t="s">
        <v>188</v>
      </c>
      <c r="B1" s="118">
        <v>43646</v>
      </c>
      <c r="C1" s="19"/>
      <c r="D1" s="18"/>
      <c r="E1" s="19"/>
      <c r="F1" s="19"/>
      <c r="G1" s="19"/>
      <c r="H1" s="18"/>
      <c r="I1" s="18"/>
    </row>
    <row r="2" spans="1:9" ht="15.75" thickBot="1" x14ac:dyDescent="0.3">
      <c r="A2" s="117"/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15" t="s">
        <v>187</v>
      </c>
      <c r="B3" s="114">
        <f>SUM(B4:B5)</f>
        <v>2461217138.0300961</v>
      </c>
      <c r="C3" s="15"/>
      <c r="D3" s="15"/>
      <c r="E3" s="15"/>
      <c r="F3" s="15"/>
      <c r="G3" s="15"/>
      <c r="H3" s="15"/>
      <c r="I3" s="15"/>
    </row>
    <row r="4" spans="1:9" x14ac:dyDescent="0.25">
      <c r="A4" s="113" t="s">
        <v>182</v>
      </c>
      <c r="B4" s="112">
        <f>C14+C24+C35+C42+C53+C64+C75+C83+C90</f>
        <v>1388290557.0279241</v>
      </c>
      <c r="C4" s="15"/>
      <c r="D4" s="15"/>
      <c r="E4" s="15"/>
      <c r="F4" s="15"/>
      <c r="G4" s="15"/>
      <c r="H4" s="15"/>
      <c r="I4" s="15"/>
    </row>
    <row r="5" spans="1:9" ht="15.75" thickBot="1" x14ac:dyDescent="0.3">
      <c r="A5" s="111" t="s">
        <v>181</v>
      </c>
      <c r="B5" s="110">
        <f>D14+D24+D35+D42+D53+D64+D75+D83+D90</f>
        <v>1072926581.0021721</v>
      </c>
      <c r="C5" s="15"/>
      <c r="D5" s="15"/>
      <c r="E5" s="15"/>
      <c r="F5" s="15"/>
      <c r="G5" s="15"/>
      <c r="H5" s="15"/>
      <c r="I5" s="15"/>
    </row>
    <row r="6" spans="1:9" ht="15.75" thickBot="1" x14ac:dyDescent="0.3">
      <c r="A6" s="15"/>
      <c r="B6" s="116"/>
      <c r="C6" s="15"/>
      <c r="D6" s="15"/>
      <c r="E6" s="15"/>
      <c r="F6" s="15"/>
      <c r="G6" s="15"/>
      <c r="H6" s="15"/>
      <c r="I6" s="15"/>
    </row>
    <row r="7" spans="1:9" x14ac:dyDescent="0.25">
      <c r="A7" s="115" t="s">
        <v>186</v>
      </c>
      <c r="B7" s="114">
        <f>SUM(B8:B9)</f>
        <v>24389610.943835359</v>
      </c>
      <c r="C7" s="15"/>
      <c r="D7" s="15"/>
      <c r="E7" s="15"/>
      <c r="F7" s="15"/>
      <c r="G7" s="15"/>
      <c r="H7" s="15"/>
      <c r="I7" s="15"/>
    </row>
    <row r="8" spans="1:9" x14ac:dyDescent="0.25">
      <c r="A8" s="113" t="s">
        <v>182</v>
      </c>
      <c r="B8" s="112">
        <f>F14+F24+F35+F42+F53+F64+F75+F83+F90</f>
        <v>666089.09832770622</v>
      </c>
      <c r="C8" s="15"/>
      <c r="D8" s="15"/>
      <c r="E8" s="15"/>
      <c r="F8" s="15"/>
      <c r="G8" s="15"/>
      <c r="H8" s="15"/>
      <c r="I8" s="15"/>
    </row>
    <row r="9" spans="1:9" ht="15.75" thickBot="1" x14ac:dyDescent="0.3">
      <c r="A9" s="111" t="s">
        <v>181</v>
      </c>
      <c r="B9" s="110">
        <f>G14+G24+G35+G42+G53+G64+G75+G83+G90</f>
        <v>23723521.845507652</v>
      </c>
      <c r="C9" s="15"/>
      <c r="D9" s="15"/>
      <c r="E9" s="15"/>
      <c r="F9" s="15"/>
      <c r="G9" s="15"/>
      <c r="H9" s="15"/>
      <c r="I9" s="15"/>
    </row>
    <row r="10" spans="1:9" ht="15.75" thickBot="1" x14ac:dyDescent="0.3">
      <c r="A10" s="15"/>
      <c r="B10" s="15"/>
      <c r="C10" s="15"/>
      <c r="D10" s="15"/>
      <c r="E10" s="15"/>
      <c r="F10" s="15"/>
      <c r="G10" s="15"/>
      <c r="H10" s="15"/>
      <c r="I10" s="15"/>
    </row>
    <row r="11" spans="1:9" x14ac:dyDescent="0.25">
      <c r="A11" s="195" t="s">
        <v>185</v>
      </c>
      <c r="B11" s="197" t="s">
        <v>44</v>
      </c>
      <c r="C11" s="199" t="s">
        <v>184</v>
      </c>
      <c r="D11" s="199"/>
      <c r="E11" s="199"/>
      <c r="F11" s="199" t="s">
        <v>183</v>
      </c>
      <c r="G11" s="199"/>
      <c r="H11" s="199"/>
      <c r="I11" s="193" t="s">
        <v>180</v>
      </c>
    </row>
    <row r="12" spans="1:9" ht="26.25" thickBot="1" x14ac:dyDescent="0.3">
      <c r="A12" s="196"/>
      <c r="B12" s="198"/>
      <c r="C12" s="108" t="s">
        <v>182</v>
      </c>
      <c r="D12" s="109" t="s">
        <v>181</v>
      </c>
      <c r="E12" s="108" t="s">
        <v>180</v>
      </c>
      <c r="F12" s="108" t="s">
        <v>182</v>
      </c>
      <c r="G12" s="109" t="s">
        <v>181</v>
      </c>
      <c r="H12" s="108" t="s">
        <v>180</v>
      </c>
      <c r="I12" s="194"/>
    </row>
    <row r="13" spans="1:9" x14ac:dyDescent="0.2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25">
      <c r="A14" s="107" t="s">
        <v>91</v>
      </c>
      <c r="B14" s="106"/>
      <c r="C14" s="101">
        <f>SUM(C15:C22)</f>
        <v>59863645.242984474</v>
      </c>
      <c r="D14" s="101">
        <f>SUM(D15:D22)</f>
        <v>145088889.29230717</v>
      </c>
      <c r="E14" s="101">
        <f t="shared" ref="E14:E22" si="0">SUM(C14:D14)</f>
        <v>204952534.53529164</v>
      </c>
      <c r="F14" s="101">
        <f>SUM(F15:F22)</f>
        <v>0</v>
      </c>
      <c r="G14" s="101">
        <f>SUM(G15:G22)</f>
        <v>0</v>
      </c>
      <c r="H14" s="101">
        <f t="shared" ref="H14:H22" si="1">SUM(F14:G14)</f>
        <v>0</v>
      </c>
      <c r="I14" s="101">
        <f t="shared" ref="I14:I22" si="2">E14+H14</f>
        <v>204952534.53529164</v>
      </c>
    </row>
    <row r="15" spans="1:9" x14ac:dyDescent="0.25">
      <c r="A15" s="100" t="s">
        <v>179</v>
      </c>
      <c r="B15" s="99"/>
      <c r="C15" s="40">
        <v>51618392.629187971</v>
      </c>
      <c r="D15" s="40">
        <v>118582275.83050205</v>
      </c>
      <c r="E15" s="98">
        <f t="shared" si="0"/>
        <v>170200668.45969003</v>
      </c>
      <c r="F15" s="40">
        <v>0</v>
      </c>
      <c r="G15" s="40">
        <v>0</v>
      </c>
      <c r="H15" s="98">
        <f t="shared" si="1"/>
        <v>0</v>
      </c>
      <c r="I15" s="98">
        <f t="shared" si="2"/>
        <v>170200668.45969003</v>
      </c>
    </row>
    <row r="16" spans="1:9" x14ac:dyDescent="0.25">
      <c r="A16" s="100" t="s">
        <v>178</v>
      </c>
      <c r="B16" s="99"/>
      <c r="C16" s="40">
        <v>0</v>
      </c>
      <c r="D16" s="40">
        <v>16546.930270000001</v>
      </c>
      <c r="E16" s="98">
        <f t="shared" si="0"/>
        <v>16546.930270000001</v>
      </c>
      <c r="F16" s="40">
        <v>0</v>
      </c>
      <c r="G16" s="40">
        <v>0</v>
      </c>
      <c r="H16" s="98">
        <f t="shared" si="1"/>
        <v>0</v>
      </c>
      <c r="I16" s="98">
        <f t="shared" si="2"/>
        <v>16546.930270000001</v>
      </c>
    </row>
    <row r="17" spans="1:9" x14ac:dyDescent="0.25">
      <c r="A17" s="100" t="s">
        <v>177</v>
      </c>
      <c r="B17" s="99"/>
      <c r="C17" s="40">
        <v>162</v>
      </c>
      <c r="D17" s="40">
        <v>58615.360000000001</v>
      </c>
      <c r="E17" s="98">
        <f t="shared" si="0"/>
        <v>58777.36</v>
      </c>
      <c r="F17" s="40">
        <v>0</v>
      </c>
      <c r="G17" s="40">
        <v>0</v>
      </c>
      <c r="H17" s="98">
        <f t="shared" si="1"/>
        <v>0</v>
      </c>
      <c r="I17" s="98">
        <f t="shared" si="2"/>
        <v>58777.36</v>
      </c>
    </row>
    <row r="18" spans="1:9" x14ac:dyDescent="0.25">
      <c r="A18" s="100" t="s">
        <v>176</v>
      </c>
      <c r="B18" s="99"/>
      <c r="C18" s="40">
        <v>791400.90897306649</v>
      </c>
      <c r="D18" s="40">
        <v>4113914.7957670251</v>
      </c>
      <c r="E18" s="98">
        <f t="shared" si="0"/>
        <v>4905315.7047400912</v>
      </c>
      <c r="F18" s="40">
        <v>0</v>
      </c>
      <c r="G18" s="40">
        <v>0</v>
      </c>
      <c r="H18" s="98">
        <f t="shared" si="1"/>
        <v>0</v>
      </c>
      <c r="I18" s="98">
        <f t="shared" si="2"/>
        <v>4905315.7047400912</v>
      </c>
    </row>
    <row r="19" spans="1:9" x14ac:dyDescent="0.25">
      <c r="A19" s="100" t="s">
        <v>175</v>
      </c>
      <c r="B19" s="99"/>
      <c r="C19" s="40">
        <v>719932.42885867052</v>
      </c>
      <c r="D19" s="40">
        <v>5881469.0025583794</v>
      </c>
      <c r="E19" s="98">
        <f t="shared" si="0"/>
        <v>6601401.4314170498</v>
      </c>
      <c r="F19" s="40">
        <v>0</v>
      </c>
      <c r="G19" s="40">
        <v>0</v>
      </c>
      <c r="H19" s="98">
        <f t="shared" si="1"/>
        <v>0</v>
      </c>
      <c r="I19" s="98">
        <f t="shared" si="2"/>
        <v>6601401.4314170498</v>
      </c>
    </row>
    <row r="20" spans="1:9" x14ac:dyDescent="0.25">
      <c r="A20" s="100" t="s">
        <v>168</v>
      </c>
      <c r="B20" s="99"/>
      <c r="C20" s="40">
        <v>0</v>
      </c>
      <c r="D20" s="40">
        <v>0</v>
      </c>
      <c r="E20" s="98">
        <f t="shared" si="0"/>
        <v>0</v>
      </c>
      <c r="F20" s="40">
        <v>0</v>
      </c>
      <c r="G20" s="40">
        <v>0</v>
      </c>
      <c r="H20" s="98">
        <f t="shared" si="1"/>
        <v>0</v>
      </c>
      <c r="I20" s="98">
        <f t="shared" si="2"/>
        <v>0</v>
      </c>
    </row>
    <row r="21" spans="1:9" x14ac:dyDescent="0.25">
      <c r="A21" s="100" t="s">
        <v>167</v>
      </c>
      <c r="B21" s="99"/>
      <c r="C21" s="40">
        <v>6593819.796810803</v>
      </c>
      <c r="D21" s="40">
        <v>16277333.86618996</v>
      </c>
      <c r="E21" s="98">
        <f t="shared" si="0"/>
        <v>22871153.663000762</v>
      </c>
      <c r="F21" s="40">
        <v>0</v>
      </c>
      <c r="G21" s="40">
        <v>0</v>
      </c>
      <c r="H21" s="98">
        <f t="shared" si="1"/>
        <v>0</v>
      </c>
      <c r="I21" s="98">
        <f t="shared" si="2"/>
        <v>22871153.663000762</v>
      </c>
    </row>
    <row r="22" spans="1:9" x14ac:dyDescent="0.25">
      <c r="A22" s="100" t="s">
        <v>174</v>
      </c>
      <c r="B22" s="99"/>
      <c r="C22" s="40">
        <v>139937.47915396301</v>
      </c>
      <c r="D22" s="40">
        <v>158733.50701974367</v>
      </c>
      <c r="E22" s="98">
        <f t="shared" si="0"/>
        <v>298670.98617370671</v>
      </c>
      <c r="F22" s="40">
        <v>0</v>
      </c>
      <c r="G22" s="40">
        <v>0</v>
      </c>
      <c r="H22" s="98">
        <f t="shared" si="1"/>
        <v>0</v>
      </c>
      <c r="I22" s="98">
        <f t="shared" si="2"/>
        <v>298670.98617370671</v>
      </c>
    </row>
    <row r="23" spans="1:9" x14ac:dyDescent="0.2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25">
      <c r="A24" s="107" t="s">
        <v>90</v>
      </c>
      <c r="B24" s="106"/>
      <c r="C24" s="101">
        <f>SUM(C25:C33)</f>
        <v>64318084.43387311</v>
      </c>
      <c r="D24" s="101">
        <f>SUM(D25:D33)</f>
        <v>110056786.12135443</v>
      </c>
      <c r="E24" s="101">
        <f t="shared" ref="E24:E33" si="3">SUM(C24:D24)</f>
        <v>174374870.55522755</v>
      </c>
      <c r="F24" s="101">
        <f>SUM(F25:F33)</f>
        <v>112189.85424078</v>
      </c>
      <c r="G24" s="101">
        <f>SUM(G25:G33)</f>
        <v>19526537.793889221</v>
      </c>
      <c r="H24" s="101">
        <f t="shared" ref="H24:H33" si="4">SUM(F24:G24)</f>
        <v>19638727.64813</v>
      </c>
      <c r="I24" s="101">
        <f t="shared" ref="I24:I33" si="5">E24+H24</f>
        <v>194013598.20335755</v>
      </c>
    </row>
    <row r="25" spans="1:9" x14ac:dyDescent="0.25">
      <c r="A25" s="100" t="s">
        <v>173</v>
      </c>
      <c r="B25" s="99"/>
      <c r="C25" s="40">
        <v>45122315.828158356</v>
      </c>
      <c r="D25" s="40">
        <v>75067536.710630685</v>
      </c>
      <c r="E25" s="98">
        <f t="shared" si="3"/>
        <v>120189852.53878903</v>
      </c>
      <c r="F25" s="40">
        <v>112189.85424078</v>
      </c>
      <c r="G25" s="40">
        <v>19734717.793889221</v>
      </c>
      <c r="H25" s="98">
        <f t="shared" si="4"/>
        <v>19846907.64813</v>
      </c>
      <c r="I25" s="98">
        <f t="shared" si="5"/>
        <v>140036760.18691903</v>
      </c>
    </row>
    <row r="26" spans="1:9" x14ac:dyDescent="0.25">
      <c r="A26" s="100" t="s">
        <v>172</v>
      </c>
      <c r="B26" s="99"/>
      <c r="C26" s="40">
        <v>238832.63894085761</v>
      </c>
      <c r="D26" s="40">
        <v>121925.5</v>
      </c>
      <c r="E26" s="98">
        <f t="shared" si="3"/>
        <v>360758.13894085761</v>
      </c>
      <c r="F26" s="40">
        <v>0</v>
      </c>
      <c r="G26" s="40">
        <v>0</v>
      </c>
      <c r="H26" s="98">
        <f t="shared" si="4"/>
        <v>0</v>
      </c>
      <c r="I26" s="98">
        <f t="shared" si="5"/>
        <v>360758.13894085761</v>
      </c>
    </row>
    <row r="27" spans="1:9" x14ac:dyDescent="0.25">
      <c r="A27" s="100" t="s">
        <v>171</v>
      </c>
      <c r="B27" s="99"/>
      <c r="C27" s="40">
        <v>1282333.4200078531</v>
      </c>
      <c r="D27" s="40">
        <v>679600.950228523</v>
      </c>
      <c r="E27" s="98">
        <f t="shared" si="3"/>
        <v>1961934.3702363761</v>
      </c>
      <c r="F27" s="40">
        <v>0</v>
      </c>
      <c r="G27" s="40">
        <v>0</v>
      </c>
      <c r="H27" s="98">
        <f t="shared" si="4"/>
        <v>0</v>
      </c>
      <c r="I27" s="98">
        <f t="shared" si="5"/>
        <v>1961934.3702363761</v>
      </c>
    </row>
    <row r="28" spans="1:9" x14ac:dyDescent="0.25">
      <c r="A28" s="100" t="s">
        <v>170</v>
      </c>
      <c r="B28" s="99"/>
      <c r="C28" s="40">
        <v>8584000.910692906</v>
      </c>
      <c r="D28" s="40">
        <v>4003751.852000969</v>
      </c>
      <c r="E28" s="98">
        <f t="shared" si="3"/>
        <v>12587752.762693875</v>
      </c>
      <c r="F28" s="40">
        <v>0</v>
      </c>
      <c r="G28" s="40">
        <v>0</v>
      </c>
      <c r="H28" s="98">
        <f t="shared" si="4"/>
        <v>0</v>
      </c>
      <c r="I28" s="98">
        <f t="shared" si="5"/>
        <v>12587752.762693875</v>
      </c>
    </row>
    <row r="29" spans="1:9" x14ac:dyDescent="0.25">
      <c r="A29" s="100" t="s">
        <v>169</v>
      </c>
      <c r="B29" s="99"/>
      <c r="C29" s="40">
        <v>5137.44679</v>
      </c>
      <c r="D29" s="40">
        <v>962.48432347295102</v>
      </c>
      <c r="E29" s="98">
        <f t="shared" si="3"/>
        <v>6099.9311134729505</v>
      </c>
      <c r="F29" s="40">
        <v>0</v>
      </c>
      <c r="G29" s="40">
        <v>0</v>
      </c>
      <c r="H29" s="98">
        <f t="shared" si="4"/>
        <v>0</v>
      </c>
      <c r="I29" s="98">
        <f t="shared" si="5"/>
        <v>6099.9311134729505</v>
      </c>
    </row>
    <row r="30" spans="1:9" x14ac:dyDescent="0.25">
      <c r="A30" s="100" t="s">
        <v>168</v>
      </c>
      <c r="B30" s="99"/>
      <c r="C30" s="40">
        <v>13180.87401</v>
      </c>
      <c r="D30" s="40">
        <v>0</v>
      </c>
      <c r="E30" s="98">
        <f t="shared" si="3"/>
        <v>13180.87401</v>
      </c>
      <c r="F30" s="40">
        <v>0</v>
      </c>
      <c r="G30" s="40">
        <v>0</v>
      </c>
      <c r="H30" s="98">
        <f t="shared" si="4"/>
        <v>0</v>
      </c>
      <c r="I30" s="98">
        <f t="shared" si="5"/>
        <v>13180.87401</v>
      </c>
    </row>
    <row r="31" spans="1:9" x14ac:dyDescent="0.25">
      <c r="A31" s="100" t="s">
        <v>167</v>
      </c>
      <c r="B31" s="99"/>
      <c r="C31" s="40">
        <v>4360212.9964957125</v>
      </c>
      <c r="D31" s="40">
        <v>21674497.797192674</v>
      </c>
      <c r="E31" s="98">
        <f t="shared" si="3"/>
        <v>26034710.793688387</v>
      </c>
      <c r="F31" s="40">
        <v>0</v>
      </c>
      <c r="G31" s="40">
        <v>0</v>
      </c>
      <c r="H31" s="98">
        <f t="shared" si="4"/>
        <v>0</v>
      </c>
      <c r="I31" s="98">
        <f t="shared" si="5"/>
        <v>26034710.793688387</v>
      </c>
    </row>
    <row r="32" spans="1:9" x14ac:dyDescent="0.25">
      <c r="A32" s="100" t="s">
        <v>166</v>
      </c>
      <c r="B32" s="99"/>
      <c r="C32" s="40">
        <v>952389.61267681501</v>
      </c>
      <c r="D32" s="40">
        <v>3901880.8326191125</v>
      </c>
      <c r="E32" s="98">
        <f t="shared" si="3"/>
        <v>4854270.4452959271</v>
      </c>
      <c r="F32" s="40">
        <v>0</v>
      </c>
      <c r="G32" s="40">
        <v>-208180</v>
      </c>
      <c r="H32" s="98">
        <f t="shared" si="4"/>
        <v>-208180</v>
      </c>
      <c r="I32" s="98">
        <f t="shared" si="5"/>
        <v>4646090.4452959271</v>
      </c>
    </row>
    <row r="33" spans="1:9" x14ac:dyDescent="0.25">
      <c r="A33" s="100" t="s">
        <v>133</v>
      </c>
      <c r="B33" s="99"/>
      <c r="C33" s="40">
        <v>3759680.7061006087</v>
      </c>
      <c r="D33" s="40">
        <v>4606629.9943589922</v>
      </c>
      <c r="E33" s="98">
        <f t="shared" si="3"/>
        <v>8366310.7004596014</v>
      </c>
      <c r="F33" s="40">
        <v>0</v>
      </c>
      <c r="G33" s="40">
        <v>0</v>
      </c>
      <c r="H33" s="98">
        <f t="shared" si="4"/>
        <v>0</v>
      </c>
      <c r="I33" s="98">
        <f t="shared" si="5"/>
        <v>8366310.7004596014</v>
      </c>
    </row>
    <row r="34" spans="1:9" x14ac:dyDescent="0.2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25">
      <c r="A35" s="103" t="s">
        <v>89</v>
      </c>
      <c r="B35" s="102"/>
      <c r="C35" s="101">
        <f>SUM(C36:C40)</f>
        <v>237218253.49627018</v>
      </c>
      <c r="D35" s="101">
        <f>SUM(D36:D40)</f>
        <v>193794559.38075313</v>
      </c>
      <c r="E35" s="101">
        <f t="shared" ref="E35:E40" si="6">SUM(C35:D35)</f>
        <v>431012812.87702334</v>
      </c>
      <c r="F35" s="101">
        <f>SUM(F36:F40)</f>
        <v>0</v>
      </c>
      <c r="G35" s="101">
        <f>SUM(G36:G40)</f>
        <v>1086340</v>
      </c>
      <c r="H35" s="101">
        <f t="shared" ref="H35:H40" si="7">SUM(F35:G35)</f>
        <v>1086340</v>
      </c>
      <c r="I35" s="101">
        <f t="shared" ref="I35:I40" si="8">E35+H35</f>
        <v>432099152.87702334</v>
      </c>
    </row>
    <row r="36" spans="1:9" x14ac:dyDescent="0.25">
      <c r="A36" s="100" t="s">
        <v>165</v>
      </c>
      <c r="B36" s="99"/>
      <c r="C36" s="40">
        <v>219090373.30452606</v>
      </c>
      <c r="D36" s="40">
        <v>177933290.53757519</v>
      </c>
      <c r="E36" s="98">
        <f t="shared" si="6"/>
        <v>397023663.84210122</v>
      </c>
      <c r="F36" s="40">
        <v>0</v>
      </c>
      <c r="G36" s="40">
        <v>365410</v>
      </c>
      <c r="H36" s="98">
        <f t="shared" si="7"/>
        <v>365410</v>
      </c>
      <c r="I36" s="98">
        <f t="shared" si="8"/>
        <v>397389073.84210122</v>
      </c>
    </row>
    <row r="37" spans="1:9" x14ac:dyDescent="0.25">
      <c r="A37" s="100" t="s">
        <v>164</v>
      </c>
      <c r="B37" s="99"/>
      <c r="C37" s="40">
        <v>12182468.39652466</v>
      </c>
      <c r="D37" s="40">
        <v>10996424.087121623</v>
      </c>
      <c r="E37" s="98">
        <f t="shared" si="6"/>
        <v>23178892.483646281</v>
      </c>
      <c r="F37" s="40">
        <v>0</v>
      </c>
      <c r="G37" s="40">
        <v>0</v>
      </c>
      <c r="H37" s="98">
        <f t="shared" si="7"/>
        <v>0</v>
      </c>
      <c r="I37" s="98">
        <f t="shared" si="8"/>
        <v>23178892.483646281</v>
      </c>
    </row>
    <row r="38" spans="1:9" x14ac:dyDescent="0.25">
      <c r="A38" s="100" t="s">
        <v>163</v>
      </c>
      <c r="B38" s="99"/>
      <c r="C38" s="40">
        <v>199.77795</v>
      </c>
      <c r="D38" s="40">
        <v>0</v>
      </c>
      <c r="E38" s="98">
        <f t="shared" si="6"/>
        <v>199.77795</v>
      </c>
      <c r="F38" s="40">
        <v>0</v>
      </c>
      <c r="G38" s="40">
        <v>0</v>
      </c>
      <c r="H38" s="98">
        <f t="shared" si="7"/>
        <v>0</v>
      </c>
      <c r="I38" s="98">
        <f t="shared" si="8"/>
        <v>199.77795</v>
      </c>
    </row>
    <row r="39" spans="1:9" x14ac:dyDescent="0.25">
      <c r="A39" s="100" t="s">
        <v>162</v>
      </c>
      <c r="B39" s="99"/>
      <c r="C39" s="40">
        <v>2385892.0096155535</v>
      </c>
      <c r="D39" s="40">
        <v>3534292.3318861555</v>
      </c>
      <c r="E39" s="98">
        <f t="shared" si="6"/>
        <v>5920184.3415017091</v>
      </c>
      <c r="F39" s="40">
        <v>0</v>
      </c>
      <c r="G39" s="40">
        <v>720930</v>
      </c>
      <c r="H39" s="98">
        <f t="shared" si="7"/>
        <v>720930</v>
      </c>
      <c r="I39" s="98">
        <f t="shared" si="8"/>
        <v>6641114.3415017091</v>
      </c>
    </row>
    <row r="40" spans="1:9" x14ac:dyDescent="0.25">
      <c r="A40" s="100" t="s">
        <v>133</v>
      </c>
      <c r="B40" s="99"/>
      <c r="C40" s="40">
        <v>3559320.00765392</v>
      </c>
      <c r="D40" s="40">
        <v>1330552.42417018</v>
      </c>
      <c r="E40" s="98">
        <f t="shared" si="6"/>
        <v>4889872.4318241002</v>
      </c>
      <c r="F40" s="40">
        <v>0</v>
      </c>
      <c r="G40" s="40">
        <v>0</v>
      </c>
      <c r="H40" s="98">
        <f t="shared" si="7"/>
        <v>0</v>
      </c>
      <c r="I40" s="98">
        <f t="shared" si="8"/>
        <v>4889872.4318241002</v>
      </c>
    </row>
    <row r="41" spans="1:9" x14ac:dyDescent="0.2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25">
      <c r="A42" s="103" t="s">
        <v>88</v>
      </c>
      <c r="B42" s="102"/>
      <c r="C42" s="101">
        <f>SUM(C43:C51)</f>
        <v>898380525.2675941</v>
      </c>
      <c r="D42" s="101">
        <f>SUM(D43:D51)</f>
        <v>418225686.28892392</v>
      </c>
      <c r="E42" s="101">
        <f t="shared" ref="E42:E51" si="9">SUM(C42:D42)</f>
        <v>1316606211.5565181</v>
      </c>
      <c r="F42" s="101">
        <f>SUM(F43:F51)</f>
        <v>452175.40700999997</v>
      </c>
      <c r="G42" s="101">
        <f>SUM(G43:G51)</f>
        <v>66898.912456820006</v>
      </c>
      <c r="H42" s="101">
        <f t="shared" ref="H42:H51" si="10">SUM(F42:G42)</f>
        <v>519074.31946681999</v>
      </c>
      <c r="I42" s="101">
        <f t="shared" ref="I42:I51" si="11">E42+H42</f>
        <v>1317125285.8759849</v>
      </c>
    </row>
    <row r="43" spans="1:9" x14ac:dyDescent="0.25">
      <c r="A43" s="100" t="s">
        <v>161</v>
      </c>
      <c r="B43" s="99"/>
      <c r="C43" s="40">
        <v>387113535.66413796</v>
      </c>
      <c r="D43" s="40">
        <v>186631881.12834722</v>
      </c>
      <c r="E43" s="98">
        <f t="shared" si="9"/>
        <v>573745416.79248524</v>
      </c>
      <c r="F43" s="40">
        <v>24617.57962</v>
      </c>
      <c r="G43" s="40">
        <v>0</v>
      </c>
      <c r="H43" s="98">
        <f t="shared" si="10"/>
        <v>24617.57962</v>
      </c>
      <c r="I43" s="98">
        <f t="shared" si="11"/>
        <v>573770034.37210524</v>
      </c>
    </row>
    <row r="44" spans="1:9" x14ac:dyDescent="0.25">
      <c r="A44" s="100" t="s">
        <v>160</v>
      </c>
      <c r="B44" s="99"/>
      <c r="C44" s="40">
        <v>116285591.72204538</v>
      </c>
      <c r="D44" s="40">
        <v>42253420.571744166</v>
      </c>
      <c r="E44" s="98">
        <f t="shared" si="9"/>
        <v>158539012.29378954</v>
      </c>
      <c r="F44" s="40">
        <v>0</v>
      </c>
      <c r="G44" s="40">
        <v>0</v>
      </c>
      <c r="H44" s="98">
        <f t="shared" si="10"/>
        <v>0</v>
      </c>
      <c r="I44" s="98">
        <f t="shared" si="11"/>
        <v>158539012.29378954</v>
      </c>
    </row>
    <row r="45" spans="1:9" x14ac:dyDescent="0.25">
      <c r="A45" s="100" t="s">
        <v>159</v>
      </c>
      <c r="B45" s="99"/>
      <c r="C45" s="40">
        <v>64183163.866554514</v>
      </c>
      <c r="D45" s="40">
        <v>34044780.712036178</v>
      </c>
      <c r="E45" s="98">
        <f t="shared" si="9"/>
        <v>98227944.578590691</v>
      </c>
      <c r="F45" s="40">
        <v>2907.13798</v>
      </c>
      <c r="G45" s="40">
        <v>66898.912456820006</v>
      </c>
      <c r="H45" s="98">
        <f t="shared" si="10"/>
        <v>69806.050436820005</v>
      </c>
      <c r="I45" s="98">
        <f t="shared" si="11"/>
        <v>98297750.629027516</v>
      </c>
    </row>
    <row r="46" spans="1:9" x14ac:dyDescent="0.25">
      <c r="A46" s="100" t="s">
        <v>158</v>
      </c>
      <c r="B46" s="99"/>
      <c r="C46" s="40">
        <v>152984342.67530307</v>
      </c>
      <c r="D46" s="40">
        <v>117662892.98271917</v>
      </c>
      <c r="E46" s="98">
        <f t="shared" si="9"/>
        <v>270647235.65802222</v>
      </c>
      <c r="F46" s="40">
        <v>424650.68940999999</v>
      </c>
      <c r="G46" s="40">
        <v>0</v>
      </c>
      <c r="H46" s="98">
        <f t="shared" si="10"/>
        <v>424650.68940999999</v>
      </c>
      <c r="I46" s="98">
        <f t="shared" si="11"/>
        <v>271071886.3474322</v>
      </c>
    </row>
    <row r="47" spans="1:9" x14ac:dyDescent="0.25">
      <c r="A47" s="100" t="s">
        <v>157</v>
      </c>
      <c r="B47" s="99"/>
      <c r="C47" s="40">
        <v>16307117.787265003</v>
      </c>
      <c r="D47" s="40">
        <v>17886185.774342895</v>
      </c>
      <c r="E47" s="98">
        <f t="shared" si="9"/>
        <v>34193303.561607897</v>
      </c>
      <c r="F47" s="40">
        <v>0</v>
      </c>
      <c r="G47" s="40">
        <v>0</v>
      </c>
      <c r="H47" s="98">
        <f t="shared" si="10"/>
        <v>0</v>
      </c>
      <c r="I47" s="98">
        <f t="shared" si="11"/>
        <v>34193303.561607897</v>
      </c>
    </row>
    <row r="48" spans="1:9" x14ac:dyDescent="0.25">
      <c r="A48" s="100" t="s">
        <v>156</v>
      </c>
      <c r="B48" s="99"/>
      <c r="C48" s="40">
        <v>111455946.2938087</v>
      </c>
      <c r="D48" s="40">
        <v>3395515.5577149438</v>
      </c>
      <c r="E48" s="98">
        <f t="shared" si="9"/>
        <v>114851461.85152364</v>
      </c>
      <c r="F48" s="40">
        <v>0</v>
      </c>
      <c r="G48" s="40">
        <v>0</v>
      </c>
      <c r="H48" s="98">
        <f t="shared" si="10"/>
        <v>0</v>
      </c>
      <c r="I48" s="98">
        <f t="shared" si="11"/>
        <v>114851461.85152364</v>
      </c>
    </row>
    <row r="49" spans="1:9" x14ac:dyDescent="0.25">
      <c r="A49" s="100" t="s">
        <v>155</v>
      </c>
      <c r="B49" s="99"/>
      <c r="C49" s="40">
        <v>5375899.4338175654</v>
      </c>
      <c r="D49" s="40">
        <v>5427365.7976736706</v>
      </c>
      <c r="E49" s="98">
        <f t="shared" si="9"/>
        <v>10803265.231491236</v>
      </c>
      <c r="F49" s="40">
        <v>0</v>
      </c>
      <c r="G49" s="40">
        <v>0</v>
      </c>
      <c r="H49" s="98">
        <f t="shared" si="10"/>
        <v>0</v>
      </c>
      <c r="I49" s="98">
        <f t="shared" si="11"/>
        <v>10803265.231491236</v>
      </c>
    </row>
    <row r="50" spans="1:9" x14ac:dyDescent="0.25">
      <c r="A50" s="100" t="s">
        <v>154</v>
      </c>
      <c r="B50" s="99"/>
      <c r="C50" s="40">
        <v>685891.31914931815</v>
      </c>
      <c r="D50" s="40">
        <v>5916214.6530183787</v>
      </c>
      <c r="E50" s="98">
        <f t="shared" si="9"/>
        <v>6602105.9721676968</v>
      </c>
      <c r="F50" s="40">
        <v>0</v>
      </c>
      <c r="G50" s="40">
        <v>0</v>
      </c>
      <c r="H50" s="98">
        <f t="shared" si="10"/>
        <v>0</v>
      </c>
      <c r="I50" s="98">
        <f t="shared" si="11"/>
        <v>6602105.9721676968</v>
      </c>
    </row>
    <row r="51" spans="1:9" x14ac:dyDescent="0.25">
      <c r="A51" s="100" t="s">
        <v>133</v>
      </c>
      <c r="B51" s="99"/>
      <c r="C51" s="40">
        <v>43989036.505512379</v>
      </c>
      <c r="D51" s="40">
        <v>5007429.1113273287</v>
      </c>
      <c r="E51" s="98">
        <f t="shared" si="9"/>
        <v>48996465.616839707</v>
      </c>
      <c r="F51" s="40">
        <v>0</v>
      </c>
      <c r="G51" s="40">
        <v>0</v>
      </c>
      <c r="H51" s="98">
        <f t="shared" si="10"/>
        <v>0</v>
      </c>
      <c r="I51" s="98">
        <f t="shared" si="11"/>
        <v>48996465.616839707</v>
      </c>
    </row>
    <row r="52" spans="1:9" x14ac:dyDescent="0.2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25">
      <c r="A53" s="103" t="s">
        <v>87</v>
      </c>
      <c r="B53" s="102"/>
      <c r="C53" s="101">
        <f>SUM(C54:C62)</f>
        <v>4146493.9747258388</v>
      </c>
      <c r="D53" s="101">
        <f>SUM(D54:D62)</f>
        <v>38757698.050160013</v>
      </c>
      <c r="E53" s="101">
        <f t="shared" ref="E53:E62" si="12">SUM(C53:D53)</f>
        <v>42904192.024885848</v>
      </c>
      <c r="F53" s="101">
        <f>SUM(F54:F62)</f>
        <v>0</v>
      </c>
      <c r="G53" s="101">
        <f>SUM(G54:G62)</f>
        <v>-24668275</v>
      </c>
      <c r="H53" s="101">
        <f t="shared" ref="H53:H62" si="13">SUM(F53:G53)</f>
        <v>-24668275</v>
      </c>
      <c r="I53" s="101">
        <f t="shared" ref="I53:I62" si="14">E53+H53</f>
        <v>18235917.024885848</v>
      </c>
    </row>
    <row r="54" spans="1:9" x14ac:dyDescent="0.25">
      <c r="A54" s="100" t="s">
        <v>153</v>
      </c>
      <c r="B54" s="99"/>
      <c r="C54" s="40">
        <v>2397421.1093954705</v>
      </c>
      <c r="D54" s="40">
        <v>29083271.700815003</v>
      </c>
      <c r="E54" s="98">
        <f t="shared" si="12"/>
        <v>31480692.810210474</v>
      </c>
      <c r="F54" s="40">
        <v>0</v>
      </c>
      <c r="G54" s="40">
        <v>-24668275</v>
      </c>
      <c r="H54" s="98">
        <f t="shared" si="13"/>
        <v>-24668275</v>
      </c>
      <c r="I54" s="98">
        <f t="shared" si="14"/>
        <v>6812417.8102104738</v>
      </c>
    </row>
    <row r="55" spans="1:9" x14ac:dyDescent="0.25">
      <c r="A55" s="100" t="s">
        <v>152</v>
      </c>
      <c r="B55" s="99"/>
      <c r="C55" s="40">
        <v>56127.777119999999</v>
      </c>
      <c r="D55" s="40">
        <v>3089764.1756186653</v>
      </c>
      <c r="E55" s="98">
        <f t="shared" si="12"/>
        <v>3145891.9527386655</v>
      </c>
      <c r="F55" s="40">
        <v>0</v>
      </c>
      <c r="G55" s="40">
        <v>0</v>
      </c>
      <c r="H55" s="98">
        <f t="shared" si="13"/>
        <v>0</v>
      </c>
      <c r="I55" s="98">
        <f t="shared" si="14"/>
        <v>3145891.9527386655</v>
      </c>
    </row>
    <row r="56" spans="1:9" x14ac:dyDescent="0.25">
      <c r="A56" s="100" t="s">
        <v>151</v>
      </c>
      <c r="B56" s="99"/>
      <c r="C56" s="40">
        <v>1932.74</v>
      </c>
      <c r="D56" s="40">
        <v>0</v>
      </c>
      <c r="E56" s="98">
        <f t="shared" si="12"/>
        <v>1932.74</v>
      </c>
      <c r="F56" s="40">
        <v>0</v>
      </c>
      <c r="G56" s="40">
        <v>0</v>
      </c>
      <c r="H56" s="98">
        <f t="shared" si="13"/>
        <v>0</v>
      </c>
      <c r="I56" s="98">
        <f t="shared" si="14"/>
        <v>1932.74</v>
      </c>
    </row>
    <row r="57" spans="1:9" x14ac:dyDescent="0.25">
      <c r="A57" s="100" t="s">
        <v>150</v>
      </c>
      <c r="B57" s="99"/>
      <c r="C57" s="40">
        <v>1130131.6331903678</v>
      </c>
      <c r="D57" s="40">
        <v>5693839.0106979748</v>
      </c>
      <c r="E57" s="98">
        <f t="shared" si="12"/>
        <v>6823970.6438883431</v>
      </c>
      <c r="F57" s="40">
        <v>0</v>
      </c>
      <c r="G57" s="40">
        <v>0</v>
      </c>
      <c r="H57" s="98">
        <f t="shared" si="13"/>
        <v>0</v>
      </c>
      <c r="I57" s="98">
        <f t="shared" si="14"/>
        <v>6823970.6438883431</v>
      </c>
    </row>
    <row r="58" spans="1:9" x14ac:dyDescent="0.25">
      <c r="A58" s="100" t="s">
        <v>149</v>
      </c>
      <c r="B58" s="99"/>
      <c r="C58" s="40">
        <v>0</v>
      </c>
      <c r="D58" s="40">
        <v>0</v>
      </c>
      <c r="E58" s="98">
        <f t="shared" si="12"/>
        <v>0</v>
      </c>
      <c r="F58" s="40">
        <v>0</v>
      </c>
      <c r="G58" s="40">
        <v>0</v>
      </c>
      <c r="H58" s="98">
        <f t="shared" si="13"/>
        <v>0</v>
      </c>
      <c r="I58" s="98">
        <f t="shared" si="14"/>
        <v>0</v>
      </c>
    </row>
    <row r="59" spans="1:9" x14ac:dyDescent="0.25">
      <c r="A59" s="100" t="s">
        <v>148</v>
      </c>
      <c r="B59" s="99"/>
      <c r="C59" s="40">
        <v>343946.94005999999</v>
      </c>
      <c r="D59" s="40">
        <v>0</v>
      </c>
      <c r="E59" s="98">
        <f t="shared" si="12"/>
        <v>343946.94005999999</v>
      </c>
      <c r="F59" s="40">
        <v>0</v>
      </c>
      <c r="G59" s="40">
        <v>0</v>
      </c>
      <c r="H59" s="98">
        <f t="shared" si="13"/>
        <v>0</v>
      </c>
      <c r="I59" s="98">
        <f t="shared" si="14"/>
        <v>343946.94005999999</v>
      </c>
    </row>
    <row r="60" spans="1:9" x14ac:dyDescent="0.25">
      <c r="A60" s="100" t="s">
        <v>147</v>
      </c>
      <c r="B60" s="99"/>
      <c r="C60" s="40">
        <v>0</v>
      </c>
      <c r="D60" s="40">
        <v>0</v>
      </c>
      <c r="E60" s="98">
        <f t="shared" si="12"/>
        <v>0</v>
      </c>
      <c r="F60" s="40">
        <v>0</v>
      </c>
      <c r="G60" s="40">
        <v>0</v>
      </c>
      <c r="H60" s="98">
        <f t="shared" si="13"/>
        <v>0</v>
      </c>
      <c r="I60" s="98">
        <f t="shared" si="14"/>
        <v>0</v>
      </c>
    </row>
    <row r="61" spans="1:9" x14ac:dyDescent="0.25">
      <c r="A61" s="100" t="s">
        <v>146</v>
      </c>
      <c r="B61" s="99"/>
      <c r="C61" s="40">
        <v>0</v>
      </c>
      <c r="D61" s="40">
        <v>890139</v>
      </c>
      <c r="E61" s="98">
        <f t="shared" si="12"/>
        <v>890139</v>
      </c>
      <c r="F61" s="40">
        <v>0</v>
      </c>
      <c r="G61" s="40">
        <v>0</v>
      </c>
      <c r="H61" s="98">
        <f t="shared" si="13"/>
        <v>0</v>
      </c>
      <c r="I61" s="98">
        <f t="shared" si="14"/>
        <v>890139</v>
      </c>
    </row>
    <row r="62" spans="1:9" x14ac:dyDescent="0.25">
      <c r="A62" s="100" t="s">
        <v>133</v>
      </c>
      <c r="B62" s="99"/>
      <c r="C62" s="40">
        <v>216933.77496000001</v>
      </c>
      <c r="D62" s="40">
        <v>684.16302836385205</v>
      </c>
      <c r="E62" s="98">
        <f t="shared" si="12"/>
        <v>217617.93798836388</v>
      </c>
      <c r="F62" s="40">
        <v>0</v>
      </c>
      <c r="G62" s="40">
        <v>0</v>
      </c>
      <c r="H62" s="98">
        <f t="shared" si="13"/>
        <v>0</v>
      </c>
      <c r="I62" s="98">
        <f t="shared" si="14"/>
        <v>217617.93798836388</v>
      </c>
    </row>
    <row r="63" spans="1:9" x14ac:dyDescent="0.2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25">
      <c r="A64" s="103" t="s">
        <v>86</v>
      </c>
      <c r="B64" s="102"/>
      <c r="C64" s="101">
        <f>SUM(C65:C73)</f>
        <v>3571009.1533585242</v>
      </c>
      <c r="D64" s="101">
        <f>SUM(D65:D73)</f>
        <v>9976366.1707524322</v>
      </c>
      <c r="E64" s="101">
        <f t="shared" ref="E64:E73" si="15">SUM(C64:D64)</f>
        <v>13547375.324110957</v>
      </c>
      <c r="F64" s="101">
        <f>SUM(F65:F73)</f>
        <v>0</v>
      </c>
      <c r="G64" s="101">
        <f>SUM(G65:G73)</f>
        <v>0</v>
      </c>
      <c r="H64" s="101">
        <f t="shared" ref="H64:H73" si="16">SUM(F64:G64)</f>
        <v>0</v>
      </c>
      <c r="I64" s="101">
        <f t="shared" ref="I64:I73" si="17">E64+H64</f>
        <v>13547375.324110957</v>
      </c>
    </row>
    <row r="65" spans="1:9" x14ac:dyDescent="0.25">
      <c r="A65" s="100" t="s">
        <v>153</v>
      </c>
      <c r="B65" s="99"/>
      <c r="C65" s="40">
        <v>37962.393212356299</v>
      </c>
      <c r="D65" s="40">
        <v>1104313.7322531459</v>
      </c>
      <c r="E65" s="98">
        <f t="shared" si="15"/>
        <v>1142276.1254655023</v>
      </c>
      <c r="F65" s="40">
        <v>0</v>
      </c>
      <c r="G65" s="40">
        <v>0</v>
      </c>
      <c r="H65" s="98">
        <f t="shared" si="16"/>
        <v>0</v>
      </c>
      <c r="I65" s="98">
        <f t="shared" si="17"/>
        <v>1142276.1254655023</v>
      </c>
    </row>
    <row r="66" spans="1:9" x14ac:dyDescent="0.25">
      <c r="A66" s="100" t="s">
        <v>152</v>
      </c>
      <c r="B66" s="99"/>
      <c r="C66" s="40">
        <v>0</v>
      </c>
      <c r="D66" s="40">
        <v>59795</v>
      </c>
      <c r="E66" s="98">
        <f t="shared" si="15"/>
        <v>59795</v>
      </c>
      <c r="F66" s="40">
        <v>0</v>
      </c>
      <c r="G66" s="40">
        <v>0</v>
      </c>
      <c r="H66" s="98">
        <f t="shared" si="16"/>
        <v>0</v>
      </c>
      <c r="I66" s="98">
        <f t="shared" si="17"/>
        <v>59795</v>
      </c>
    </row>
    <row r="67" spans="1:9" x14ac:dyDescent="0.25">
      <c r="A67" s="100" t="s">
        <v>151</v>
      </c>
      <c r="B67" s="99"/>
      <c r="C67" s="40">
        <v>0</v>
      </c>
      <c r="D67" s="40">
        <v>0</v>
      </c>
      <c r="E67" s="98">
        <f t="shared" si="15"/>
        <v>0</v>
      </c>
      <c r="F67" s="40">
        <v>0</v>
      </c>
      <c r="G67" s="40">
        <v>0</v>
      </c>
      <c r="H67" s="98">
        <f t="shared" si="16"/>
        <v>0</v>
      </c>
      <c r="I67" s="98">
        <f t="shared" si="17"/>
        <v>0</v>
      </c>
    </row>
    <row r="68" spans="1:9" x14ac:dyDescent="0.25">
      <c r="A68" s="100" t="s">
        <v>150</v>
      </c>
      <c r="B68" s="99"/>
      <c r="C68" s="40">
        <v>1663880.2791113341</v>
      </c>
      <c r="D68" s="40">
        <v>4804867.7968205493</v>
      </c>
      <c r="E68" s="98">
        <f t="shared" si="15"/>
        <v>6468748.0759318834</v>
      </c>
      <c r="F68" s="40">
        <v>0</v>
      </c>
      <c r="G68" s="40">
        <v>0</v>
      </c>
      <c r="H68" s="98">
        <f t="shared" si="16"/>
        <v>0</v>
      </c>
      <c r="I68" s="98">
        <f t="shared" si="17"/>
        <v>6468748.0759318834</v>
      </c>
    </row>
    <row r="69" spans="1:9" x14ac:dyDescent="0.25">
      <c r="A69" s="100" t="s">
        <v>149</v>
      </c>
      <c r="B69" s="99"/>
      <c r="C69" s="40">
        <v>1267513.5046427166</v>
      </c>
      <c r="D69" s="40">
        <v>3416331.3962008669</v>
      </c>
      <c r="E69" s="98">
        <f t="shared" si="15"/>
        <v>4683844.900843583</v>
      </c>
      <c r="F69" s="40">
        <v>0</v>
      </c>
      <c r="G69" s="40">
        <v>0</v>
      </c>
      <c r="H69" s="98">
        <f t="shared" si="16"/>
        <v>0</v>
      </c>
      <c r="I69" s="98">
        <f t="shared" si="17"/>
        <v>4683844.900843583</v>
      </c>
    </row>
    <row r="70" spans="1:9" x14ac:dyDescent="0.25">
      <c r="A70" s="100" t="s">
        <v>148</v>
      </c>
      <c r="B70" s="99"/>
      <c r="C70" s="40">
        <v>0</v>
      </c>
      <c r="D70" s="40">
        <v>0</v>
      </c>
      <c r="E70" s="98">
        <f t="shared" si="15"/>
        <v>0</v>
      </c>
      <c r="F70" s="40">
        <v>0</v>
      </c>
      <c r="G70" s="40">
        <v>0</v>
      </c>
      <c r="H70" s="98">
        <f t="shared" si="16"/>
        <v>0</v>
      </c>
      <c r="I70" s="98">
        <f t="shared" si="17"/>
        <v>0</v>
      </c>
    </row>
    <row r="71" spans="1:9" x14ac:dyDescent="0.25">
      <c r="A71" s="100" t="s">
        <v>147</v>
      </c>
      <c r="B71" s="99"/>
      <c r="C71" s="40">
        <v>0</v>
      </c>
      <c r="D71" s="40">
        <v>0</v>
      </c>
      <c r="E71" s="98">
        <f t="shared" si="15"/>
        <v>0</v>
      </c>
      <c r="F71" s="40">
        <v>0</v>
      </c>
      <c r="G71" s="40">
        <v>0</v>
      </c>
      <c r="H71" s="98">
        <f t="shared" si="16"/>
        <v>0</v>
      </c>
      <c r="I71" s="98">
        <f t="shared" si="17"/>
        <v>0</v>
      </c>
    </row>
    <row r="72" spans="1:9" x14ac:dyDescent="0.25">
      <c r="A72" s="100" t="s">
        <v>146</v>
      </c>
      <c r="B72" s="99"/>
      <c r="C72" s="40">
        <v>0</v>
      </c>
      <c r="D72" s="40">
        <v>0</v>
      </c>
      <c r="E72" s="98">
        <f t="shared" si="15"/>
        <v>0</v>
      </c>
      <c r="F72" s="40">
        <v>0</v>
      </c>
      <c r="G72" s="40">
        <v>0</v>
      </c>
      <c r="H72" s="98">
        <f t="shared" si="16"/>
        <v>0</v>
      </c>
      <c r="I72" s="98">
        <f t="shared" si="17"/>
        <v>0</v>
      </c>
    </row>
    <row r="73" spans="1:9" x14ac:dyDescent="0.25">
      <c r="A73" s="100" t="s">
        <v>133</v>
      </c>
      <c r="B73" s="99"/>
      <c r="C73" s="40">
        <v>601652.97639211698</v>
      </c>
      <c r="D73" s="40">
        <v>591058.24547787092</v>
      </c>
      <c r="E73" s="98">
        <f t="shared" si="15"/>
        <v>1192711.2218699879</v>
      </c>
      <c r="F73" s="40">
        <v>0</v>
      </c>
      <c r="G73" s="40">
        <v>0</v>
      </c>
      <c r="H73" s="98">
        <f t="shared" si="16"/>
        <v>0</v>
      </c>
      <c r="I73" s="98">
        <f t="shared" si="17"/>
        <v>1192711.2218699879</v>
      </c>
    </row>
    <row r="74" spans="1:9" x14ac:dyDescent="0.2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25">
      <c r="A75" s="103" t="s">
        <v>85</v>
      </c>
      <c r="B75" s="102"/>
      <c r="C75" s="101">
        <f>SUM(C76:C81)</f>
        <v>87906066.921982393</v>
      </c>
      <c r="D75" s="101">
        <f>SUM(D76:D81)</f>
        <v>103630608.84190351</v>
      </c>
      <c r="E75" s="101">
        <f t="shared" ref="E75:E81" si="18">SUM(C75:D75)</f>
        <v>191536675.76388592</v>
      </c>
      <c r="F75" s="101">
        <f>SUM(F76:F81)</f>
        <v>18766.647865543924</v>
      </c>
      <c r="G75" s="101">
        <f>SUM(G76:G81)</f>
        <v>3002028.5757746482</v>
      </c>
      <c r="H75" s="101">
        <f t="shared" ref="H75:H81" si="19">SUM(F75:G75)</f>
        <v>3020795.2236401923</v>
      </c>
      <c r="I75" s="101">
        <f t="shared" ref="I75:I81" si="20">E75+H75</f>
        <v>194557470.98752612</v>
      </c>
    </row>
    <row r="76" spans="1:9" x14ac:dyDescent="0.25">
      <c r="A76" s="100" t="s">
        <v>145</v>
      </c>
      <c r="B76" s="99"/>
      <c r="C76" s="40">
        <v>10449420.550041497</v>
      </c>
      <c r="D76" s="40">
        <v>11837177.264074333</v>
      </c>
      <c r="E76" s="98">
        <f t="shared" si="18"/>
        <v>22286597.81411583</v>
      </c>
      <c r="F76" s="40">
        <v>2833.9031765987179</v>
      </c>
      <c r="G76" s="40">
        <v>78238.287246321299</v>
      </c>
      <c r="H76" s="98">
        <f t="shared" si="19"/>
        <v>81072.190422920015</v>
      </c>
      <c r="I76" s="98">
        <f t="shared" si="20"/>
        <v>22367670.004538748</v>
      </c>
    </row>
    <row r="77" spans="1:9" x14ac:dyDescent="0.25">
      <c r="A77" s="100" t="s">
        <v>144</v>
      </c>
      <c r="B77" s="99"/>
      <c r="C77" s="40">
        <v>25427902.471271623</v>
      </c>
      <c r="D77" s="40">
        <v>73573583.671681389</v>
      </c>
      <c r="E77" s="98">
        <f t="shared" si="18"/>
        <v>99001486.142953008</v>
      </c>
      <c r="F77" s="40">
        <v>15484.6810554843</v>
      </c>
      <c r="G77" s="40">
        <v>2797589.1016245158</v>
      </c>
      <c r="H77" s="98">
        <f t="shared" si="19"/>
        <v>2813073.7826800002</v>
      </c>
      <c r="I77" s="98">
        <f t="shared" si="20"/>
        <v>101814559.92563301</v>
      </c>
    </row>
    <row r="78" spans="1:9" x14ac:dyDescent="0.25">
      <c r="A78" s="100" t="s">
        <v>143</v>
      </c>
      <c r="B78" s="99"/>
      <c r="C78" s="40">
        <v>7846727.7671188964</v>
      </c>
      <c r="D78" s="40">
        <v>5107254.6416188767</v>
      </c>
      <c r="E78" s="98">
        <f t="shared" si="18"/>
        <v>12953982.408737773</v>
      </c>
      <c r="F78" s="40">
        <v>0</v>
      </c>
      <c r="G78" s="40">
        <v>0</v>
      </c>
      <c r="H78" s="98">
        <f t="shared" si="19"/>
        <v>0</v>
      </c>
      <c r="I78" s="98">
        <f t="shared" si="20"/>
        <v>12953982.408737773</v>
      </c>
    </row>
    <row r="79" spans="1:9" x14ac:dyDescent="0.25">
      <c r="A79" s="100" t="s">
        <v>142</v>
      </c>
      <c r="B79" s="99"/>
      <c r="C79" s="40">
        <v>42979399.251374498</v>
      </c>
      <c r="D79" s="40">
        <v>10217920.888424788</v>
      </c>
      <c r="E79" s="98">
        <f t="shared" si="18"/>
        <v>53197320.139799282</v>
      </c>
      <c r="F79" s="40">
        <v>0</v>
      </c>
      <c r="G79" s="40">
        <v>0</v>
      </c>
      <c r="H79" s="98">
        <f t="shared" si="19"/>
        <v>0</v>
      </c>
      <c r="I79" s="98">
        <f t="shared" si="20"/>
        <v>53197320.139799282</v>
      </c>
    </row>
    <row r="80" spans="1:9" x14ac:dyDescent="0.25">
      <c r="A80" s="100" t="s">
        <v>141</v>
      </c>
      <c r="B80" s="99"/>
      <c r="C80" s="40">
        <v>0</v>
      </c>
      <c r="D80" s="40">
        <v>0</v>
      </c>
      <c r="E80" s="98">
        <f t="shared" si="18"/>
        <v>0</v>
      </c>
      <c r="F80" s="40">
        <v>0</v>
      </c>
      <c r="G80" s="40">
        <v>0</v>
      </c>
      <c r="H80" s="98">
        <f t="shared" si="19"/>
        <v>0</v>
      </c>
      <c r="I80" s="98">
        <f t="shared" si="20"/>
        <v>0</v>
      </c>
    </row>
    <row r="81" spans="1:9" x14ac:dyDescent="0.25">
      <c r="A81" s="100" t="s">
        <v>133</v>
      </c>
      <c r="B81" s="99"/>
      <c r="C81" s="40">
        <v>1202616.8821758777</v>
      </c>
      <c r="D81" s="40">
        <v>2894672.376104122</v>
      </c>
      <c r="E81" s="98">
        <f t="shared" si="18"/>
        <v>4097289.2582799997</v>
      </c>
      <c r="F81" s="40">
        <v>448.06363346090899</v>
      </c>
      <c r="G81" s="40">
        <v>126201.186903811</v>
      </c>
      <c r="H81" s="98">
        <f t="shared" si="19"/>
        <v>126649.25053727192</v>
      </c>
      <c r="I81" s="98">
        <f t="shared" si="20"/>
        <v>4223938.5088172713</v>
      </c>
    </row>
    <row r="82" spans="1:9" x14ac:dyDescent="0.2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25">
      <c r="A83" s="103" t="s">
        <v>84</v>
      </c>
      <c r="B83" s="102"/>
      <c r="C83" s="101">
        <f>SUM(C84:C88)</f>
        <v>31750339.26833133</v>
      </c>
      <c r="D83" s="101">
        <f>SUM(D84:D88)</f>
        <v>26650734.047004435</v>
      </c>
      <c r="E83" s="101">
        <f t="shared" ref="E83:E88" si="21">SUM(C83:D83)</f>
        <v>58401073.315335765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58401073.315335765</v>
      </c>
    </row>
    <row r="84" spans="1:9" x14ac:dyDescent="0.25">
      <c r="A84" s="100" t="s">
        <v>140</v>
      </c>
      <c r="B84" s="99"/>
      <c r="C84" s="40">
        <v>28678103.498126753</v>
      </c>
      <c r="D84" s="40">
        <v>21940250.179239001</v>
      </c>
      <c r="E84" s="98">
        <f t="shared" si="21"/>
        <v>50618353.67736575</v>
      </c>
      <c r="F84" s="40">
        <v>0</v>
      </c>
      <c r="G84" s="40">
        <v>0</v>
      </c>
      <c r="H84" s="98">
        <f t="shared" si="22"/>
        <v>0</v>
      </c>
      <c r="I84" s="98">
        <f t="shared" si="23"/>
        <v>50618353.67736575</v>
      </c>
    </row>
    <row r="85" spans="1:9" x14ac:dyDescent="0.25">
      <c r="A85" s="100" t="s">
        <v>139</v>
      </c>
      <c r="B85" s="99"/>
      <c r="C85" s="40">
        <v>269112.848691541</v>
      </c>
      <c r="D85" s="40">
        <v>1087122.9599484587</v>
      </c>
      <c r="E85" s="98">
        <f t="shared" si="21"/>
        <v>1356235.8086399997</v>
      </c>
      <c r="F85" s="40">
        <v>0</v>
      </c>
      <c r="G85" s="40">
        <v>0</v>
      </c>
      <c r="H85" s="98">
        <f t="shared" si="22"/>
        <v>0</v>
      </c>
      <c r="I85" s="98">
        <f t="shared" si="23"/>
        <v>1356235.8086399997</v>
      </c>
    </row>
    <row r="86" spans="1:9" x14ac:dyDescent="0.25">
      <c r="A86" s="100" t="s">
        <v>138</v>
      </c>
      <c r="B86" s="99"/>
      <c r="C86" s="40">
        <v>1524083.6032469601</v>
      </c>
      <c r="D86" s="40">
        <v>710463.514353042</v>
      </c>
      <c r="E86" s="98">
        <f t="shared" si="21"/>
        <v>2234547.1176000023</v>
      </c>
      <c r="F86" s="40">
        <v>0</v>
      </c>
      <c r="G86" s="40">
        <v>0</v>
      </c>
      <c r="H86" s="98">
        <f t="shared" si="22"/>
        <v>0</v>
      </c>
      <c r="I86" s="98">
        <f t="shared" si="23"/>
        <v>2234547.1176000023</v>
      </c>
    </row>
    <row r="87" spans="1:9" x14ac:dyDescent="0.25">
      <c r="A87" s="100" t="s">
        <v>137</v>
      </c>
      <c r="B87" s="99"/>
      <c r="C87" s="40">
        <v>1245974.17813468</v>
      </c>
      <c r="D87" s="40">
        <v>1318866.2494053228</v>
      </c>
      <c r="E87" s="98">
        <f t="shared" si="21"/>
        <v>2564840.4275400029</v>
      </c>
      <c r="F87" s="40">
        <v>0</v>
      </c>
      <c r="G87" s="40">
        <v>0</v>
      </c>
      <c r="H87" s="98">
        <f t="shared" si="22"/>
        <v>0</v>
      </c>
      <c r="I87" s="98">
        <f t="shared" si="23"/>
        <v>2564840.4275400029</v>
      </c>
    </row>
    <row r="88" spans="1:9" x14ac:dyDescent="0.25">
      <c r="A88" s="100" t="s">
        <v>133</v>
      </c>
      <c r="B88" s="99"/>
      <c r="C88" s="40">
        <v>33065.140131393899</v>
      </c>
      <c r="D88" s="40">
        <v>1594031.1440586098</v>
      </c>
      <c r="E88" s="98">
        <f t="shared" si="21"/>
        <v>1627096.2841900038</v>
      </c>
      <c r="F88" s="40">
        <v>0</v>
      </c>
      <c r="G88" s="40">
        <v>0</v>
      </c>
      <c r="H88" s="98">
        <f t="shared" si="22"/>
        <v>0</v>
      </c>
      <c r="I88" s="98">
        <f t="shared" si="23"/>
        <v>1627096.2841900038</v>
      </c>
    </row>
    <row r="89" spans="1:9" x14ac:dyDescent="0.2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25">
      <c r="A90" s="103" t="s">
        <v>83</v>
      </c>
      <c r="B90" s="102"/>
      <c r="C90" s="101">
        <f>SUM(C91:C94)</f>
        <v>1136139.2688043478</v>
      </c>
      <c r="D90" s="101">
        <f>SUM(D91:D94)</f>
        <v>26745252.809012983</v>
      </c>
      <c r="E90" s="101">
        <f>SUM(C90:D90)</f>
        <v>27881392.077817332</v>
      </c>
      <c r="F90" s="101">
        <f>SUM(F91:F94)</f>
        <v>82957.189211382327</v>
      </c>
      <c r="G90" s="101">
        <f>SUM(G91:G94)</f>
        <v>24709991.563386962</v>
      </c>
      <c r="H90" s="101">
        <f>SUM(F90:G90)</f>
        <v>24792948.752598345</v>
      </c>
      <c r="I90" s="101">
        <f>E90+H90</f>
        <v>52674340.830415681</v>
      </c>
    </row>
    <row r="91" spans="1:9" x14ac:dyDescent="0.25">
      <c r="A91" s="100" t="s">
        <v>136</v>
      </c>
      <c r="B91" s="99"/>
      <c r="C91" s="40">
        <v>1134478.7945346001</v>
      </c>
      <c r="D91" s="40">
        <v>26126067.863772731</v>
      </c>
      <c r="E91" s="98">
        <f>SUM(C91:D91)</f>
        <v>27260546.658307333</v>
      </c>
      <c r="F91" s="40">
        <v>71953.916496332604</v>
      </c>
      <c r="G91" s="40">
        <v>21548327.042085681</v>
      </c>
      <c r="H91" s="98">
        <f>SUM(F91:G91)</f>
        <v>21620280.958582014</v>
      </c>
      <c r="I91" s="98">
        <f>E91+H91</f>
        <v>48880827.616889343</v>
      </c>
    </row>
    <row r="92" spans="1:9" x14ac:dyDescent="0.25">
      <c r="A92" s="100" t="s">
        <v>135</v>
      </c>
      <c r="B92" s="99"/>
      <c r="C92" s="40">
        <v>0</v>
      </c>
      <c r="D92" s="40">
        <v>0</v>
      </c>
      <c r="E92" s="98">
        <f>SUM(C92:D92)</f>
        <v>0</v>
      </c>
      <c r="F92" s="40">
        <v>0</v>
      </c>
      <c r="G92" s="40">
        <v>0</v>
      </c>
      <c r="H92" s="98">
        <f>SUM(F92:G92)</f>
        <v>0</v>
      </c>
      <c r="I92" s="98">
        <f>E92+H92</f>
        <v>0</v>
      </c>
    </row>
    <row r="93" spans="1:9" x14ac:dyDescent="0.25">
      <c r="A93" s="100" t="s">
        <v>134</v>
      </c>
      <c r="B93" s="99"/>
      <c r="C93" s="40">
        <v>0</v>
      </c>
      <c r="D93" s="40">
        <v>0</v>
      </c>
      <c r="E93" s="98">
        <f>SUM(C93:D93)</f>
        <v>0</v>
      </c>
      <c r="F93" s="40">
        <v>10003.1029627596</v>
      </c>
      <c r="G93" s="40">
        <v>2817464.6910535698</v>
      </c>
      <c r="H93" s="98">
        <f>SUM(F93:G93)</f>
        <v>2827467.7940163296</v>
      </c>
      <c r="I93" s="98">
        <f>E93+H93</f>
        <v>2827467.7940163296</v>
      </c>
    </row>
    <row r="94" spans="1:9" x14ac:dyDescent="0.25">
      <c r="A94" s="100" t="s">
        <v>133</v>
      </c>
      <c r="B94" s="99"/>
      <c r="C94" s="40">
        <v>1660.47426974768</v>
      </c>
      <c r="D94" s="40">
        <v>619184.94524025195</v>
      </c>
      <c r="E94" s="98">
        <f>SUM(C94:D94)</f>
        <v>620845.41950999969</v>
      </c>
      <c r="F94" s="40">
        <v>1000.16975229013</v>
      </c>
      <c r="G94" s="40">
        <v>344199.83024770999</v>
      </c>
      <c r="H94" s="98">
        <f>SUM(F94:G94)</f>
        <v>345200.00000000012</v>
      </c>
      <c r="I94" s="98">
        <f>E94+H94</f>
        <v>966045.4195099998</v>
      </c>
    </row>
    <row r="95" spans="1:9" x14ac:dyDescent="0.2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300-000000000000}"/>
    <dataValidation type="decimal" allowBlank="1" showInputMessage="1" showErrorMessage="1" error="Please enter a number!" sqref="F91:G94 C91:D94 F84:G88 C84:D88 F76:G81 C76:D81 C43:D51 F43:G51 C54:D62 F54:G62 C65:D73 F65:G73" xr:uid="{00000000-0002-0000-03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3"/>
  <sheetViews>
    <sheetView workbookViewId="0"/>
  </sheetViews>
  <sheetFormatPr defaultRowHeight="15" x14ac:dyDescent="0.25"/>
  <cols>
    <col min="1" max="1" width="73.42578125" bestFit="1" customWidth="1"/>
    <col min="2" max="2" width="28.7109375" bestFit="1" customWidth="1"/>
    <col min="3" max="3" width="5.7109375" customWidth="1"/>
    <col min="4" max="4" width="29.7109375" bestFit="1" customWidth="1"/>
    <col min="5" max="5" width="5.28515625" customWidth="1"/>
    <col min="6" max="6" width="11.28515625" bestFit="1" customWidth="1"/>
    <col min="7" max="7" width="12.5703125" bestFit="1" customWidth="1"/>
    <col min="8" max="8" width="19.42578125" customWidth="1"/>
    <col min="9" max="9" width="14" bestFit="1" customWidth="1"/>
    <col min="10" max="10" width="12.28515625" bestFit="1" customWidth="1"/>
    <col min="11" max="11" width="14" bestFit="1" customWidth="1"/>
    <col min="12" max="12" width="19.42578125" customWidth="1"/>
    <col min="13" max="13" width="14" bestFit="1" customWidth="1"/>
    <col min="14" max="14" width="12.28515625" bestFit="1" customWidth="1"/>
    <col min="15" max="15" width="14" bestFit="1" customWidth="1"/>
  </cols>
  <sheetData>
    <row r="1" spans="1:15" ht="21" thickBot="1" x14ac:dyDescent="0.3">
      <c r="A1" s="20" t="s">
        <v>208</v>
      </c>
      <c r="B1" s="19"/>
      <c r="C1" s="19"/>
      <c r="D1" s="18"/>
      <c r="E1" s="18"/>
      <c r="F1" s="185">
        <v>43646</v>
      </c>
      <c r="G1" s="19"/>
      <c r="H1" s="19"/>
      <c r="I1" s="19"/>
      <c r="J1" s="19"/>
      <c r="K1" s="19"/>
      <c r="L1" s="19"/>
      <c r="M1" s="19"/>
      <c r="N1" s="19"/>
      <c r="O1" s="19"/>
    </row>
    <row r="2" spans="1:15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/>
      <c r="B3" s="200" t="s">
        <v>207</v>
      </c>
      <c r="C3" s="105"/>
      <c r="D3" s="200" t="s">
        <v>206</v>
      </c>
      <c r="E3" s="105"/>
      <c r="F3" s="203" t="s">
        <v>4</v>
      </c>
      <c r="G3" s="204"/>
      <c r="H3" s="29"/>
      <c r="I3" s="207" t="s">
        <v>205</v>
      </c>
      <c r="J3" s="208"/>
      <c r="K3" s="209"/>
      <c r="L3" s="29"/>
      <c r="M3" s="207" t="s">
        <v>204</v>
      </c>
      <c r="N3" s="208"/>
      <c r="O3" s="209"/>
    </row>
    <row r="4" spans="1:15" x14ac:dyDescent="0.25">
      <c r="A4" s="15"/>
      <c r="B4" s="201" t="s">
        <v>203</v>
      </c>
      <c r="C4" s="105"/>
      <c r="D4" s="201"/>
      <c r="E4" s="105"/>
      <c r="F4" s="205"/>
      <c r="G4" s="206"/>
      <c r="H4" s="29"/>
      <c r="I4" s="210"/>
      <c r="J4" s="211"/>
      <c r="K4" s="212"/>
      <c r="L4" s="29"/>
      <c r="M4" s="210"/>
      <c r="N4" s="211"/>
      <c r="O4" s="212"/>
    </row>
    <row r="5" spans="1:15" ht="15.75" thickBot="1" x14ac:dyDescent="0.3">
      <c r="A5" s="15"/>
      <c r="B5" s="202"/>
      <c r="C5" s="105"/>
      <c r="D5" s="202"/>
      <c r="E5" s="105"/>
      <c r="F5" s="144" t="s">
        <v>202</v>
      </c>
      <c r="G5" s="143" t="s">
        <v>201</v>
      </c>
      <c r="H5" s="142"/>
      <c r="I5" s="141" t="s">
        <v>200</v>
      </c>
      <c r="J5" s="140" t="s">
        <v>199</v>
      </c>
      <c r="K5" s="139" t="s">
        <v>198</v>
      </c>
      <c r="L5" s="142"/>
      <c r="M5" s="141" t="s">
        <v>200</v>
      </c>
      <c r="N5" s="140" t="s">
        <v>199</v>
      </c>
      <c r="O5" s="139" t="s">
        <v>198</v>
      </c>
    </row>
    <row r="6" spans="1:15" x14ac:dyDescent="0.25">
      <c r="A6" s="15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.7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21" thickBot="1" x14ac:dyDescent="0.3">
      <c r="A8" s="129" t="s">
        <v>197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2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25">
      <c r="A10" s="126" t="s">
        <v>193</v>
      </c>
      <c r="B10" s="120">
        <f>SUM(B18:B21)</f>
        <v>1371377722.2651019</v>
      </c>
      <c r="C10" s="10"/>
      <c r="D10" s="120">
        <f>SUM(D18:D21)</f>
        <v>-3434411.7200375558</v>
      </c>
      <c r="E10" s="10"/>
      <c r="F10" s="120">
        <f>SUM(F18:F21)</f>
        <v>58634596.170162246</v>
      </c>
      <c r="G10" s="132"/>
      <c r="H10" s="29"/>
      <c r="I10" s="120">
        <f>SUM(I18:I21)</f>
        <v>1126358400.3715754</v>
      </c>
      <c r="J10" s="120">
        <f>SUM(J18:J21)</f>
        <v>9436418.2854695395</v>
      </c>
      <c r="K10" s="120">
        <f>I10-J10</f>
        <v>1116921982.0861058</v>
      </c>
      <c r="L10" s="29"/>
      <c r="M10" s="120">
        <f>B10+F10+I10</f>
        <v>2556370718.8068395</v>
      </c>
      <c r="N10" s="120">
        <f>D10+J10</f>
        <v>6002006.5654319841</v>
      </c>
      <c r="O10" s="120">
        <f>M10-N10</f>
        <v>2550368712.2414074</v>
      </c>
    </row>
    <row r="11" spans="1:15" x14ac:dyDescent="0.25">
      <c r="A11" s="134" t="s">
        <v>196</v>
      </c>
      <c r="B11" s="121">
        <v>1744447.20285022</v>
      </c>
      <c r="C11" s="10"/>
      <c r="D11" s="121">
        <v>115408.21718300178</v>
      </c>
      <c r="E11" s="10"/>
      <c r="F11" s="121">
        <v>3674290.2496835631</v>
      </c>
      <c r="G11" s="132"/>
      <c r="H11" s="29"/>
      <c r="I11" s="121">
        <v>26344207</v>
      </c>
      <c r="J11" s="121">
        <v>0</v>
      </c>
      <c r="K11" s="120">
        <f>I11-J11</f>
        <v>26344207</v>
      </c>
      <c r="L11" s="29"/>
      <c r="M11" s="120">
        <f>B11+F11+I11</f>
        <v>31762944.452533782</v>
      </c>
      <c r="N11" s="120">
        <f>D11+J11</f>
        <v>115408.21718300178</v>
      </c>
      <c r="O11" s="120">
        <f>M11-N11</f>
        <v>31647536.23535078</v>
      </c>
    </row>
    <row r="12" spans="1:15" x14ac:dyDescent="0.25">
      <c r="A12" s="134" t="s">
        <v>195</v>
      </c>
      <c r="B12" s="121">
        <v>-207299.761462778</v>
      </c>
      <c r="C12" s="10"/>
      <c r="D12" s="121">
        <v>-114427.59936443779</v>
      </c>
      <c r="E12" s="10"/>
      <c r="F12" s="121">
        <v>20039.744104585745</v>
      </c>
      <c r="G12" s="132"/>
      <c r="H12" s="29"/>
      <c r="I12" s="121">
        <v>0</v>
      </c>
      <c r="J12" s="121">
        <v>0</v>
      </c>
      <c r="K12" s="120">
        <f>I12-J12</f>
        <v>0</v>
      </c>
      <c r="L12" s="29"/>
      <c r="M12" s="120">
        <f>B12+F12+I12</f>
        <v>-187260.01735819224</v>
      </c>
      <c r="N12" s="120">
        <f>D12+J12</f>
        <v>-114427.59936443779</v>
      </c>
      <c r="O12" s="120">
        <f>M12-N12</f>
        <v>-72832.417993754454</v>
      </c>
    </row>
    <row r="13" spans="1:15" x14ac:dyDescent="0.25">
      <c r="A13" s="134" t="s">
        <v>194</v>
      </c>
      <c r="B13" s="121">
        <v>1237063.4155453409</v>
      </c>
      <c r="C13" s="10"/>
      <c r="D13" s="121">
        <v>-9331.3782561818662</v>
      </c>
      <c r="E13" s="10"/>
      <c r="F13" s="121">
        <v>427981.28504722362</v>
      </c>
      <c r="G13" s="132"/>
      <c r="H13" s="29"/>
      <c r="I13" s="121">
        <v>110142.09106999999</v>
      </c>
      <c r="J13" s="121">
        <v>491879.41535999998</v>
      </c>
      <c r="K13" s="120">
        <f>I13-J13</f>
        <v>-381737.32429000002</v>
      </c>
      <c r="L13" s="29"/>
      <c r="M13" s="120">
        <f>B13+F13+I13</f>
        <v>1775186.7916625645</v>
      </c>
      <c r="N13" s="120">
        <f>D13+J13</f>
        <v>482548.03710381815</v>
      </c>
      <c r="O13" s="120">
        <f>M13-N13</f>
        <v>1292638.7545587462</v>
      </c>
    </row>
    <row r="14" spans="1:15" x14ac:dyDescent="0.25">
      <c r="A14" s="133" t="s">
        <v>180</v>
      </c>
      <c r="B14" s="120">
        <f>SUM(B10:B13)</f>
        <v>1374151933.1220345</v>
      </c>
      <c r="C14" s="10"/>
      <c r="D14" s="120">
        <f>SUM(D10:D13)</f>
        <v>-3442762.4804751733</v>
      </c>
      <c r="E14" s="10"/>
      <c r="F14" s="120">
        <f>SUM(F10:F13)</f>
        <v>62756907.448997624</v>
      </c>
      <c r="G14" s="132"/>
      <c r="H14" s="29"/>
      <c r="I14" s="120">
        <f>SUM(I10:I13)</f>
        <v>1152812749.4626453</v>
      </c>
      <c r="J14" s="120">
        <f>SUM(J10:J13)</f>
        <v>9928297.7008295394</v>
      </c>
      <c r="K14" s="120">
        <f>SUM(K10:K13)</f>
        <v>1142884451.7618158</v>
      </c>
      <c r="L14" s="29"/>
      <c r="M14" s="120">
        <f>SUM(M10:M13)</f>
        <v>2589721590.0336776</v>
      </c>
      <c r="N14" s="120">
        <f>SUM(N10:N13)</f>
        <v>6485535.2203543652</v>
      </c>
      <c r="O14" s="120">
        <f>SUM(O10:O13)</f>
        <v>2583236054.813323</v>
      </c>
    </row>
    <row r="15" spans="1:15" ht="15.75" thickBot="1" x14ac:dyDescent="0.3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6"/>
      <c r="O15" s="130"/>
    </row>
    <row r="16" spans="1:15" ht="21" thickBot="1" x14ac:dyDescent="0.3">
      <c r="A16" s="129" t="s">
        <v>193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25">
      <c r="A17" s="97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x14ac:dyDescent="0.25">
      <c r="A18" s="126" t="s">
        <v>192</v>
      </c>
      <c r="B18" s="124">
        <v>-80121630.57278809</v>
      </c>
      <c r="C18" s="125"/>
      <c r="D18" s="124">
        <v>-4315882.3749920996</v>
      </c>
      <c r="E18" s="125"/>
      <c r="F18" s="124">
        <v>40065672.273652196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29"/>
      <c r="M18" s="120">
        <f>B18+F18+I18</f>
        <v>-40055958.299135894</v>
      </c>
      <c r="N18" s="120">
        <f>D18+J18</f>
        <v>-4315882.3749920996</v>
      </c>
      <c r="O18" s="120">
        <f>M18-N18</f>
        <v>-35740075.924143791</v>
      </c>
    </row>
    <row r="19" spans="1:15" x14ac:dyDescent="0.25">
      <c r="A19" s="126" t="s">
        <v>191</v>
      </c>
      <c r="B19" s="124">
        <v>179989263.0556227</v>
      </c>
      <c r="C19" s="125"/>
      <c r="D19" s="124">
        <v>824802.32638388849</v>
      </c>
      <c r="E19" s="125"/>
      <c r="F19" s="124">
        <v>2963209.3916645497</v>
      </c>
      <c r="G19" s="123" t="s">
        <v>276</v>
      </c>
      <c r="H19" s="122"/>
      <c r="I19" s="121">
        <v>6466771.2559799897</v>
      </c>
      <c r="J19" s="121">
        <v>276975.24446000002</v>
      </c>
      <c r="K19" s="120">
        <f>I19-J19</f>
        <v>6189796.0115199899</v>
      </c>
      <c r="L19" s="29"/>
      <c r="M19" s="120">
        <f>B19+F19+I19</f>
        <v>189419243.70326725</v>
      </c>
      <c r="N19" s="120">
        <f>D19+J19</f>
        <v>1101777.5708438884</v>
      </c>
      <c r="O19" s="120">
        <f>M19-N19</f>
        <v>188317466.13242337</v>
      </c>
    </row>
    <row r="20" spans="1:15" x14ac:dyDescent="0.25">
      <c r="A20" s="126" t="s">
        <v>190</v>
      </c>
      <c r="B20" s="124">
        <v>1129215325.3555796</v>
      </c>
      <c r="C20" s="125"/>
      <c r="D20" s="124">
        <v>23816.226117731152</v>
      </c>
      <c r="E20" s="125"/>
      <c r="F20" s="124">
        <v>13481203.667948375</v>
      </c>
      <c r="G20" s="123" t="s">
        <v>276</v>
      </c>
      <c r="H20" s="122"/>
      <c r="I20" s="121">
        <v>1115634086.4004338</v>
      </c>
      <c r="J20" s="121">
        <v>9159443.0410095397</v>
      </c>
      <c r="K20" s="120">
        <f>I20-J20</f>
        <v>1106474643.3594244</v>
      </c>
      <c r="L20" s="29"/>
      <c r="M20" s="120">
        <f>B20+F20+I20</f>
        <v>2258330615.4239616</v>
      </c>
      <c r="N20" s="120">
        <f>D20+J20</f>
        <v>9183259.2671272717</v>
      </c>
      <c r="O20" s="120">
        <f>M20-N20</f>
        <v>2249147356.1568346</v>
      </c>
    </row>
    <row r="21" spans="1:15" x14ac:dyDescent="0.25">
      <c r="A21" s="126" t="s">
        <v>189</v>
      </c>
      <c r="B21" s="124">
        <v>142294764.42668772</v>
      </c>
      <c r="C21" s="125"/>
      <c r="D21" s="124">
        <v>32852.102452924002</v>
      </c>
      <c r="E21" s="125"/>
      <c r="F21" s="124">
        <v>2124510.8368971269</v>
      </c>
      <c r="G21" s="123" t="s">
        <v>276</v>
      </c>
      <c r="H21" s="122"/>
      <c r="I21" s="121">
        <v>4257542.7151615499</v>
      </c>
      <c r="J21" s="121">
        <v>0</v>
      </c>
      <c r="K21" s="120">
        <f>I21-J21</f>
        <v>4257542.7151615499</v>
      </c>
      <c r="L21" s="29"/>
      <c r="M21" s="120">
        <f>B21+F21+I21</f>
        <v>148676817.97874641</v>
      </c>
      <c r="N21" s="120">
        <f>D21+J21</f>
        <v>32852.102452924002</v>
      </c>
      <c r="O21" s="120">
        <f>M21-N21</f>
        <v>148643965.87629348</v>
      </c>
    </row>
    <row r="22" spans="1:15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4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4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4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0"/>
  <sheetViews>
    <sheetView workbookViewId="0"/>
  </sheetViews>
  <sheetFormatPr defaultRowHeight="15" x14ac:dyDescent="0.25"/>
  <cols>
    <col min="1" max="1" width="82.7109375" bestFit="1" customWidth="1"/>
    <col min="2" max="2" width="17" bestFit="1" customWidth="1"/>
    <col min="3" max="3" width="14.7109375" bestFit="1" customWidth="1"/>
    <col min="4" max="4" width="15" bestFit="1" customWidth="1"/>
    <col min="5" max="5" width="15.71093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9.5703125" bestFit="1" customWidth="1"/>
    <col min="14" max="14" width="9.28515625" bestFit="1" customWidth="1"/>
    <col min="15" max="15" width="14.5703125" bestFit="1" customWidth="1"/>
    <col min="16" max="16" width="16.140625" bestFit="1" customWidth="1"/>
    <col min="17" max="17" width="17" bestFit="1" customWidth="1"/>
    <col min="18" max="18" width="14.7109375" bestFit="1" customWidth="1"/>
    <col min="19" max="19" width="15" bestFit="1" customWidth="1"/>
    <col min="20" max="21" width="14.42578125" bestFit="1" customWidth="1"/>
    <col min="22" max="22" width="11.7109375" bestFit="1" customWidth="1"/>
    <col min="23" max="23" width="13.28515625" bestFit="1" customWidth="1"/>
    <col min="24" max="24" width="8.85546875" bestFit="1" customWidth="1"/>
    <col min="25" max="25" width="12.28515625" bestFit="1" customWidth="1"/>
    <col min="26" max="26" width="9.5703125" bestFit="1" customWidth="1"/>
    <col min="27" max="27" width="9.28515625" bestFit="1" customWidth="1"/>
    <col min="28" max="28" width="14.5703125" bestFit="1" customWidth="1"/>
    <col min="29" max="29" width="16.140625" bestFit="1" customWidth="1"/>
  </cols>
  <sheetData>
    <row r="1" spans="1:29" ht="21" thickBot="1" x14ac:dyDescent="0.35">
      <c r="A1" s="20" t="s">
        <v>240</v>
      </c>
      <c r="B1" s="96"/>
      <c r="C1" s="95"/>
      <c r="D1" s="96"/>
      <c r="E1" s="184">
        <v>43646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25">
      <c r="A3" s="156"/>
      <c r="B3" s="213" t="s">
        <v>239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 t="s">
        <v>238</v>
      </c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5"/>
    </row>
    <row r="4" spans="1:29" ht="45.75" thickBot="1" x14ac:dyDescent="0.3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230</v>
      </c>
      <c r="H4" s="154" t="s">
        <v>229</v>
      </c>
      <c r="I4" s="154" t="s">
        <v>228</v>
      </c>
      <c r="J4" s="154" t="s">
        <v>227</v>
      </c>
      <c r="K4" s="154" t="s">
        <v>226</v>
      </c>
      <c r="L4" s="154" t="s">
        <v>237</v>
      </c>
      <c r="M4" s="154" t="s">
        <v>236</v>
      </c>
      <c r="N4" s="154" t="s">
        <v>133</v>
      </c>
      <c r="O4" s="154" t="s">
        <v>225</v>
      </c>
      <c r="P4" s="154" t="s">
        <v>224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230</v>
      </c>
      <c r="W4" s="154" t="s">
        <v>229</v>
      </c>
      <c r="X4" s="154" t="s">
        <v>228</v>
      </c>
      <c r="Y4" s="154" t="s">
        <v>227</v>
      </c>
      <c r="Z4" s="154" t="s">
        <v>226</v>
      </c>
      <c r="AA4" s="154" t="s">
        <v>133</v>
      </c>
      <c r="AB4" s="154" t="s">
        <v>225</v>
      </c>
      <c r="AC4" s="153" t="s">
        <v>224</v>
      </c>
    </row>
    <row r="5" spans="1:29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1" thickBot="1" x14ac:dyDescent="0.3">
      <c r="A8" s="129" t="s">
        <v>197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x14ac:dyDescent="0.25">
      <c r="A10" s="150" t="s">
        <v>193</v>
      </c>
      <c r="B10" s="145">
        <f t="shared" ref="B10:K10" si="0">SUM(B14:B29)</f>
        <v>41688125.051486634</v>
      </c>
      <c r="C10" s="145">
        <f t="shared" si="0"/>
        <v>5131050.5000067316</v>
      </c>
      <c r="D10" s="145">
        <f t="shared" si="0"/>
        <v>184877.82077560097</v>
      </c>
      <c r="E10" s="145">
        <f t="shared" si="0"/>
        <v>3590.3250360750353</v>
      </c>
      <c r="F10" s="145">
        <f t="shared" si="0"/>
        <v>697</v>
      </c>
      <c r="G10" s="145">
        <f t="shared" si="0"/>
        <v>135756.00000039261</v>
      </c>
      <c r="H10" s="145">
        <f t="shared" si="0"/>
        <v>434054.54524218076</v>
      </c>
      <c r="I10" s="145">
        <f t="shared" si="0"/>
        <v>4205843.0969221061</v>
      </c>
      <c r="J10" s="145">
        <f t="shared" si="0"/>
        <v>-2931</v>
      </c>
      <c r="K10" s="145">
        <f t="shared" si="0"/>
        <v>28972.697222222221</v>
      </c>
      <c r="L10" s="146"/>
      <c r="M10" s="146"/>
      <c r="N10" s="145">
        <f>SUM(N14:N29)</f>
        <v>-329905.99063359416</v>
      </c>
      <c r="O10" s="145">
        <f>SUM(O14:O29)</f>
        <v>177749.70260959704</v>
      </c>
      <c r="P10" s="145">
        <f>B10+C10-D10-E10-F10-G10-H10-I10+J10-K10+N10+O10</f>
        <v>41670296.778270781</v>
      </c>
      <c r="Q10" s="145">
        <f t="shared" ref="Q10:AB10" si="1">SUM(Q14:Q29)</f>
        <v>2920861.9999978947</v>
      </c>
      <c r="R10" s="145">
        <f t="shared" si="1"/>
        <v>105239.00000006682</v>
      </c>
      <c r="S10" s="145">
        <f t="shared" si="1"/>
        <v>23757.879213592259</v>
      </c>
      <c r="T10" s="145">
        <f t="shared" si="1"/>
        <v>0</v>
      </c>
      <c r="U10" s="145">
        <f t="shared" si="1"/>
        <v>0</v>
      </c>
      <c r="V10" s="145">
        <f t="shared" si="1"/>
        <v>26380.999999924064</v>
      </c>
      <c r="W10" s="145">
        <f t="shared" si="1"/>
        <v>41687.056537838944</v>
      </c>
      <c r="X10" s="145">
        <f t="shared" si="1"/>
        <v>34461.000000014901</v>
      </c>
      <c r="Y10" s="145">
        <f t="shared" si="1"/>
        <v>-1536</v>
      </c>
      <c r="Z10" s="145">
        <f t="shared" si="1"/>
        <v>26182</v>
      </c>
      <c r="AA10" s="145">
        <f t="shared" si="1"/>
        <v>-114121.32339365616</v>
      </c>
      <c r="AB10" s="145">
        <f t="shared" si="1"/>
        <v>83981.599662659923</v>
      </c>
      <c r="AC10" s="145">
        <f>Q10+R10-S10-T10-U10-V10-W10-X10+Y10-Z10+AA10+AB10</f>
        <v>2841956.3405155949</v>
      </c>
    </row>
    <row r="11" spans="1:29" ht="15.75" thickBot="1" x14ac:dyDescent="0.3">
      <c r="A11" s="10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1" thickBot="1" x14ac:dyDescent="0.3">
      <c r="A12" s="129" t="s">
        <v>193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25">
      <c r="A13" s="10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25">
      <c r="A14" s="126" t="s">
        <v>223</v>
      </c>
      <c r="B14" s="124">
        <v>9051318.778885344</v>
      </c>
      <c r="C14" s="124">
        <v>912650</v>
      </c>
      <c r="D14" s="124">
        <v>35494.528919999997</v>
      </c>
      <c r="E14" s="124">
        <v>390.3250360750352</v>
      </c>
      <c r="F14" s="124">
        <v>83</v>
      </c>
      <c r="G14" s="124">
        <v>27</v>
      </c>
      <c r="H14" s="124">
        <v>10685.999999899999</v>
      </c>
      <c r="I14" s="124">
        <v>777125.09692044707</v>
      </c>
      <c r="J14" s="124">
        <v>-3</v>
      </c>
      <c r="K14" s="124">
        <v>4389.6972222222212</v>
      </c>
      <c r="L14" s="146"/>
      <c r="M14" s="146"/>
      <c r="N14" s="124">
        <v>19065.022258267909</v>
      </c>
      <c r="O14" s="124">
        <v>-18875.432000000001</v>
      </c>
      <c r="P14" s="145">
        <f>B14+C14-D14-E14-F14-G14-H14-I14+J14-K14+N14+O14</f>
        <v>9135959.7210449688</v>
      </c>
      <c r="Q14" s="124">
        <v>73381.000000001004</v>
      </c>
      <c r="R14" s="124">
        <v>3235</v>
      </c>
      <c r="S14" s="124">
        <v>358</v>
      </c>
      <c r="T14" s="124">
        <v>0</v>
      </c>
      <c r="U14" s="124">
        <v>0</v>
      </c>
      <c r="V14" s="124">
        <v>2233</v>
      </c>
      <c r="W14" s="124">
        <v>518</v>
      </c>
      <c r="X14" s="124">
        <v>10763</v>
      </c>
      <c r="Y14" s="124">
        <v>0</v>
      </c>
      <c r="Z14" s="124">
        <v>529</v>
      </c>
      <c r="AA14" s="124">
        <v>0</v>
      </c>
      <c r="AB14" s="124">
        <v>71964</v>
      </c>
      <c r="AC14" s="145">
        <f>Q14+R14-S14-T14-U14-V14-W14-X14+Y14-Z14+AA14+AB14</f>
        <v>134179.00000000099</v>
      </c>
    </row>
    <row r="15" spans="1:29" x14ac:dyDescent="0.25">
      <c r="A15" s="126" t="s">
        <v>222</v>
      </c>
      <c r="B15" s="124">
        <v>1535626</v>
      </c>
      <c r="C15" s="124">
        <v>424375</v>
      </c>
      <c r="D15" s="124">
        <v>3000</v>
      </c>
      <c r="E15" s="124">
        <v>1</v>
      </c>
      <c r="F15" s="124">
        <v>2</v>
      </c>
      <c r="G15" s="124">
        <v>0</v>
      </c>
      <c r="H15" s="124">
        <v>0</v>
      </c>
      <c r="I15" s="124">
        <v>373445</v>
      </c>
      <c r="J15" s="124">
        <v>0</v>
      </c>
      <c r="K15" s="124">
        <v>1124</v>
      </c>
      <c r="L15" s="146"/>
      <c r="M15" s="146"/>
      <c r="N15" s="124">
        <v>-13174</v>
      </c>
      <c r="O15" s="124">
        <v>0</v>
      </c>
      <c r="P15" s="145">
        <f>B15+C15-D15-E15-F15-G15-H15-I15+J15-K15+N15+O15</f>
        <v>1569255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0</v>
      </c>
      <c r="X15" s="124">
        <v>0</v>
      </c>
      <c r="Y15" s="124">
        <v>0</v>
      </c>
      <c r="Z15" s="124">
        <v>0</v>
      </c>
      <c r="AA15" s="124">
        <v>0</v>
      </c>
      <c r="AB15" s="124">
        <v>0</v>
      </c>
      <c r="AC15" s="145">
        <f>Q15+R15-S15-T15-U15-V15-W15-X15+Y15-Z15+AA15+AB15</f>
        <v>0</v>
      </c>
    </row>
    <row r="16" spans="1:29" x14ac:dyDescent="0.25">
      <c r="A16" s="126" t="s">
        <v>221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25">
      <c r="A17" s="126" t="s">
        <v>220</v>
      </c>
      <c r="B17" s="124">
        <v>4785815.75</v>
      </c>
      <c r="C17" s="124">
        <v>688384</v>
      </c>
      <c r="D17" s="124">
        <v>3589</v>
      </c>
      <c r="E17" s="124">
        <v>2522</v>
      </c>
      <c r="F17" s="124">
        <v>168</v>
      </c>
      <c r="G17" s="124">
        <v>93</v>
      </c>
      <c r="H17" s="124">
        <v>0</v>
      </c>
      <c r="I17" s="124">
        <v>673412</v>
      </c>
      <c r="J17" s="124">
        <v>0</v>
      </c>
      <c r="K17" s="124">
        <v>7381</v>
      </c>
      <c r="L17" s="146"/>
      <c r="M17" s="146"/>
      <c r="N17" s="124">
        <v>-68720</v>
      </c>
      <c r="O17" s="124">
        <v>-2606</v>
      </c>
      <c r="P17" s="145">
        <f>B17+C17-D17-E17-F17-G17-H17-I17+J17-K17+N17+O17</f>
        <v>4715708.75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45">
        <f>Q17+R17-S17-T17-U17-V17-W17-X17+Y17-Z17+AA17+AB17</f>
        <v>0</v>
      </c>
    </row>
    <row r="18" spans="1:29" x14ac:dyDescent="0.25">
      <c r="A18" s="126" t="s">
        <v>219</v>
      </c>
      <c r="B18" s="124">
        <v>4016140.6688897</v>
      </c>
      <c r="C18" s="124">
        <v>441782</v>
      </c>
      <c r="D18" s="124">
        <v>6652</v>
      </c>
      <c r="E18" s="124">
        <v>398</v>
      </c>
      <c r="F18" s="124">
        <v>414</v>
      </c>
      <c r="G18" s="124">
        <v>0</v>
      </c>
      <c r="H18" s="124">
        <v>3618</v>
      </c>
      <c r="I18" s="124">
        <v>461118</v>
      </c>
      <c r="J18" s="124">
        <v>0</v>
      </c>
      <c r="K18" s="124">
        <v>14998</v>
      </c>
      <c r="L18" s="146"/>
      <c r="M18" s="146"/>
      <c r="N18" s="124">
        <v>-14893</v>
      </c>
      <c r="O18" s="124">
        <v>203419</v>
      </c>
      <c r="P18" s="145">
        <f>B18+C18-D18-E18-F18-G18-H18-I18+J18-K18+N18+O18</f>
        <v>4159250.6688896995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45">
        <f>Q18+R18-S18-T18-U18-V18-W18-X18+Y18-Z18+AA18+AB18</f>
        <v>0</v>
      </c>
    </row>
    <row r="19" spans="1:29" x14ac:dyDescent="0.25">
      <c r="A19" s="126" t="s">
        <v>218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25">
      <c r="A20" s="126" t="s">
        <v>217</v>
      </c>
      <c r="B20" s="124">
        <v>10907486.000012569</v>
      </c>
      <c r="C20" s="124">
        <v>1698930</v>
      </c>
      <c r="D20" s="124">
        <v>95293.000000149012</v>
      </c>
      <c r="E20" s="124">
        <v>64</v>
      </c>
      <c r="F20" s="124">
        <v>0</v>
      </c>
      <c r="G20" s="124">
        <v>8170</v>
      </c>
      <c r="H20" s="124">
        <v>4572</v>
      </c>
      <c r="I20" s="124">
        <v>1360902.0000013933</v>
      </c>
      <c r="J20" s="124">
        <v>0</v>
      </c>
      <c r="K20" s="124">
        <v>1033</v>
      </c>
      <c r="L20" s="146"/>
      <c r="M20" s="146"/>
      <c r="N20" s="124">
        <v>29984.999999999709</v>
      </c>
      <c r="O20" s="124">
        <v>-2843.9999999996508</v>
      </c>
      <c r="P20" s="145">
        <f>B20+C20-D20-E20-F20-G20-H20-I20+J20-K20+N20+O20</f>
        <v>11163523.000011027</v>
      </c>
      <c r="Q20" s="124">
        <v>1871.00000000101</v>
      </c>
      <c r="R20" s="124">
        <v>23</v>
      </c>
      <c r="S20" s="124">
        <v>22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24</v>
      </c>
      <c r="AA20" s="124">
        <v>27</v>
      </c>
      <c r="AB20" s="124">
        <v>0</v>
      </c>
      <c r="AC20" s="145">
        <f>Q20+R20-S20-T20-U20-V20-W20-X20+Y20-Z20+AA20+AB20</f>
        <v>1875.00000000101</v>
      </c>
    </row>
    <row r="21" spans="1:29" x14ac:dyDescent="0.25">
      <c r="A21" s="126" t="s">
        <v>216</v>
      </c>
      <c r="B21" s="124">
        <v>2805136</v>
      </c>
      <c r="C21" s="124">
        <v>511978</v>
      </c>
      <c r="D21" s="124">
        <v>18642</v>
      </c>
      <c r="E21" s="124">
        <v>0</v>
      </c>
      <c r="F21" s="124">
        <v>0</v>
      </c>
      <c r="G21" s="124">
        <v>0</v>
      </c>
      <c r="H21" s="124">
        <v>6</v>
      </c>
      <c r="I21" s="124">
        <v>522183</v>
      </c>
      <c r="J21" s="124">
        <v>0</v>
      </c>
      <c r="K21" s="124">
        <v>0</v>
      </c>
      <c r="L21" s="146"/>
      <c r="M21" s="146"/>
      <c r="N21" s="124">
        <v>-2419</v>
      </c>
      <c r="O21" s="124">
        <v>0</v>
      </c>
      <c r="P21" s="145">
        <f>B21+C21-D21-E21-F21-G21-H21-I21+J21-K21+N21+O21</f>
        <v>2773864</v>
      </c>
      <c r="Q21" s="124">
        <v>2530</v>
      </c>
      <c r="R21" s="124">
        <v>190</v>
      </c>
      <c r="S21" s="124">
        <v>114</v>
      </c>
      <c r="T21" s="124">
        <v>0</v>
      </c>
      <c r="U21" s="124">
        <v>0</v>
      </c>
      <c r="V21" s="124">
        <v>0</v>
      </c>
      <c r="W21" s="124">
        <v>1</v>
      </c>
      <c r="X21" s="124">
        <v>0</v>
      </c>
      <c r="Y21" s="124">
        <v>0</v>
      </c>
      <c r="Z21" s="124">
        <v>4</v>
      </c>
      <c r="AA21" s="124">
        <v>-155</v>
      </c>
      <c r="AB21" s="124">
        <v>0</v>
      </c>
      <c r="AC21" s="145">
        <f>Q21+R21-S21-T21-U21-V21-W21-X21+Y21-Z21+AA21+AB21</f>
        <v>2446</v>
      </c>
    </row>
    <row r="22" spans="1:29" x14ac:dyDescent="0.25">
      <c r="A22" s="126" t="s">
        <v>215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25">
      <c r="A23" s="126" t="s">
        <v>191</v>
      </c>
      <c r="B23" s="124">
        <v>1864.0000000011</v>
      </c>
      <c r="C23" s="124">
        <v>62</v>
      </c>
      <c r="D23" s="124">
        <v>1</v>
      </c>
      <c r="E23" s="124">
        <v>0</v>
      </c>
      <c r="F23" s="124">
        <v>0</v>
      </c>
      <c r="G23" s="124">
        <v>0</v>
      </c>
      <c r="H23" s="124">
        <v>27</v>
      </c>
      <c r="I23" s="124">
        <v>0</v>
      </c>
      <c r="J23" s="124">
        <v>0</v>
      </c>
      <c r="K23" s="124">
        <v>0</v>
      </c>
      <c r="L23" s="146"/>
      <c r="M23" s="146"/>
      <c r="N23" s="124">
        <v>6</v>
      </c>
      <c r="O23" s="124">
        <v>-1883</v>
      </c>
      <c r="P23" s="145">
        <f>B23+C23-D23-E23-F23-G23-H23-I23+J23-K23+N23+O23</f>
        <v>21.000000001100034</v>
      </c>
      <c r="Q23" s="124">
        <v>601807.00000000093</v>
      </c>
      <c r="R23" s="124">
        <v>8231</v>
      </c>
      <c r="S23" s="124">
        <v>14058</v>
      </c>
      <c r="T23" s="124">
        <v>0</v>
      </c>
      <c r="U23" s="124">
        <v>0</v>
      </c>
      <c r="V23" s="124">
        <v>286</v>
      </c>
      <c r="W23" s="124">
        <v>652</v>
      </c>
      <c r="X23" s="124">
        <v>325</v>
      </c>
      <c r="Y23" s="124">
        <v>0</v>
      </c>
      <c r="Z23" s="124">
        <v>592</v>
      </c>
      <c r="AA23" s="124">
        <v>-123</v>
      </c>
      <c r="AB23" s="124">
        <v>5</v>
      </c>
      <c r="AC23" s="145">
        <f>Q23+R23-S23-T23-U23-V23-W23-X23+Y23-Z23+AA23+AB23</f>
        <v>594007.00000000093</v>
      </c>
    </row>
    <row r="24" spans="1:29" x14ac:dyDescent="0.25">
      <c r="A24" s="126" t="s">
        <v>214</v>
      </c>
      <c r="B24" s="124">
        <v>4042751.8536666678</v>
      </c>
      <c r="C24" s="124">
        <v>313558.00000040431</v>
      </c>
      <c r="D24" s="124">
        <v>9032.2918547110312</v>
      </c>
      <c r="E24" s="124">
        <v>1</v>
      </c>
      <c r="F24" s="124">
        <v>0</v>
      </c>
      <c r="G24" s="124">
        <v>59090.000000040236</v>
      </c>
      <c r="H24" s="124">
        <v>317808.54524295666</v>
      </c>
      <c r="I24" s="124">
        <v>13982.00000021391</v>
      </c>
      <c r="J24" s="124">
        <v>-232</v>
      </c>
      <c r="K24" s="124">
        <v>7</v>
      </c>
      <c r="L24" s="146"/>
      <c r="M24" s="146"/>
      <c r="N24" s="124">
        <v>-268776.67956530681</v>
      </c>
      <c r="O24" s="124">
        <v>539.13463544001752</v>
      </c>
      <c r="P24" s="145">
        <f>B24+C24-D24-E24-F24-G24-H24-I24+J24-K24+N24+O24</f>
        <v>3687919.4716392835</v>
      </c>
      <c r="Q24" s="124">
        <v>1125700.9999963969</v>
      </c>
      <c r="R24" s="124">
        <v>58527.999999994499</v>
      </c>
      <c r="S24" s="124">
        <v>4011.9750870328162</v>
      </c>
      <c r="T24" s="124">
        <v>0</v>
      </c>
      <c r="U24" s="124">
        <v>0</v>
      </c>
      <c r="V24" s="124">
        <v>15201.999999978121</v>
      </c>
      <c r="W24" s="124">
        <v>22599.055857799154</v>
      </c>
      <c r="X24" s="124">
        <v>23380.000000014901</v>
      </c>
      <c r="Y24" s="124">
        <v>-9</v>
      </c>
      <c r="Z24" s="124">
        <v>24464</v>
      </c>
      <c r="AA24" s="124">
        <v>-126531.14250438902</v>
      </c>
      <c r="AB24" s="124">
        <v>12193.002044657653</v>
      </c>
      <c r="AC24" s="145">
        <f>Q24+R24-S24-T24-U24-V24-W24-X24+Y24-Z24+AA24+AB24</f>
        <v>980224.82859183475</v>
      </c>
    </row>
    <row r="25" spans="1:29" x14ac:dyDescent="0.25">
      <c r="A25" s="126" t="s">
        <v>213</v>
      </c>
      <c r="B25" s="124">
        <v>2835386.0000323518</v>
      </c>
      <c r="C25" s="124">
        <v>95052.500006327624</v>
      </c>
      <c r="D25" s="124">
        <v>5031.0000007409326</v>
      </c>
      <c r="E25" s="124">
        <v>31</v>
      </c>
      <c r="F25" s="124">
        <v>0</v>
      </c>
      <c r="G25" s="124">
        <v>28584.000000352389</v>
      </c>
      <c r="H25" s="124">
        <v>39097.999999324071</v>
      </c>
      <c r="I25" s="124">
        <v>3519.0000000521541</v>
      </c>
      <c r="J25" s="124">
        <v>-2119</v>
      </c>
      <c r="K25" s="124">
        <v>0</v>
      </c>
      <c r="L25" s="146"/>
      <c r="M25" s="146"/>
      <c r="N25" s="124">
        <v>-24061.333326554988</v>
      </c>
      <c r="O25" s="124">
        <v>-2.5843328330665827E-5</v>
      </c>
      <c r="P25" s="145">
        <f>B25+C25-D25-E25-F25-G25-H25-I25+J25-K25+N25+O25</f>
        <v>2827995.1666858117</v>
      </c>
      <c r="Q25" s="124">
        <v>496483.00000088487</v>
      </c>
      <c r="R25" s="124">
        <v>10964.000000075606</v>
      </c>
      <c r="S25" s="124">
        <v>698.89777518810718</v>
      </c>
      <c r="T25" s="124">
        <v>0</v>
      </c>
      <c r="U25" s="124">
        <v>0</v>
      </c>
      <c r="V25" s="124">
        <v>4846.9999999459433</v>
      </c>
      <c r="W25" s="124">
        <v>11146.000680117217</v>
      </c>
      <c r="X25" s="124">
        <v>-6</v>
      </c>
      <c r="Y25" s="124">
        <v>-856</v>
      </c>
      <c r="Z25" s="124">
        <v>0</v>
      </c>
      <c r="AA25" s="124">
        <v>15211.49966173201</v>
      </c>
      <c r="AB25" s="124">
        <v>-2.0372681319713593E-9</v>
      </c>
      <c r="AC25" s="145">
        <f>Q25+R25-S25-T25-U25-V25-W25-X25+Y25-Z25+AA25+AB25</f>
        <v>505116.60120743921</v>
      </c>
    </row>
    <row r="26" spans="1:29" x14ac:dyDescent="0.25">
      <c r="A26" s="126" t="s">
        <v>212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25">
      <c r="A27" s="126" t="s">
        <v>211</v>
      </c>
      <c r="B27" s="124">
        <v>2.0000000000000001E-9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46"/>
      <c r="M27" s="146"/>
      <c r="N27" s="124">
        <v>0</v>
      </c>
      <c r="O27" s="124">
        <v>0</v>
      </c>
      <c r="P27" s="145">
        <f>B27+C27-D27-E27-F27-G27-H27-I27+J27-K27+N27+O27</f>
        <v>2.0000000000000001E-9</v>
      </c>
      <c r="Q27" s="124">
        <v>444385.60379742499</v>
      </c>
      <c r="R27" s="124">
        <v>22133.3665281188</v>
      </c>
      <c r="S27" s="124">
        <v>3913.0063513713358</v>
      </c>
      <c r="T27" s="124">
        <v>0</v>
      </c>
      <c r="U27" s="124">
        <v>0</v>
      </c>
      <c r="V27" s="124">
        <v>494.00218155462198</v>
      </c>
      <c r="W27" s="124">
        <v>5632.999999922572</v>
      </c>
      <c r="X27" s="124">
        <v>0</v>
      </c>
      <c r="Y27" s="124">
        <v>-546</v>
      </c>
      <c r="Z27" s="124">
        <v>569</v>
      </c>
      <c r="AA27" s="124">
        <v>-678.68055099914659</v>
      </c>
      <c r="AB27" s="124">
        <v>48142.597618004293</v>
      </c>
      <c r="AC27" s="145">
        <f>Q27+R27-S27-T27-U27-V27-W27-X27+Y27-Z27+AA27+AB27</f>
        <v>502827.8788597004</v>
      </c>
    </row>
    <row r="28" spans="1:29" x14ac:dyDescent="0.25">
      <c r="A28" s="126" t="s">
        <v>210</v>
      </c>
      <c r="B28" s="124">
        <v>1669264.0000000009</v>
      </c>
      <c r="C28" s="124">
        <v>44279</v>
      </c>
      <c r="D28" s="124">
        <v>8081</v>
      </c>
      <c r="E28" s="124">
        <v>183</v>
      </c>
      <c r="F28" s="124">
        <v>30</v>
      </c>
      <c r="G28" s="124">
        <v>38546</v>
      </c>
      <c r="H28" s="124">
        <v>57677</v>
      </c>
      <c r="I28" s="124">
        <v>20157</v>
      </c>
      <c r="J28" s="124">
        <v>-576</v>
      </c>
      <c r="K28" s="124">
        <v>40</v>
      </c>
      <c r="L28" s="146"/>
      <c r="M28" s="146"/>
      <c r="N28" s="124">
        <v>14244</v>
      </c>
      <c r="O28" s="124">
        <v>0</v>
      </c>
      <c r="P28" s="145">
        <f>B28+C28-D28-E28-F28-G28-H28-I28+J28-K28+N28+O28</f>
        <v>1602497.0000000009</v>
      </c>
      <c r="Q28" s="124">
        <v>101209.000000101</v>
      </c>
      <c r="R28" s="124">
        <v>1451</v>
      </c>
      <c r="S28" s="124">
        <v>470</v>
      </c>
      <c r="T28" s="124">
        <v>0</v>
      </c>
      <c r="U28" s="124">
        <v>0</v>
      </c>
      <c r="V28" s="124">
        <v>1296</v>
      </c>
      <c r="W28" s="124">
        <v>482</v>
      </c>
      <c r="X28" s="124">
        <v>-1</v>
      </c>
      <c r="Y28" s="124">
        <v>-125</v>
      </c>
      <c r="Z28" s="124">
        <v>0</v>
      </c>
      <c r="AA28" s="124">
        <v>-1129</v>
      </c>
      <c r="AB28" s="124">
        <v>-48188</v>
      </c>
      <c r="AC28" s="145">
        <f>Q28+R28-S28-T28-U28-V28-W28-X28+Y28-Z28+AA28+AB28</f>
        <v>50971.000000101005</v>
      </c>
    </row>
    <row r="29" spans="1:29" x14ac:dyDescent="0.25">
      <c r="A29" s="126" t="s">
        <v>209</v>
      </c>
      <c r="B29" s="124">
        <v>37336.000000001004</v>
      </c>
      <c r="C29" s="124">
        <v>0</v>
      </c>
      <c r="D29" s="124">
        <v>62</v>
      </c>
      <c r="E29" s="124">
        <v>0</v>
      </c>
      <c r="F29" s="124">
        <v>0</v>
      </c>
      <c r="G29" s="124">
        <v>1246</v>
      </c>
      <c r="H29" s="124">
        <v>562</v>
      </c>
      <c r="I29" s="124">
        <v>0</v>
      </c>
      <c r="J29" s="124">
        <v>-1</v>
      </c>
      <c r="K29" s="124">
        <v>0</v>
      </c>
      <c r="L29" s="146"/>
      <c r="M29" s="146"/>
      <c r="N29" s="124">
        <v>-1162</v>
      </c>
      <c r="O29" s="124">
        <v>0</v>
      </c>
      <c r="P29" s="145">
        <f>B29+C29-D29-E29-F29-G29-H29-I29+J29-K29+N29+O29</f>
        <v>34303.000000001004</v>
      </c>
      <c r="Q29" s="124">
        <v>73494.396203084005</v>
      </c>
      <c r="R29" s="124">
        <v>483.63347187790498</v>
      </c>
      <c r="S29" s="124">
        <v>112</v>
      </c>
      <c r="T29" s="124">
        <v>0</v>
      </c>
      <c r="U29" s="124">
        <v>0</v>
      </c>
      <c r="V29" s="124">
        <v>2022.9978184453789</v>
      </c>
      <c r="W29" s="124">
        <v>656</v>
      </c>
      <c r="X29" s="124">
        <v>0</v>
      </c>
      <c r="Y29" s="124">
        <v>0</v>
      </c>
      <c r="Z29" s="124">
        <v>0</v>
      </c>
      <c r="AA29" s="124">
        <v>-743</v>
      </c>
      <c r="AB29" s="124">
        <v>-134.99999999999636</v>
      </c>
      <c r="AC29" s="145">
        <f>Q29+R29-S29-T29-U29-V29-W29-X29+Y29-Z29+AA29+AB29</f>
        <v>70309.031856516536</v>
      </c>
    </row>
    <row r="30" spans="1:29" x14ac:dyDescent="0.25">
      <c r="A30" s="7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5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5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workbookViewId="0"/>
  </sheetViews>
  <sheetFormatPr defaultColWidth="27" defaultRowHeight="15" x14ac:dyDescent="0.25"/>
  <cols>
    <col min="1" max="1" width="77.7109375" bestFit="1" customWidth="1"/>
    <col min="2" max="2" width="24.85546875" bestFit="1" customWidth="1"/>
    <col min="3" max="3" width="16" bestFit="1" customWidth="1"/>
    <col min="4" max="4" width="15.7109375" bestFit="1" customWidth="1"/>
    <col min="5" max="5" width="24.28515625" bestFit="1" customWidth="1"/>
    <col min="6" max="6" width="23" bestFit="1" customWidth="1"/>
    <col min="7" max="7" width="22.42578125" bestFit="1" customWidth="1"/>
    <col min="8" max="8" width="7.42578125" bestFit="1" customWidth="1"/>
    <col min="9" max="9" width="14.5703125" bestFit="1" customWidth="1"/>
    <col min="10" max="10" width="24.85546875" bestFit="1" customWidth="1"/>
  </cols>
  <sheetData>
    <row r="1" spans="1:10" ht="21" thickBot="1" x14ac:dyDescent="0.35">
      <c r="A1" s="20" t="s">
        <v>248</v>
      </c>
      <c r="B1" s="96"/>
      <c r="C1" s="96"/>
      <c r="D1" s="184">
        <v>43646</v>
      </c>
      <c r="E1" s="95"/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213" t="s">
        <v>247</v>
      </c>
      <c r="C3" s="214"/>
      <c r="D3" s="214"/>
      <c r="E3" s="214"/>
      <c r="F3" s="214"/>
      <c r="G3" s="214"/>
      <c r="H3" s="214"/>
      <c r="I3" s="214"/>
      <c r="J3" s="215"/>
    </row>
    <row r="4" spans="1:10" ht="30.75" thickBot="1" x14ac:dyDescent="0.3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133</v>
      </c>
      <c r="I4" s="154" t="s">
        <v>225</v>
      </c>
      <c r="J4" s="153" t="s">
        <v>241</v>
      </c>
    </row>
    <row r="5" spans="1:10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1" thickBot="1" x14ac:dyDescent="0.3">
      <c r="A8" s="129" t="s">
        <v>197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2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25">
      <c r="A10" s="150" t="s">
        <v>193</v>
      </c>
      <c r="B10" s="145">
        <f>SUM(B14:B29)</f>
        <v>72463.990000000995</v>
      </c>
      <c r="C10" s="145">
        <f>SUM(C14:C29)</f>
        <v>9647</v>
      </c>
      <c r="D10" s="145">
        <f>SUM(D14:D29)</f>
        <v>4631</v>
      </c>
      <c r="E10" s="145">
        <f>SUM(E14:E29)</f>
        <v>0</v>
      </c>
      <c r="F10" s="145">
        <f>SUM(F14:F29)</f>
        <v>-11</v>
      </c>
      <c r="G10" s="159"/>
      <c r="H10" s="145">
        <f>SUM(H14:H29)</f>
        <v>-78</v>
      </c>
      <c r="I10" s="145">
        <f>SUM(I14:I29)</f>
        <v>323</v>
      </c>
      <c r="J10" s="158">
        <f>B10+C10-D10+E10+F10+H10+I10</f>
        <v>77713.990000000995</v>
      </c>
    </row>
    <row r="11" spans="1:10" ht="15.75" thickBot="1" x14ac:dyDescent="0.3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1" thickBot="1" x14ac:dyDescent="0.3">
      <c r="A12" s="129" t="s">
        <v>193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2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25">
      <c r="A14" s="126" t="s">
        <v>223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25">
      <c r="A15" s="126" t="s">
        <v>222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25">
      <c r="A16" s="126" t="s">
        <v>221</v>
      </c>
      <c r="B16" s="124">
        <v>33726.296113275399</v>
      </c>
      <c r="C16" s="124">
        <v>4676</v>
      </c>
      <c r="D16" s="124">
        <v>3356</v>
      </c>
      <c r="E16" s="124">
        <v>0</v>
      </c>
      <c r="F16" s="124">
        <v>0</v>
      </c>
      <c r="G16" s="159"/>
      <c r="H16" s="124">
        <v>-30</v>
      </c>
      <c r="I16" s="124">
        <v>356</v>
      </c>
      <c r="J16" s="158">
        <f>B16+C16-D16+E16+F16+H16+I16</f>
        <v>35372.296113275399</v>
      </c>
    </row>
    <row r="17" spans="1:10" x14ac:dyDescent="0.25">
      <c r="A17" s="126" t="s">
        <v>220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25">
      <c r="A18" s="126" t="s">
        <v>219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25">
      <c r="A19" s="126" t="s">
        <v>218</v>
      </c>
      <c r="B19" s="124">
        <v>142</v>
      </c>
      <c r="C19" s="124">
        <v>3728</v>
      </c>
      <c r="D19" s="124">
        <v>43</v>
      </c>
      <c r="E19" s="124">
        <v>0</v>
      </c>
      <c r="F19" s="124">
        <v>0</v>
      </c>
      <c r="G19" s="159"/>
      <c r="H19" s="124">
        <v>0</v>
      </c>
      <c r="I19" s="124">
        <v>-34</v>
      </c>
      <c r="J19" s="158">
        <f>B19+C19-D19+E19+F19+H19+I19</f>
        <v>3793</v>
      </c>
    </row>
    <row r="20" spans="1:10" x14ac:dyDescent="0.25">
      <c r="A20" s="126" t="s">
        <v>217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25">
      <c r="A21" s="126" t="s">
        <v>216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25">
      <c r="A22" s="126" t="s">
        <v>215</v>
      </c>
      <c r="B22" s="124">
        <v>7359</v>
      </c>
      <c r="C22" s="124">
        <v>399</v>
      </c>
      <c r="D22" s="124">
        <v>379</v>
      </c>
      <c r="E22" s="124">
        <v>0</v>
      </c>
      <c r="F22" s="124">
        <v>0</v>
      </c>
      <c r="G22" s="159"/>
      <c r="H22" s="124">
        <v>2</v>
      </c>
      <c r="I22" s="124">
        <v>1</v>
      </c>
      <c r="J22" s="158">
        <f>B22+C22-D22+E22+F22+H22+I22</f>
        <v>7382</v>
      </c>
    </row>
    <row r="23" spans="1:10" x14ac:dyDescent="0.25">
      <c r="A23" s="126" t="s">
        <v>191</v>
      </c>
      <c r="B23" s="124">
        <v>2701</v>
      </c>
      <c r="C23" s="124">
        <v>8</v>
      </c>
      <c r="D23" s="124">
        <v>-1</v>
      </c>
      <c r="E23" s="124">
        <v>0</v>
      </c>
      <c r="F23" s="124">
        <v>0</v>
      </c>
      <c r="G23" s="159"/>
      <c r="H23" s="124">
        <v>13</v>
      </c>
      <c r="I23" s="124">
        <v>0</v>
      </c>
      <c r="J23" s="158">
        <f>B23+C23-D23+E23+F23+H23+I23</f>
        <v>2723</v>
      </c>
    </row>
    <row r="24" spans="1:10" x14ac:dyDescent="0.25">
      <c r="A24" s="126" t="s">
        <v>214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25">
      <c r="A25" s="126" t="s">
        <v>213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25">
      <c r="A26" s="126" t="s">
        <v>212</v>
      </c>
      <c r="B26" s="124">
        <v>28535.693886725599</v>
      </c>
      <c r="C26" s="124">
        <v>836</v>
      </c>
      <c r="D26" s="124">
        <v>854</v>
      </c>
      <c r="E26" s="124">
        <v>0</v>
      </c>
      <c r="F26" s="124">
        <v>-11</v>
      </c>
      <c r="G26" s="159"/>
      <c r="H26" s="124">
        <v>-63</v>
      </c>
      <c r="I26" s="124">
        <v>0</v>
      </c>
      <c r="J26" s="158">
        <f>B26+C26-D26+E26+F26+H26+I26</f>
        <v>28443.693886725599</v>
      </c>
    </row>
    <row r="27" spans="1:10" x14ac:dyDescent="0.25">
      <c r="A27" s="126" t="s">
        <v>211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25">
      <c r="A28" s="126" t="s">
        <v>210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25">
      <c r="A29" s="126" t="s">
        <v>209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2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6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1"/>
  <sheetViews>
    <sheetView workbookViewId="0"/>
  </sheetViews>
  <sheetFormatPr defaultRowHeight="15" x14ac:dyDescent="0.25"/>
  <cols>
    <col min="1" max="1" width="87" bestFit="1" customWidth="1"/>
    <col min="2" max="2" width="17.42578125" bestFit="1" customWidth="1"/>
    <col min="3" max="3" width="5.42578125" bestFit="1" customWidth="1"/>
    <col min="4" max="4" width="13.42578125" bestFit="1" customWidth="1"/>
    <col min="5" max="5" width="15.7109375" bestFit="1" customWidth="1"/>
    <col min="6" max="6" width="16" bestFit="1" customWidth="1"/>
    <col min="7" max="7" width="15.28515625" bestFit="1" customWidth="1"/>
    <col min="8" max="8" width="14" bestFit="1" customWidth="1"/>
    <col min="9" max="9" width="12.140625" bestFit="1" customWidth="1"/>
    <col min="10" max="10" width="15.7109375" bestFit="1" customWidth="1"/>
    <col min="11" max="11" width="12.85546875" bestFit="1" customWidth="1"/>
  </cols>
  <sheetData>
    <row r="1" spans="1:10" ht="21" thickBot="1" x14ac:dyDescent="0.35">
      <c r="A1" s="176" t="s">
        <v>267</v>
      </c>
      <c r="B1" s="96"/>
      <c r="C1" s="96"/>
      <c r="D1" s="95"/>
      <c r="E1" s="184">
        <v>43646</v>
      </c>
      <c r="F1" s="96"/>
      <c r="G1" s="96"/>
      <c r="H1" s="96"/>
      <c r="I1" s="96"/>
      <c r="J1" s="96"/>
    </row>
    <row r="2" spans="1:10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5.75" thickBot="1" x14ac:dyDescent="0.3">
      <c r="A3" s="77"/>
      <c r="B3" s="175" t="s">
        <v>266</v>
      </c>
      <c r="C3" s="174" t="s">
        <v>265</v>
      </c>
      <c r="D3" s="174" t="s">
        <v>264</v>
      </c>
      <c r="E3" s="174" t="s">
        <v>263</v>
      </c>
      <c r="F3" s="174" t="s">
        <v>262</v>
      </c>
      <c r="G3" s="174" t="s">
        <v>261</v>
      </c>
      <c r="H3" s="174" t="s">
        <v>225</v>
      </c>
      <c r="I3" s="173" t="s">
        <v>260</v>
      </c>
      <c r="J3" s="162"/>
    </row>
    <row r="4" spans="1:10" x14ac:dyDescent="0.25">
      <c r="A4" s="168"/>
      <c r="B4" s="167"/>
      <c r="C4" s="167"/>
      <c r="D4" s="167"/>
      <c r="E4" s="167"/>
      <c r="F4" s="167"/>
      <c r="G4" s="167"/>
      <c r="H4" s="167"/>
      <c r="I4" s="167"/>
      <c r="J4" s="162"/>
    </row>
    <row r="5" spans="1:10" x14ac:dyDescent="0.25">
      <c r="A5" s="168"/>
      <c r="B5" s="167"/>
      <c r="C5" s="167"/>
      <c r="D5" s="167"/>
      <c r="E5" s="167"/>
      <c r="F5" s="167"/>
      <c r="G5" s="167"/>
      <c r="H5" s="167"/>
      <c r="I5" s="167"/>
      <c r="J5" s="162"/>
    </row>
    <row r="6" spans="1:10" x14ac:dyDescent="0.25">
      <c r="A6" s="168"/>
      <c r="B6" s="167"/>
      <c r="C6" s="167"/>
      <c r="D6" s="167"/>
      <c r="E6" s="167"/>
      <c r="F6" s="167"/>
      <c r="G6" s="167"/>
      <c r="H6" s="167"/>
      <c r="I6" s="167"/>
      <c r="J6" s="162"/>
    </row>
    <row r="7" spans="1:10" ht="15.75" thickBot="1" x14ac:dyDescent="0.3">
      <c r="A7" s="168"/>
      <c r="B7" s="167"/>
      <c r="C7" s="167"/>
      <c r="D7" s="167"/>
      <c r="E7" s="167"/>
      <c r="F7" s="167"/>
      <c r="G7" s="167"/>
      <c r="H7" s="167"/>
      <c r="I7" s="167"/>
      <c r="J7" s="162"/>
    </row>
    <row r="8" spans="1:10" ht="21" thickBot="1" x14ac:dyDescent="0.3">
      <c r="A8" s="166" t="s">
        <v>197</v>
      </c>
      <c r="B8" s="135"/>
      <c r="C8" s="135"/>
      <c r="D8" s="172"/>
      <c r="E8" s="172"/>
      <c r="F8" s="172"/>
      <c r="G8" s="172"/>
      <c r="H8" s="172"/>
      <c r="I8" s="171"/>
      <c r="J8" s="162"/>
    </row>
    <row r="9" spans="1:10" x14ac:dyDescent="0.25">
      <c r="A9" s="168"/>
      <c r="B9" s="167"/>
      <c r="C9" s="167"/>
      <c r="D9" s="167"/>
      <c r="E9" s="167"/>
      <c r="F9" s="167"/>
      <c r="G9" s="167"/>
      <c r="H9" s="167"/>
      <c r="I9" s="167"/>
      <c r="J9" s="162"/>
    </row>
    <row r="10" spans="1:10" x14ac:dyDescent="0.25">
      <c r="A10" s="168"/>
      <c r="B10" s="167"/>
      <c r="C10" s="167"/>
      <c r="D10" s="167"/>
      <c r="E10" s="167"/>
      <c r="F10" s="167"/>
      <c r="G10" s="167"/>
      <c r="H10" s="167"/>
      <c r="I10" s="167"/>
      <c r="J10" s="162"/>
    </row>
    <row r="11" spans="1:10" x14ac:dyDescent="0.25">
      <c r="A11" s="134" t="s">
        <v>196</v>
      </c>
      <c r="B11" s="163">
        <f t="shared" ref="B11:H11" si="0">SUM(B19:B30)</f>
        <v>5445</v>
      </c>
      <c r="C11" s="163">
        <f t="shared" si="0"/>
        <v>825</v>
      </c>
      <c r="D11" s="163">
        <f t="shared" si="0"/>
        <v>0</v>
      </c>
      <c r="E11" s="163">
        <f t="shared" si="0"/>
        <v>446</v>
      </c>
      <c r="F11" s="163">
        <f t="shared" si="0"/>
        <v>0</v>
      </c>
      <c r="G11" s="163">
        <f t="shared" si="0"/>
        <v>389</v>
      </c>
      <c r="H11" s="163">
        <f t="shared" si="0"/>
        <v>-983</v>
      </c>
      <c r="I11" s="163">
        <f>B11+C11+D11-E11-F11-G11+H11</f>
        <v>4452</v>
      </c>
      <c r="J11" s="162"/>
    </row>
    <row r="12" spans="1:10" x14ac:dyDescent="0.25">
      <c r="A12" s="134" t="s">
        <v>195</v>
      </c>
      <c r="B12" s="163">
        <f t="shared" ref="B12:H12" si="1">SUM(B34:B45)</f>
        <v>34</v>
      </c>
      <c r="C12" s="163">
        <f t="shared" si="1"/>
        <v>22</v>
      </c>
      <c r="D12" s="163">
        <f t="shared" si="1"/>
        <v>0</v>
      </c>
      <c r="E12" s="163">
        <f t="shared" si="1"/>
        <v>6</v>
      </c>
      <c r="F12" s="163">
        <f t="shared" si="1"/>
        <v>1</v>
      </c>
      <c r="G12" s="163">
        <f t="shared" si="1"/>
        <v>0</v>
      </c>
      <c r="H12" s="163">
        <f t="shared" si="1"/>
        <v>981</v>
      </c>
      <c r="I12" s="163">
        <f>B12+C12+D12-E12-F12-G12+H12</f>
        <v>1030</v>
      </c>
      <c r="J12" s="162"/>
    </row>
    <row r="13" spans="1:10" x14ac:dyDescent="0.25">
      <c r="A13" s="134" t="s">
        <v>194</v>
      </c>
      <c r="B13" s="163">
        <f t="shared" ref="B13:H13" si="2">SUM(B49:B60)</f>
        <v>236</v>
      </c>
      <c r="C13" s="163">
        <f t="shared" si="2"/>
        <v>2</v>
      </c>
      <c r="D13" s="163">
        <f t="shared" si="2"/>
        <v>0</v>
      </c>
      <c r="E13" s="163">
        <f t="shared" si="2"/>
        <v>10</v>
      </c>
      <c r="F13" s="163">
        <f t="shared" si="2"/>
        <v>0</v>
      </c>
      <c r="G13" s="163">
        <f t="shared" si="2"/>
        <v>0</v>
      </c>
      <c r="H13" s="163">
        <f t="shared" si="2"/>
        <v>-5</v>
      </c>
      <c r="I13" s="163">
        <f>B13+C13+D13-E13-F13-G13+H13</f>
        <v>223</v>
      </c>
      <c r="J13" s="162"/>
    </row>
    <row r="14" spans="1:10" x14ac:dyDescent="0.25">
      <c r="A14" s="170" t="s">
        <v>180</v>
      </c>
      <c r="B14" s="169">
        <f t="shared" ref="B14:H14" si="3">SUM(B11:B13)</f>
        <v>5715</v>
      </c>
      <c r="C14" s="169">
        <f t="shared" si="3"/>
        <v>849</v>
      </c>
      <c r="D14" s="169">
        <f t="shared" si="3"/>
        <v>0</v>
      </c>
      <c r="E14" s="169">
        <f t="shared" si="3"/>
        <v>462</v>
      </c>
      <c r="F14" s="169">
        <f t="shared" si="3"/>
        <v>1</v>
      </c>
      <c r="G14" s="169">
        <f t="shared" si="3"/>
        <v>389</v>
      </c>
      <c r="H14" s="169">
        <f t="shared" si="3"/>
        <v>-7</v>
      </c>
      <c r="I14" s="169">
        <f>B14+C14+D14-E14-F14-G14+H14</f>
        <v>5705</v>
      </c>
      <c r="J14" s="77"/>
    </row>
    <row r="15" spans="1:10" x14ac:dyDescent="0.25">
      <c r="A15" s="168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.75" thickBot="1" x14ac:dyDescent="0.3"/>
    <row r="17" spans="1:10" ht="21" thickBot="1" x14ac:dyDescent="0.3">
      <c r="A17" s="166" t="s">
        <v>196</v>
      </c>
      <c r="B17" s="135"/>
      <c r="C17" s="135"/>
      <c r="D17" s="135"/>
      <c r="E17" s="135"/>
      <c r="F17" s="135"/>
      <c r="G17" s="135"/>
      <c r="H17" s="135"/>
      <c r="I17" s="165"/>
      <c r="J17" s="77"/>
    </row>
    <row r="18" spans="1:10" x14ac:dyDescent="0.25">
      <c r="A18" s="164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25">
      <c r="A19" s="126" t="s">
        <v>259</v>
      </c>
      <c r="B19" s="124">
        <v>332</v>
      </c>
      <c r="C19" s="124">
        <v>15</v>
      </c>
      <c r="D19" s="124">
        <v>0</v>
      </c>
      <c r="E19" s="124">
        <v>7</v>
      </c>
      <c r="F19" s="124">
        <v>0</v>
      </c>
      <c r="G19" s="124">
        <v>0</v>
      </c>
      <c r="H19" s="124">
        <v>-7</v>
      </c>
      <c r="I19" s="163">
        <f t="shared" ref="I19:I30" si="4">B19+C19+D19-E19-F19-G19+H19</f>
        <v>333</v>
      </c>
      <c r="J19" s="77"/>
    </row>
    <row r="20" spans="1:10" x14ac:dyDescent="0.25">
      <c r="A20" s="126" t="s">
        <v>258</v>
      </c>
      <c r="B20" s="124">
        <v>17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1</v>
      </c>
      <c r="I20" s="163">
        <f t="shared" si="4"/>
        <v>18</v>
      </c>
      <c r="J20" s="77"/>
    </row>
    <row r="21" spans="1:10" x14ac:dyDescent="0.25">
      <c r="A21" s="126" t="s">
        <v>257</v>
      </c>
      <c r="B21" s="124">
        <v>5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63">
        <f t="shared" si="4"/>
        <v>5</v>
      </c>
      <c r="J21" s="77"/>
    </row>
    <row r="22" spans="1:10" x14ac:dyDescent="0.25">
      <c r="A22" s="126" t="s">
        <v>256</v>
      </c>
      <c r="B22" s="124">
        <v>3844</v>
      </c>
      <c r="C22" s="124">
        <v>785</v>
      </c>
      <c r="D22" s="124">
        <v>0</v>
      </c>
      <c r="E22" s="124">
        <v>352</v>
      </c>
      <c r="F22" s="124">
        <v>0</v>
      </c>
      <c r="G22" s="124">
        <v>388</v>
      </c>
      <c r="H22" s="124">
        <v>3</v>
      </c>
      <c r="I22" s="163">
        <f t="shared" si="4"/>
        <v>3892</v>
      </c>
      <c r="J22" s="77"/>
    </row>
    <row r="23" spans="1:10" x14ac:dyDescent="0.2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3">
        <f t="shared" si="4"/>
        <v>0</v>
      </c>
      <c r="J23" s="77"/>
    </row>
    <row r="24" spans="1:10" x14ac:dyDescent="0.25">
      <c r="A24" s="126" t="s">
        <v>254</v>
      </c>
      <c r="B24" s="124">
        <v>58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63">
        <f t="shared" si="4"/>
        <v>58</v>
      </c>
      <c r="J24" s="77"/>
    </row>
    <row r="25" spans="1:10" x14ac:dyDescent="0.25">
      <c r="A25" s="126" t="s">
        <v>253</v>
      </c>
      <c r="B25" s="124">
        <v>5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3">
        <f t="shared" si="4"/>
        <v>5</v>
      </c>
      <c r="J25" s="77"/>
    </row>
    <row r="26" spans="1:10" x14ac:dyDescent="0.2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3">
        <f t="shared" si="4"/>
        <v>0</v>
      </c>
      <c r="J26" s="77"/>
    </row>
    <row r="27" spans="1:10" x14ac:dyDescent="0.2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3">
        <f t="shared" si="4"/>
        <v>6</v>
      </c>
      <c r="J27" s="77"/>
    </row>
    <row r="28" spans="1:10" x14ac:dyDescent="0.25">
      <c r="A28" s="126" t="s">
        <v>250</v>
      </c>
      <c r="B28" s="124">
        <v>1177</v>
      </c>
      <c r="C28" s="124">
        <v>25</v>
      </c>
      <c r="D28" s="124">
        <v>0</v>
      </c>
      <c r="E28" s="124">
        <v>87</v>
      </c>
      <c r="F28" s="124">
        <v>0</v>
      </c>
      <c r="G28" s="124">
        <v>1</v>
      </c>
      <c r="H28" s="124">
        <v>-980</v>
      </c>
      <c r="I28" s="163">
        <f t="shared" si="4"/>
        <v>134</v>
      </c>
      <c r="J28" s="77"/>
    </row>
    <row r="29" spans="1:10" x14ac:dyDescent="0.25">
      <c r="A29" s="126" t="s">
        <v>249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3">
        <f t="shared" si="4"/>
        <v>0</v>
      </c>
      <c r="J29" s="77"/>
    </row>
    <row r="30" spans="1:10" x14ac:dyDescent="0.25">
      <c r="A30" s="126" t="s">
        <v>133</v>
      </c>
      <c r="B30" s="124">
        <v>1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3">
        <f t="shared" si="4"/>
        <v>1</v>
      </c>
      <c r="J30" s="77"/>
    </row>
    <row r="31" spans="1:10" ht="15.75" thickBot="1" x14ac:dyDescent="0.3">
      <c r="A31" s="77"/>
      <c r="B31" s="77"/>
      <c r="C31" s="77"/>
      <c r="D31" s="77"/>
      <c r="E31" s="162"/>
      <c r="F31" s="162"/>
      <c r="G31" s="162"/>
      <c r="H31" s="162"/>
      <c r="I31" s="162"/>
      <c r="J31" s="77"/>
    </row>
    <row r="32" spans="1:10" ht="21" thickBot="1" x14ac:dyDescent="0.3">
      <c r="A32" s="166" t="s">
        <v>195</v>
      </c>
      <c r="B32" s="135"/>
      <c r="C32" s="135"/>
      <c r="D32" s="135"/>
      <c r="E32" s="135"/>
      <c r="F32" s="135"/>
      <c r="G32" s="135"/>
      <c r="H32" s="135"/>
      <c r="I32" s="165"/>
      <c r="J32" s="77"/>
    </row>
    <row r="33" spans="1:10" x14ac:dyDescent="0.25">
      <c r="A33" s="164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25">
      <c r="A34" s="126" t="s">
        <v>259</v>
      </c>
      <c r="B34" s="124">
        <v>20</v>
      </c>
      <c r="C34" s="124">
        <v>2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63">
        <f t="shared" ref="I34:I45" si="5">B34+C34+D34-E34-F34-G34+H34</f>
        <v>22</v>
      </c>
      <c r="J34" s="77"/>
    </row>
    <row r="35" spans="1:10" x14ac:dyDescent="0.2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3">
        <f t="shared" si="5"/>
        <v>0</v>
      </c>
      <c r="J35" s="77"/>
    </row>
    <row r="36" spans="1:10" x14ac:dyDescent="0.2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3">
        <f t="shared" si="5"/>
        <v>0</v>
      </c>
      <c r="J36" s="77"/>
    </row>
    <row r="37" spans="1:10" x14ac:dyDescent="0.25">
      <c r="A37" s="126" t="s">
        <v>256</v>
      </c>
      <c r="B37" s="124">
        <v>12</v>
      </c>
      <c r="C37" s="124">
        <v>3</v>
      </c>
      <c r="D37" s="124">
        <v>0</v>
      </c>
      <c r="E37" s="124">
        <v>2</v>
      </c>
      <c r="F37" s="124">
        <v>1</v>
      </c>
      <c r="G37" s="124">
        <v>0</v>
      </c>
      <c r="H37" s="124">
        <v>1</v>
      </c>
      <c r="I37" s="163">
        <f t="shared" si="5"/>
        <v>13</v>
      </c>
      <c r="J37" s="77"/>
    </row>
    <row r="38" spans="1:10" x14ac:dyDescent="0.2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3">
        <f t="shared" si="5"/>
        <v>0</v>
      </c>
      <c r="J38" s="77"/>
    </row>
    <row r="39" spans="1:10" x14ac:dyDescent="0.2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3">
        <f t="shared" si="5"/>
        <v>0</v>
      </c>
      <c r="J39" s="77"/>
    </row>
    <row r="40" spans="1:10" x14ac:dyDescent="0.2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3">
        <f t="shared" si="5"/>
        <v>0</v>
      </c>
      <c r="J40" s="77"/>
    </row>
    <row r="41" spans="1:10" x14ac:dyDescent="0.2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3">
        <f t="shared" si="5"/>
        <v>0</v>
      </c>
      <c r="J41" s="77"/>
    </row>
    <row r="42" spans="1:10" x14ac:dyDescent="0.2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3">
        <f t="shared" si="5"/>
        <v>0</v>
      </c>
      <c r="J42" s="77"/>
    </row>
    <row r="43" spans="1:10" x14ac:dyDescent="0.25">
      <c r="A43" s="126" t="s">
        <v>250</v>
      </c>
      <c r="B43" s="124">
        <v>0</v>
      </c>
      <c r="C43" s="124">
        <v>17</v>
      </c>
      <c r="D43" s="124">
        <v>0</v>
      </c>
      <c r="E43" s="124">
        <v>4</v>
      </c>
      <c r="F43" s="124">
        <v>0</v>
      </c>
      <c r="G43" s="124">
        <v>0</v>
      </c>
      <c r="H43" s="124">
        <v>980</v>
      </c>
      <c r="I43" s="163">
        <f t="shared" si="5"/>
        <v>993</v>
      </c>
      <c r="J43" s="77"/>
    </row>
    <row r="44" spans="1:10" x14ac:dyDescent="0.2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3">
        <f t="shared" si="5"/>
        <v>0</v>
      </c>
      <c r="J44" s="77"/>
    </row>
    <row r="45" spans="1:10" x14ac:dyDescent="0.25">
      <c r="A45" s="126" t="s">
        <v>133</v>
      </c>
      <c r="B45" s="124">
        <v>2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3">
        <f t="shared" si="5"/>
        <v>2</v>
      </c>
      <c r="J45" s="77"/>
    </row>
    <row r="46" spans="1:10" ht="15.75" thickBot="1" x14ac:dyDescent="0.3">
      <c r="A46" s="77"/>
      <c r="B46" s="77"/>
      <c r="C46" s="77"/>
      <c r="D46" s="77"/>
      <c r="E46" s="162"/>
      <c r="F46" s="162"/>
      <c r="G46" s="162"/>
      <c r="H46" s="162"/>
      <c r="I46" s="162"/>
      <c r="J46" s="77"/>
    </row>
    <row r="47" spans="1:10" ht="21" thickBot="1" x14ac:dyDescent="0.3">
      <c r="A47" s="166" t="s">
        <v>194</v>
      </c>
      <c r="B47" s="135"/>
      <c r="C47" s="135"/>
      <c r="D47" s="135"/>
      <c r="E47" s="135"/>
      <c r="F47" s="135"/>
      <c r="G47" s="135"/>
      <c r="H47" s="135"/>
      <c r="I47" s="165"/>
      <c r="J47" s="77"/>
    </row>
    <row r="48" spans="1:10" x14ac:dyDescent="0.25">
      <c r="A48" s="164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25">
      <c r="A49" s="126" t="s">
        <v>259</v>
      </c>
      <c r="B49" s="124">
        <v>32</v>
      </c>
      <c r="C49" s="124">
        <v>1</v>
      </c>
      <c r="D49" s="124">
        <v>0</v>
      </c>
      <c r="E49" s="124">
        <v>6</v>
      </c>
      <c r="F49" s="124">
        <v>0</v>
      </c>
      <c r="G49" s="124">
        <v>0</v>
      </c>
      <c r="H49" s="124">
        <v>-2</v>
      </c>
      <c r="I49" s="163">
        <f t="shared" ref="I49:I60" si="6">B49+C49+D49-E49-F49-G49+H49</f>
        <v>25</v>
      </c>
      <c r="J49" s="77"/>
    </row>
    <row r="50" spans="1:10" x14ac:dyDescent="0.25">
      <c r="A50" s="126" t="s">
        <v>258</v>
      </c>
      <c r="B50" s="12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2</v>
      </c>
      <c r="I50" s="163">
        <f t="shared" si="6"/>
        <v>2</v>
      </c>
      <c r="J50" s="77"/>
    </row>
    <row r="51" spans="1:10" x14ac:dyDescent="0.25">
      <c r="A51" s="126" t="s">
        <v>257</v>
      </c>
      <c r="B51" s="124">
        <v>3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-2</v>
      </c>
      <c r="I51" s="163">
        <f t="shared" si="6"/>
        <v>1</v>
      </c>
      <c r="J51" s="77"/>
    </row>
    <row r="52" spans="1:10" x14ac:dyDescent="0.25">
      <c r="A52" s="126" t="s">
        <v>256</v>
      </c>
      <c r="B52" s="124">
        <v>169</v>
      </c>
      <c r="C52" s="124">
        <v>1</v>
      </c>
      <c r="D52" s="124">
        <v>0</v>
      </c>
      <c r="E52" s="124">
        <v>4</v>
      </c>
      <c r="F52" s="124">
        <v>0</v>
      </c>
      <c r="G52" s="124">
        <v>0</v>
      </c>
      <c r="H52" s="124">
        <v>-3</v>
      </c>
      <c r="I52" s="163">
        <f t="shared" si="6"/>
        <v>163</v>
      </c>
      <c r="J52" s="77"/>
    </row>
    <row r="53" spans="1:10" x14ac:dyDescent="0.2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3">
        <f t="shared" si="6"/>
        <v>0</v>
      </c>
      <c r="J53" s="77"/>
    </row>
    <row r="54" spans="1:10" x14ac:dyDescent="0.25">
      <c r="A54" s="126" t="s">
        <v>254</v>
      </c>
      <c r="B54" s="124">
        <v>26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63">
        <f t="shared" si="6"/>
        <v>26</v>
      </c>
      <c r="J54" s="77"/>
    </row>
    <row r="55" spans="1:10" x14ac:dyDescent="0.2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3">
        <f t="shared" si="6"/>
        <v>1</v>
      </c>
      <c r="J55" s="77"/>
    </row>
    <row r="56" spans="1:10" x14ac:dyDescent="0.2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3">
        <f t="shared" si="6"/>
        <v>2</v>
      </c>
      <c r="J56" s="77"/>
    </row>
    <row r="57" spans="1:10" x14ac:dyDescent="0.2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3">
        <f t="shared" si="6"/>
        <v>0</v>
      </c>
      <c r="J57" s="77"/>
    </row>
    <row r="58" spans="1:10" x14ac:dyDescent="0.2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3">
        <f t="shared" si="6"/>
        <v>0</v>
      </c>
      <c r="J58" s="77"/>
    </row>
    <row r="59" spans="1:10" x14ac:dyDescent="0.25">
      <c r="A59" s="126" t="s">
        <v>249</v>
      </c>
      <c r="B59" s="124">
        <v>3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3">
        <f t="shared" si="6"/>
        <v>3</v>
      </c>
      <c r="J59" s="77"/>
    </row>
    <row r="60" spans="1:10" x14ac:dyDescent="0.25">
      <c r="A60" s="126" t="s">
        <v>133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3">
        <f t="shared" si="6"/>
        <v>0</v>
      </c>
      <c r="J60" s="77"/>
    </row>
    <row r="61" spans="1:10" x14ac:dyDescent="0.25">
      <c r="A61" s="77"/>
      <c r="B61" s="77"/>
      <c r="C61" s="77"/>
      <c r="D61" s="77"/>
      <c r="E61" s="162"/>
      <c r="F61" s="162"/>
      <c r="G61" s="162"/>
      <c r="H61" s="162"/>
      <c r="I61" s="162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7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0"/>
  <sheetViews>
    <sheetView workbookViewId="0"/>
  </sheetViews>
  <sheetFormatPr defaultRowHeight="15" x14ac:dyDescent="0.25"/>
  <cols>
    <col min="1" max="1" width="69.85546875" bestFit="1" customWidth="1"/>
    <col min="2" max="2" width="17.5703125" bestFit="1" customWidth="1"/>
    <col min="3" max="3" width="16.140625" bestFit="1" customWidth="1"/>
    <col min="4" max="4" width="15" bestFit="1" customWidth="1"/>
    <col min="5" max="5" width="15.7109375" bestFit="1" customWidth="1"/>
    <col min="6" max="6" width="14.42578125" bestFit="1" customWidth="1"/>
    <col min="7" max="7" width="11.7109375" bestFit="1" customWidth="1"/>
    <col min="8" max="8" width="13.28515625" bestFit="1" customWidth="1"/>
    <col min="9" max="9" width="10.28515625" bestFit="1" customWidth="1"/>
    <col min="10" max="10" width="12.28515625" bestFit="1" customWidth="1"/>
    <col min="11" max="11" width="9.5703125" bestFit="1" customWidth="1"/>
    <col min="12" max="12" width="12" bestFit="1" customWidth="1"/>
    <col min="13" max="13" width="10.28515625" bestFit="1" customWidth="1"/>
    <col min="14" max="14" width="9.28515625" bestFit="1" customWidth="1"/>
    <col min="15" max="15" width="14.5703125" bestFit="1" customWidth="1"/>
    <col min="16" max="16" width="20.7109375" bestFit="1" customWidth="1"/>
    <col min="17" max="17" width="19.85546875" bestFit="1" customWidth="1"/>
    <col min="18" max="18" width="19" bestFit="1" customWidth="1"/>
    <col min="19" max="19" width="16.7109375" bestFit="1" customWidth="1"/>
    <col min="20" max="21" width="16.5703125" bestFit="1" customWidth="1"/>
    <col min="22" max="23" width="15.5703125" bestFit="1" customWidth="1"/>
    <col min="24" max="24" width="15.28515625" bestFit="1" customWidth="1"/>
    <col min="25" max="25" width="15.42578125" bestFit="1" customWidth="1"/>
    <col min="26" max="26" width="16.42578125" bestFit="1" customWidth="1"/>
    <col min="27" max="27" width="15.85546875" bestFit="1" customWidth="1"/>
    <col min="29" max="29" width="12.85546875" bestFit="1" customWidth="1"/>
  </cols>
  <sheetData>
    <row r="1" spans="1:16" ht="21" thickBot="1" x14ac:dyDescent="0.35">
      <c r="A1" s="20" t="s">
        <v>272</v>
      </c>
      <c r="B1" s="96"/>
      <c r="C1" s="95"/>
      <c r="D1" s="96"/>
      <c r="E1" s="184">
        <v>43646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25">
      <c r="A3" s="10"/>
      <c r="B3" s="213" t="s">
        <v>271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5"/>
    </row>
    <row r="4" spans="1:16" ht="45.75" thickBot="1" x14ac:dyDescent="0.3">
      <c r="A4" s="10"/>
      <c r="B4" s="155" t="s">
        <v>270</v>
      </c>
      <c r="C4" s="154" t="s">
        <v>269</v>
      </c>
      <c r="D4" s="154" t="s">
        <v>233</v>
      </c>
      <c r="E4" s="154" t="s">
        <v>232</v>
      </c>
      <c r="F4" s="154" t="s">
        <v>231</v>
      </c>
      <c r="G4" s="154" t="s">
        <v>230</v>
      </c>
      <c r="H4" s="154" t="s">
        <v>229</v>
      </c>
      <c r="I4" s="154" t="s">
        <v>228</v>
      </c>
      <c r="J4" s="154" t="s">
        <v>227</v>
      </c>
      <c r="K4" s="154" t="s">
        <v>226</v>
      </c>
      <c r="L4" s="154" t="s">
        <v>237</v>
      </c>
      <c r="M4" s="154" t="s">
        <v>236</v>
      </c>
      <c r="N4" s="154" t="s">
        <v>133</v>
      </c>
      <c r="O4" s="154" t="s">
        <v>225</v>
      </c>
      <c r="P4" s="153" t="s">
        <v>268</v>
      </c>
    </row>
    <row r="5" spans="1:16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.75" thickBo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1" thickBot="1" x14ac:dyDescent="0.3">
      <c r="A8" s="129" t="s">
        <v>197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25">
      <c r="A9" s="10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25">
      <c r="A10" s="177" t="s">
        <v>193</v>
      </c>
      <c r="B10" s="145">
        <f t="shared" ref="B10:O10" si="0">SUM(B14:B29)</f>
        <v>137426930.46488684</v>
      </c>
      <c r="C10" s="145">
        <f t="shared" si="0"/>
        <v>13750764.95032938</v>
      </c>
      <c r="D10" s="145">
        <f t="shared" si="0"/>
        <v>492782.81344978226</v>
      </c>
      <c r="E10" s="145">
        <f t="shared" si="0"/>
        <v>13879.26752992028</v>
      </c>
      <c r="F10" s="145">
        <f t="shared" si="0"/>
        <v>3576.8766173210461</v>
      </c>
      <c r="G10" s="145">
        <f t="shared" si="0"/>
        <v>867063.83980896662</v>
      </c>
      <c r="H10" s="145">
        <f t="shared" si="0"/>
        <v>2633872.5247204318</v>
      </c>
      <c r="I10" s="145">
        <f t="shared" si="0"/>
        <v>7287397.031739505</v>
      </c>
      <c r="J10" s="145">
        <f t="shared" si="0"/>
        <v>-15124.043194335067</v>
      </c>
      <c r="K10" s="145">
        <f t="shared" si="0"/>
        <v>56453.820256750565</v>
      </c>
      <c r="L10" s="145">
        <f t="shared" si="0"/>
        <v>3813186.7596370927</v>
      </c>
      <c r="M10" s="145">
        <f t="shared" si="0"/>
        <v>1582170.5297725115</v>
      </c>
      <c r="N10" s="145">
        <f t="shared" si="0"/>
        <v>80719.434518986061</v>
      </c>
      <c r="O10" s="145">
        <f t="shared" si="0"/>
        <v>496601.68524550751</v>
      </c>
      <c r="P10" s="145">
        <f>B10+C10-D10-E10-F10-G10-H10-I10+J10-K10+L10-M10++N10+O10</f>
        <v>142615882.54752833</v>
      </c>
    </row>
    <row r="11" spans="1:16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1" thickBot="1" x14ac:dyDescent="0.3">
      <c r="A12" s="129" t="s">
        <v>193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x14ac:dyDescent="0.25">
      <c r="A14" s="126" t="s">
        <v>223</v>
      </c>
      <c r="B14" s="124">
        <v>52666312.502135023</v>
      </c>
      <c r="C14" s="124">
        <v>3435699.4647465819</v>
      </c>
      <c r="D14" s="124">
        <v>183452.66739709381</v>
      </c>
      <c r="E14" s="124">
        <v>10161.530987431914</v>
      </c>
      <c r="F14" s="124">
        <v>2385.3425500000003</v>
      </c>
      <c r="G14" s="124">
        <v>2289.6758099999911</v>
      </c>
      <c r="H14" s="124">
        <v>103403.47815425773</v>
      </c>
      <c r="I14" s="124">
        <v>2989789.183098149</v>
      </c>
      <c r="J14" s="124">
        <v>0</v>
      </c>
      <c r="K14" s="124">
        <v>12670.754393873216</v>
      </c>
      <c r="L14" s="124">
        <v>1962528.3579043653</v>
      </c>
      <c r="M14" s="124">
        <v>20568.989219999999</v>
      </c>
      <c r="N14" s="124">
        <v>136816.13412284502</v>
      </c>
      <c r="O14" s="124">
        <v>-4874.7659342636125</v>
      </c>
      <c r="P14" s="145">
        <f>B14+C14-D14-E14-F14-G14-H14-I14+J14-K14+L14-M14++N14+O14</f>
        <v>54871760.071363732</v>
      </c>
    </row>
    <row r="15" spans="1:16" x14ac:dyDescent="0.25">
      <c r="A15" s="126" t="s">
        <v>222</v>
      </c>
      <c r="B15" s="124">
        <v>1709923.9290178467</v>
      </c>
      <c r="C15" s="124">
        <v>423068.34494098194</v>
      </c>
      <c r="D15" s="124">
        <v>3247.2357666610305</v>
      </c>
      <c r="E15" s="124">
        <v>4.7869999999999999</v>
      </c>
      <c r="F15" s="124">
        <v>3.0009999999999999</v>
      </c>
      <c r="G15" s="124">
        <v>0</v>
      </c>
      <c r="H15" s="124">
        <v>7.2415000000000003</v>
      </c>
      <c r="I15" s="124">
        <v>327590.86930722877</v>
      </c>
      <c r="J15" s="124">
        <v>0</v>
      </c>
      <c r="K15" s="124">
        <v>2212.384</v>
      </c>
      <c r="L15" s="124">
        <v>838.17941999890104</v>
      </c>
      <c r="M15" s="124">
        <v>0</v>
      </c>
      <c r="N15" s="124">
        <v>17102.045158697721</v>
      </c>
      <c r="O15" s="124">
        <v>169658.6713013305</v>
      </c>
      <c r="P15" s="145">
        <f>B15+C15-D15-E15-F15-G15-H15-I15+J15-K15+L15-M15++N15+O15</f>
        <v>1987525.651264966</v>
      </c>
    </row>
    <row r="16" spans="1:16" x14ac:dyDescent="0.25">
      <c r="A16" s="126" t="s">
        <v>221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A17" s="126" t="s">
        <v>220</v>
      </c>
      <c r="B17" s="124">
        <v>4710836.5790383322</v>
      </c>
      <c r="C17" s="124">
        <v>399549.64322884526</v>
      </c>
      <c r="D17" s="124">
        <v>9123.0479507954842</v>
      </c>
      <c r="E17" s="124">
        <v>567.69544411396782</v>
      </c>
      <c r="F17" s="124">
        <v>145.06745123306447</v>
      </c>
      <c r="G17" s="124">
        <v>186.798481538462</v>
      </c>
      <c r="H17" s="124">
        <v>0</v>
      </c>
      <c r="I17" s="124">
        <v>269930.46158015728</v>
      </c>
      <c r="J17" s="124">
        <v>0</v>
      </c>
      <c r="K17" s="124">
        <v>8012.2882636000031</v>
      </c>
      <c r="L17" s="124">
        <v>-25.344000000000001</v>
      </c>
      <c r="M17" s="124">
        <v>122343.8514002</v>
      </c>
      <c r="N17" s="124">
        <v>38125.589782121511</v>
      </c>
      <c r="O17" s="124">
        <v>-1694738.9501714711</v>
      </c>
      <c r="P17" s="145">
        <f>B17+C17-D17-E17-F17-G17-H17-I17+J17-K17+L17-M17++N17+O17</f>
        <v>3043438.3073061896</v>
      </c>
    </row>
    <row r="18" spans="1:16" x14ac:dyDescent="0.25">
      <c r="A18" s="126" t="s">
        <v>219</v>
      </c>
      <c r="B18" s="124">
        <v>3717645.0851666671</v>
      </c>
      <c r="C18" s="124">
        <v>457757.35516922449</v>
      </c>
      <c r="D18" s="124">
        <v>6186.1453619345621</v>
      </c>
      <c r="E18" s="124">
        <v>844.30856147835198</v>
      </c>
      <c r="F18" s="124">
        <v>813.55833608798207</v>
      </c>
      <c r="G18" s="124">
        <v>0</v>
      </c>
      <c r="H18" s="124">
        <v>5299.0480376903397</v>
      </c>
      <c r="I18" s="124">
        <v>417334.51025603112</v>
      </c>
      <c r="J18" s="124">
        <v>0</v>
      </c>
      <c r="K18" s="124">
        <v>32256.578000000001</v>
      </c>
      <c r="L18" s="124">
        <v>200996.72408001032</v>
      </c>
      <c r="M18" s="124">
        <v>0</v>
      </c>
      <c r="N18" s="124">
        <v>-29491.8654960024</v>
      </c>
      <c r="O18" s="124">
        <v>78685.572120007593</v>
      </c>
      <c r="P18" s="145">
        <f>B18+C18-D18-E18-F18-G18-H18-I18+J18-K18+L18-M18++N18+O18</f>
        <v>3962858.7224866846</v>
      </c>
    </row>
    <row r="19" spans="1:16" x14ac:dyDescent="0.25">
      <c r="A19" s="126" t="s">
        <v>218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x14ac:dyDescent="0.25">
      <c r="A20" s="126" t="s">
        <v>217</v>
      </c>
      <c r="B20" s="124">
        <v>19434952.284542121</v>
      </c>
      <c r="C20" s="124">
        <v>3850865.8855819954</v>
      </c>
      <c r="D20" s="124">
        <v>170072.5855800143</v>
      </c>
      <c r="E20" s="124">
        <v>298.32168000000001</v>
      </c>
      <c r="F20" s="124">
        <v>0</v>
      </c>
      <c r="G20" s="124">
        <v>11199.853850000976</v>
      </c>
      <c r="H20" s="124">
        <v>7315.2066400000022</v>
      </c>
      <c r="I20" s="124">
        <v>2540786.69276137</v>
      </c>
      <c r="J20" s="124">
        <v>0</v>
      </c>
      <c r="K20" s="124">
        <v>1151.9365599999999</v>
      </c>
      <c r="L20" s="124">
        <v>166125.27457777192</v>
      </c>
      <c r="M20" s="124">
        <v>12047.341440269471</v>
      </c>
      <c r="N20" s="124">
        <v>734684.74468310957</v>
      </c>
      <c r="O20" s="124">
        <v>12.742783019946728</v>
      </c>
      <c r="P20" s="145">
        <f>B20+C20-D20-E20-F20-G20-H20-I20+J20-K20+L20-M20++N20+O20</f>
        <v>21443768.993656367</v>
      </c>
    </row>
    <row r="21" spans="1:16" x14ac:dyDescent="0.25">
      <c r="A21" s="126" t="s">
        <v>216</v>
      </c>
      <c r="B21" s="124">
        <v>2427031.2681374918</v>
      </c>
      <c r="C21" s="124">
        <v>718659.1400836464</v>
      </c>
      <c r="D21" s="124">
        <v>20047.028448461311</v>
      </c>
      <c r="E21" s="124">
        <v>431.33569535399999</v>
      </c>
      <c r="F21" s="124">
        <v>0</v>
      </c>
      <c r="G21" s="124">
        <v>3690.2029118099999</v>
      </c>
      <c r="H21" s="124">
        <v>15</v>
      </c>
      <c r="I21" s="124">
        <v>570896.16189168987</v>
      </c>
      <c r="J21" s="124">
        <v>0</v>
      </c>
      <c r="K21" s="124">
        <v>0</v>
      </c>
      <c r="L21" s="124">
        <v>130408.6039400204</v>
      </c>
      <c r="M21" s="124">
        <v>144</v>
      </c>
      <c r="N21" s="124">
        <v>15625.725627221489</v>
      </c>
      <c r="O21" s="124">
        <v>1693146.4036950001</v>
      </c>
      <c r="P21" s="145">
        <f>B21+C21-D21-E21-F21-G21-H21-I21+J21-K21+L21-M21++N21+O21</f>
        <v>4389647.4125360651</v>
      </c>
    </row>
    <row r="22" spans="1:16" x14ac:dyDescent="0.25">
      <c r="A22" s="126" t="s">
        <v>215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x14ac:dyDescent="0.25">
      <c r="A23" s="126" t="s">
        <v>191</v>
      </c>
      <c r="B23" s="124">
        <v>9.9999999999999998E-13</v>
      </c>
      <c r="C23" s="124">
        <v>7.2450000000000001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45">
        <f>B23+C23-D23-E23-F23-G23-H23-I23+J23-K23+L23-M23++N23+O23</f>
        <v>7.2450000000010002</v>
      </c>
    </row>
    <row r="24" spans="1:16" x14ac:dyDescent="0.25">
      <c r="A24" s="126" t="s">
        <v>214</v>
      </c>
      <c r="B24" s="124">
        <v>18542850.299469382</v>
      </c>
      <c r="C24" s="124">
        <v>2726120.8597108852</v>
      </c>
      <c r="D24" s="124">
        <v>26179.223301825608</v>
      </c>
      <c r="E24" s="124">
        <v>6.1492199999999997</v>
      </c>
      <c r="F24" s="124">
        <v>0</v>
      </c>
      <c r="G24" s="124">
        <v>346227.91167997022</v>
      </c>
      <c r="H24" s="124">
        <v>1823549.0847130592</v>
      </c>
      <c r="I24" s="124">
        <v>77742.616016097993</v>
      </c>
      <c r="J24" s="124">
        <v>-1393.3823759930701</v>
      </c>
      <c r="K24" s="124">
        <v>13.15396</v>
      </c>
      <c r="L24" s="124">
        <v>363587.50917063659</v>
      </c>
      <c r="M24" s="124">
        <v>540000.6568138696</v>
      </c>
      <c r="N24" s="124">
        <v>-950870.89116972638</v>
      </c>
      <c r="O24" s="124">
        <v>330740.37573759683</v>
      </c>
      <c r="P24" s="145">
        <f>B24+C24-D24-E24-F24-G24-H24-I24+J24-K24+L24-M24++N24+O24</f>
        <v>18197315.974837955</v>
      </c>
    </row>
    <row r="25" spans="1:16" x14ac:dyDescent="0.25">
      <c r="A25" s="126" t="s">
        <v>213</v>
      </c>
      <c r="B25" s="124">
        <v>24539679.79610341</v>
      </c>
      <c r="C25" s="124">
        <v>1153589.8187932733</v>
      </c>
      <c r="D25" s="124">
        <v>31277.369707674392</v>
      </c>
      <c r="E25" s="124">
        <v>96.846239999999995</v>
      </c>
      <c r="F25" s="124">
        <v>0</v>
      </c>
      <c r="G25" s="124">
        <v>313726.79393124208</v>
      </c>
      <c r="H25" s="124">
        <v>281465.08911150793</v>
      </c>
      <c r="I25" s="124">
        <v>12842.286094780564</v>
      </c>
      <c r="J25" s="124">
        <v>-11330.4340794943</v>
      </c>
      <c r="K25" s="124">
        <v>119.9190792773437</v>
      </c>
      <c r="L25" s="124">
        <v>597604.63895077584</v>
      </c>
      <c r="M25" s="124">
        <v>656564.31175817212</v>
      </c>
      <c r="N25" s="124">
        <v>38316.060207576207</v>
      </c>
      <c r="O25" s="124">
        <v>-2.0969235338270664E-3</v>
      </c>
      <c r="P25" s="145">
        <f>B25+C25-D25-E25-F25-G25-H25-I25+J25-K25+L25-M25++N25+O25</f>
        <v>25021767.261955965</v>
      </c>
    </row>
    <row r="26" spans="1:16" x14ac:dyDescent="0.25">
      <c r="A26" s="126" t="s">
        <v>212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25">
      <c r="A27" s="126" t="s">
        <v>211</v>
      </c>
      <c r="B27" s="124">
        <v>9.9999999999999998E-13</v>
      </c>
      <c r="C27" s="124">
        <v>303420.93775394862</v>
      </c>
      <c r="D27" s="124">
        <v>0</v>
      </c>
      <c r="E27" s="124">
        <v>0</v>
      </c>
      <c r="F27" s="124">
        <v>0</v>
      </c>
      <c r="G27" s="124">
        <v>0</v>
      </c>
      <c r="H27" s="124">
        <v>139426.5301368525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-76028.362188785701</v>
      </c>
      <c r="P27" s="145">
        <f>B27+C27-D27-E27-F27-G27-H27-I27+J27-K27+L27-M27++N27+O27</f>
        <v>87966.045428310419</v>
      </c>
    </row>
    <row r="28" spans="1:16" x14ac:dyDescent="0.25">
      <c r="A28" s="126" t="s">
        <v>210</v>
      </c>
      <c r="B28" s="124">
        <v>9072670.1663864907</v>
      </c>
      <c r="C28" s="124">
        <v>281267.93583999999</v>
      </c>
      <c r="D28" s="124">
        <v>42398.6210166948</v>
      </c>
      <c r="E28" s="124">
        <v>1468.2927015420451</v>
      </c>
      <c r="F28" s="124">
        <v>229.90727999999942</v>
      </c>
      <c r="G28" s="124">
        <v>168849.8081519563</v>
      </c>
      <c r="H28" s="124">
        <v>260048.11678461538</v>
      </c>
      <c r="I28" s="124">
        <v>80476.028734000007</v>
      </c>
      <c r="J28" s="124">
        <v>-2395.1154395342</v>
      </c>
      <c r="K28" s="124">
        <v>16.806000000000001</v>
      </c>
      <c r="L28" s="124">
        <v>362755.73718351347</v>
      </c>
      <c r="M28" s="124">
        <v>215948.84625999999</v>
      </c>
      <c r="N28" s="124">
        <v>85497.08652460773</v>
      </c>
      <c r="O28" s="124">
        <v>-3.3469405025243759E-9</v>
      </c>
      <c r="P28" s="145">
        <f>B28+C28-D28-E28-F28-G28-H28-I28+J28-K28+L28-M28++N28+O28</f>
        <v>9030359.3835662641</v>
      </c>
    </row>
    <row r="29" spans="1:16" x14ac:dyDescent="0.25">
      <c r="A29" s="126" t="s">
        <v>209</v>
      </c>
      <c r="B29" s="124">
        <v>605028.55489009095</v>
      </c>
      <c r="C29" s="124">
        <v>758.31948</v>
      </c>
      <c r="D29" s="124">
        <v>798.88891862699643</v>
      </c>
      <c r="E29" s="124">
        <v>0</v>
      </c>
      <c r="F29" s="124">
        <v>0</v>
      </c>
      <c r="G29" s="124">
        <v>20892.794992448482</v>
      </c>
      <c r="H29" s="124">
        <v>13343.729642448479</v>
      </c>
      <c r="I29" s="124">
        <v>8.2219999999999995</v>
      </c>
      <c r="J29" s="124">
        <v>-5.1112993134982503</v>
      </c>
      <c r="K29" s="124">
        <v>0</v>
      </c>
      <c r="L29" s="124">
        <v>28367.078409999998</v>
      </c>
      <c r="M29" s="124">
        <v>14552.532879999999</v>
      </c>
      <c r="N29" s="124">
        <v>-5085.194921464451</v>
      </c>
      <c r="O29" s="124">
        <v>-1.1823431123048067E-10</v>
      </c>
      <c r="P29" s="145">
        <f>B29+C29-D29-E29-F29-G29-H29-I29+J29-K29+L29-M29++N29+O29</f>
        <v>579467.47812578885</v>
      </c>
    </row>
    <row r="30" spans="1:16" x14ac:dyDescent="0.25">
      <c r="A30" s="77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8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8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Jenny Gage</cp:lastModifiedBy>
  <dcterms:created xsi:type="dcterms:W3CDTF">2019-10-11T08:39:07Z</dcterms:created>
  <dcterms:modified xsi:type="dcterms:W3CDTF">2019-10-11T09:24:22Z</dcterms:modified>
</cp:coreProperties>
</file>