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ong Term Insurance Stats/Life Stats 2024/"/>
    </mc:Choice>
  </mc:AlternateContent>
  <xr:revisionPtr revIDLastSave="0" documentId="8_{6EACC094-81C6-4D20-A07B-41749A8636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C13" i="13" s="1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0" i="7" s="1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O20" i="7" l="1"/>
  <c r="I93" i="6"/>
  <c r="I91" i="6"/>
  <c r="I88" i="6"/>
  <c r="I86" i="6"/>
  <c r="I84" i="6"/>
  <c r="I81" i="6"/>
  <c r="I79" i="6"/>
  <c r="I78" i="6"/>
  <c r="I77" i="6"/>
  <c r="I76" i="6"/>
  <c r="I72" i="6"/>
  <c r="I70" i="6"/>
  <c r="I68" i="6"/>
  <c r="I66" i="6"/>
  <c r="I65" i="6"/>
  <c r="I61" i="6"/>
  <c r="I59" i="6"/>
  <c r="I57" i="6"/>
  <c r="I55" i="6"/>
  <c r="I50" i="6"/>
  <c r="I48" i="6"/>
  <c r="I46" i="6"/>
  <c r="I44" i="6"/>
  <c r="I43" i="6"/>
  <c r="I39" i="6"/>
  <c r="I38" i="6"/>
  <c r="I37" i="6"/>
  <c r="I36" i="6"/>
  <c r="I32" i="6"/>
  <c r="I30" i="6"/>
  <c r="I28" i="6"/>
  <c r="I27" i="6"/>
  <c r="I26" i="6"/>
  <c r="I25" i="6"/>
  <c r="I21" i="6"/>
  <c r="I19" i="6"/>
  <c r="I17" i="6"/>
  <c r="I15" i="6"/>
  <c r="F59" i="4"/>
  <c r="E106" i="4"/>
  <c r="E118" i="4" s="1"/>
  <c r="F78" i="4"/>
  <c r="F44" i="4"/>
  <c r="E20" i="5"/>
  <c r="E5" i="5"/>
  <c r="I94" i="6"/>
  <c r="H90" i="6"/>
  <c r="I92" i="6"/>
  <c r="E90" i="6"/>
  <c r="I87" i="6"/>
  <c r="H83" i="6"/>
  <c r="I85" i="6"/>
  <c r="E83" i="6"/>
  <c r="E28" i="4" s="1"/>
  <c r="I80" i="6"/>
  <c r="E75" i="6"/>
  <c r="H75" i="6"/>
  <c r="I73" i="6"/>
  <c r="I71" i="6"/>
  <c r="I69" i="6"/>
  <c r="E64" i="6"/>
  <c r="E26" i="4" s="1"/>
  <c r="I67" i="6"/>
  <c r="H64" i="6"/>
  <c r="I62" i="6"/>
  <c r="I60" i="6"/>
  <c r="I58" i="6"/>
  <c r="I56" i="6"/>
  <c r="H53" i="6"/>
  <c r="E53" i="6"/>
  <c r="I54" i="6"/>
  <c r="I51" i="6"/>
  <c r="I49" i="6"/>
  <c r="I47" i="6"/>
  <c r="E42" i="6"/>
  <c r="H42" i="6"/>
  <c r="E24" i="4"/>
  <c r="I45" i="6"/>
  <c r="I40" i="6"/>
  <c r="E35" i="6"/>
  <c r="H35" i="6"/>
  <c r="I33" i="6"/>
  <c r="I31" i="6"/>
  <c r="I29" i="6"/>
  <c r="E24" i="6"/>
  <c r="E22" i="4" s="1"/>
  <c r="H24" i="6"/>
  <c r="B8" i="6"/>
  <c r="B5" i="6"/>
  <c r="I22" i="6"/>
  <c r="I20" i="6"/>
  <c r="I18" i="6"/>
  <c r="H14" i="6"/>
  <c r="I16" i="6"/>
  <c r="J14" i="7"/>
  <c r="O21" i="7"/>
  <c r="O19" i="7"/>
  <c r="O18" i="7"/>
  <c r="N10" i="7"/>
  <c r="N14" i="7" s="1"/>
  <c r="E16" i="4" s="1"/>
  <c r="E14" i="4" s="1"/>
  <c r="M10" i="7"/>
  <c r="M14" i="7" s="1"/>
  <c r="O13" i="7"/>
  <c r="O12" i="7"/>
  <c r="K14" i="7"/>
  <c r="O11" i="7"/>
  <c r="AC10" i="8"/>
  <c r="P10" i="8"/>
  <c r="J10" i="9"/>
  <c r="I13" i="10"/>
  <c r="E14" i="10"/>
  <c r="G14" i="10"/>
  <c r="B14" i="10"/>
  <c r="H14" i="10"/>
  <c r="F14" i="10"/>
  <c r="I12" i="10"/>
  <c r="D14" i="10"/>
  <c r="C14" i="10"/>
  <c r="I11" i="10"/>
  <c r="P10" i="11"/>
  <c r="J10" i="12"/>
  <c r="I14" i="7"/>
  <c r="E56" i="4" s="1"/>
  <c r="B9" i="6"/>
  <c r="B4" i="6"/>
  <c r="E14" i="6"/>
  <c r="F118" i="4"/>
  <c r="E35" i="5" l="1"/>
  <c r="I90" i="6"/>
  <c r="I83" i="6"/>
  <c r="E29" i="4"/>
  <c r="F80" i="4"/>
  <c r="E27" i="4"/>
  <c r="I75" i="6"/>
  <c r="I64" i="6"/>
  <c r="B3" i="6"/>
  <c r="E25" i="4"/>
  <c r="I53" i="6"/>
  <c r="I42" i="6"/>
  <c r="E23" i="4"/>
  <c r="I35" i="6"/>
  <c r="B7" i="6"/>
  <c r="I24" i="6"/>
  <c r="O10" i="7"/>
  <c r="O14" i="7" s="1"/>
  <c r="I14" i="10"/>
  <c r="E55" i="4"/>
  <c r="E59" i="4" s="1"/>
  <c r="E78" i="4" s="1"/>
  <c r="C19" i="3" s="1"/>
  <c r="C17" i="3"/>
  <c r="I14" i="6"/>
  <c r="E21" i="4"/>
  <c r="E20" i="4" l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<sst xmlns="http://schemas.openxmlformats.org/spreadsheetml/2006/main" count="554" uniqueCount="277">
  <si>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</si>
  <si>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</si>
  <si>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Lapses</t>
  </si>
  <si>
    <t>Surrenders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</si>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</sst>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4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4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2" borderId="0" xfId="0" applyFont="1" applyFill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7265625" bestFit="1" customWidth="1"/>
  </cols>
  <sheetData>
    <row r="1" spans="1:3" ht="20.5" thickBot="1" x14ac:dyDescent="0.4">
      <c r="A1" s="2" t="s">
        <v>44</v>
      </c>
      <c r="B1" s="21"/>
      <c r="C1" s="20"/>
    </row>
    <row r="2" spans="1:3" ht="15" thickBot="1" x14ac:dyDescent="0.4">
      <c r="A2" s="17"/>
      <c r="B2" s="17"/>
      <c r="C2" s="19">
        <v>45657</v>
      </c>
    </row>
    <row r="3" spans="1:3" ht="20.5" thickBot="1" x14ac:dyDescent="0.4">
      <c r="A3" s="18"/>
      <c r="B3" s="17"/>
      <c r="C3" s="16" t="s">
        <v>43</v>
      </c>
    </row>
    <row r="4" spans="1:3" ht="15.5" x14ac:dyDescent="0.35">
      <c r="A4" s="8" t="s">
        <v>42</v>
      </c>
      <c r="B4" s="7"/>
      <c r="C4" s="15"/>
    </row>
    <row r="5" spans="1:3" x14ac:dyDescent="0.35">
      <c r="A5" s="5" t="s">
        <v>32</v>
      </c>
      <c r="B5" s="4"/>
      <c r="C5" s="14">
        <f>IF(ISERROR(C13/C22),0,C13/C22)</f>
        <v>6.5445675932985132</v>
      </c>
    </row>
    <row r="6" spans="1:3" x14ac:dyDescent="0.35">
      <c r="A6" s="5" t="s">
        <v>31</v>
      </c>
      <c r="B6" s="4"/>
      <c r="C6" s="14">
        <f>IF(ISERROR(C14/C23),0,C14/C23)</f>
        <v>1.9913013735351452</v>
      </c>
    </row>
    <row r="7" spans="1:3" x14ac:dyDescent="0.35">
      <c r="A7" s="9"/>
      <c r="B7" s="7"/>
      <c r="C7" s="6"/>
    </row>
    <row r="8" spans="1:3" ht="15.5" x14ac:dyDescent="0.35">
      <c r="A8" s="8" t="s">
        <v>41</v>
      </c>
      <c r="B8" s="7"/>
      <c r="C8" s="6"/>
    </row>
    <row r="9" spans="1:3" x14ac:dyDescent="0.35">
      <c r="A9" s="5" t="s">
        <v>30</v>
      </c>
      <c r="B9" s="4"/>
      <c r="C9" s="10">
        <v>4542404126.2542324</v>
      </c>
    </row>
    <row r="10" spans="1:3" x14ac:dyDescent="0.35">
      <c r="A10" s="5" t="s">
        <v>29</v>
      </c>
      <c r="B10" s="4"/>
      <c r="C10" s="10">
        <v>4162597895.0355215</v>
      </c>
    </row>
    <row r="11" spans="1:3" x14ac:dyDescent="0.35">
      <c r="A11" s="5" t="s">
        <v>40</v>
      </c>
      <c r="B11" s="4"/>
      <c r="C11" s="13">
        <f>C9-C10</f>
        <v>379806231.2187109</v>
      </c>
    </row>
    <row r="12" spans="1:3" x14ac:dyDescent="0.35">
      <c r="A12" s="12"/>
      <c r="B12" s="12"/>
      <c r="C12" s="11"/>
    </row>
    <row r="13" spans="1:3" x14ac:dyDescent="0.35">
      <c r="A13" s="5" t="s">
        <v>39</v>
      </c>
      <c r="B13" s="4"/>
      <c r="C13" s="3">
        <v>359662268.03721154</v>
      </c>
    </row>
    <row r="14" spans="1:3" x14ac:dyDescent="0.35">
      <c r="A14" s="5" t="s">
        <v>38</v>
      </c>
      <c r="B14" s="4"/>
      <c r="C14" s="3">
        <v>380585052.43338227</v>
      </c>
    </row>
    <row r="15" spans="1:3" x14ac:dyDescent="0.35">
      <c r="A15" s="9"/>
      <c r="B15" s="7"/>
      <c r="C15" s="6"/>
    </row>
    <row r="16" spans="1:3" ht="15.5" x14ac:dyDescent="0.35">
      <c r="A16" s="8" t="s">
        <v>37</v>
      </c>
      <c r="B16" s="7"/>
      <c r="C16" s="6"/>
    </row>
    <row r="17" spans="1:3" x14ac:dyDescent="0.35">
      <c r="A17" s="5" t="s">
        <v>36</v>
      </c>
      <c r="B17" s="4"/>
      <c r="C17" s="10">
        <f>'OF2'!E52+'OF2'!E53+'OF2'!E56+'OF2'!E57</f>
        <v>3878051897.2638903</v>
      </c>
    </row>
    <row r="18" spans="1:3" x14ac:dyDescent="0.35">
      <c r="A18" s="5" t="s">
        <v>35</v>
      </c>
      <c r="B18" s="4"/>
      <c r="C18" s="10">
        <f>'OF2'!E54+'OF2'!E58</f>
        <v>66157925.866221197</v>
      </c>
    </row>
    <row r="19" spans="1:3" x14ac:dyDescent="0.35">
      <c r="A19" s="5" t="s">
        <v>34</v>
      </c>
      <c r="B19" s="4"/>
      <c r="C19" s="10">
        <f>'OF2'!E78-'OF2'!E59</f>
        <v>225296400.70597076</v>
      </c>
    </row>
    <row r="20" spans="1:3" x14ac:dyDescent="0.35">
      <c r="A20" s="9"/>
      <c r="B20" s="7"/>
      <c r="C20" s="6"/>
    </row>
    <row r="21" spans="1:3" ht="15.5" x14ac:dyDescent="0.35">
      <c r="A21" s="8" t="s">
        <v>33</v>
      </c>
      <c r="B21" s="7"/>
      <c r="C21" s="6"/>
    </row>
    <row r="22" spans="1:3" x14ac:dyDescent="0.35">
      <c r="A22" s="5" t="s">
        <v>32</v>
      </c>
      <c r="B22" s="4"/>
      <c r="C22" s="3">
        <v>54955848.940348238</v>
      </c>
    </row>
    <row r="23" spans="1:3" x14ac:dyDescent="0.35">
      <c r="A23" s="5" t="s">
        <v>31</v>
      </c>
      <c r="B23" s="4"/>
      <c r="C23" s="3">
        <v>191123783.41693801</v>
      </c>
    </row>
  </sheetData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265625" defaultRowHeight="14.5" x14ac:dyDescent="0.35"/>
  <cols>
    <col min="1" max="1" width="64.81640625" bestFit="1" customWidth="1"/>
    <col min="2" max="2" width="20.7265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34" bestFit="1" customWidth="1"/>
    <col min="8" max="8" width="11.81640625" bestFit="1" customWidth="1"/>
    <col min="9" max="9" width="14.54296875" bestFit="1" customWidth="1"/>
    <col min="10" max="10" width="20.7265625" bestFit="1" customWidth="1"/>
  </cols>
  <sheetData>
    <row r="1" spans="1:11" ht="20.5" thickBot="1" x14ac:dyDescent="0.45">
      <c r="A1" s="2" t="s">
        <v>274</v>
      </c>
      <c r="B1" s="185">
        <v>45657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4" t="s">
        <v>273</v>
      </c>
      <c r="C3" s="215"/>
      <c r="D3" s="215"/>
      <c r="E3" s="215"/>
      <c r="F3" s="215"/>
      <c r="G3" s="215"/>
      <c r="H3" s="215"/>
      <c r="I3" s="215"/>
      <c r="J3" s="216"/>
      <c r="K3" s="83"/>
    </row>
    <row r="4" spans="1:11" ht="38.25" customHeight="1" thickBot="1" x14ac:dyDescent="0.4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139</v>
      </c>
      <c r="I4" s="155" t="s">
        <v>228</v>
      </c>
      <c r="J4" s="154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1" t="s">
        <v>196</v>
      </c>
      <c r="B10" s="146">
        <f t="shared" ref="B10:I10" si="0">SUM(B14:B29)</f>
        <v>41172365.947422005</v>
      </c>
      <c r="C10" s="146">
        <f t="shared" si="0"/>
        <v>110125900.55832319</v>
      </c>
      <c r="D10" s="146">
        <f t="shared" si="0"/>
        <v>47885763.12176796</v>
      </c>
      <c r="E10" s="146">
        <f t="shared" si="0"/>
        <v>0</v>
      </c>
      <c r="F10" s="146">
        <f t="shared" si="0"/>
        <v>298604.20883999998</v>
      </c>
      <c r="G10" s="146">
        <f t="shared" si="0"/>
        <v>1144700.6980848294</v>
      </c>
      <c r="H10" s="146">
        <f t="shared" si="0"/>
        <v>-57190195.310911112</v>
      </c>
      <c r="I10" s="146">
        <f t="shared" si="0"/>
        <v>3961617.6366600348</v>
      </c>
      <c r="J10" s="160">
        <f>B10+C10-D10+E10+F10+G10+H10+I10</f>
        <v>51627230.616650984</v>
      </c>
      <c r="K10" s="83"/>
    </row>
    <row r="11" spans="1:11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0.5" thickBot="1" x14ac:dyDescent="0.4">
      <c r="A12" s="129" t="s">
        <v>196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35">
      <c r="A14" s="126" t="s">
        <v>226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35">
      <c r="A15" s="126" t="s">
        <v>225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35">
      <c r="A16" s="126" t="s">
        <v>224</v>
      </c>
      <c r="B16" s="124">
        <v>22778646.418645736</v>
      </c>
      <c r="C16" s="124">
        <v>1423647.5166493871</v>
      </c>
      <c r="D16" s="124">
        <v>926824.9390906</v>
      </c>
      <c r="E16" s="124">
        <v>0</v>
      </c>
      <c r="F16" s="124">
        <v>0</v>
      </c>
      <c r="G16" s="124">
        <v>286396.00013173441</v>
      </c>
      <c r="H16" s="124">
        <v>5073.077785198504</v>
      </c>
      <c r="I16" s="124">
        <v>237320.12600001079</v>
      </c>
      <c r="J16" s="160">
        <f>B16+C16-D16+E16+F16+G16+H16+I16</f>
        <v>23804258.200121466</v>
      </c>
      <c r="K16" s="83"/>
    </row>
    <row r="17" spans="1:11" x14ac:dyDescent="0.35">
      <c r="A17" s="126" t="s">
        <v>223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35">
      <c r="A18" s="126" t="s">
        <v>222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35">
      <c r="A19" s="126" t="s">
        <v>221</v>
      </c>
      <c r="B19" s="124">
        <v>47305.936384487002</v>
      </c>
      <c r="C19" s="124">
        <v>0</v>
      </c>
      <c r="D19" s="124">
        <v>0</v>
      </c>
      <c r="E19" s="124">
        <v>0</v>
      </c>
      <c r="F19" s="124">
        <v>0</v>
      </c>
      <c r="G19" s="124">
        <v>-26.37075999999999</v>
      </c>
      <c r="H19" s="124">
        <v>-2045.8339299999998</v>
      </c>
      <c r="I19" s="124">
        <v>-2.5999999348869096E-4</v>
      </c>
      <c r="J19" s="160">
        <f>B19+C19-D19+E19+F19+G19+H19+I19</f>
        <v>45233.73143448701</v>
      </c>
      <c r="K19" s="83"/>
    </row>
    <row r="20" spans="1:11" x14ac:dyDescent="0.35">
      <c r="A20" s="126" t="s">
        <v>220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35">
      <c r="A21" s="126" t="s">
        <v>219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35">
      <c r="A22" s="126" t="s">
        <v>218</v>
      </c>
      <c r="B22" s="124">
        <v>2653877.393616762</v>
      </c>
      <c r="C22" s="124">
        <v>151252.78300380721</v>
      </c>
      <c r="D22" s="124">
        <v>132518.03789403348</v>
      </c>
      <c r="E22" s="124">
        <v>0</v>
      </c>
      <c r="F22" s="124">
        <v>0</v>
      </c>
      <c r="G22" s="124">
        <v>49353.397290190464</v>
      </c>
      <c r="H22" s="124">
        <v>-242213.50432631184</v>
      </c>
      <c r="I22" s="124">
        <v>16654.025279997113</v>
      </c>
      <c r="J22" s="160">
        <f>B22+C22-D22+E22+F22+G22+H22+I22</f>
        <v>2496406.0569704114</v>
      </c>
      <c r="K22" s="83"/>
    </row>
    <row r="23" spans="1:11" x14ac:dyDescent="0.35">
      <c r="A23" s="126" t="s">
        <v>195</v>
      </c>
      <c r="B23" s="124">
        <v>409096.07838000002</v>
      </c>
      <c r="C23" s="124">
        <v>0</v>
      </c>
      <c r="D23" s="124">
        <v>17.62921</v>
      </c>
      <c r="E23" s="124">
        <v>0</v>
      </c>
      <c r="F23" s="124">
        <v>0</v>
      </c>
      <c r="G23" s="124">
        <v>1036.9837380000001</v>
      </c>
      <c r="H23" s="124">
        <v>0</v>
      </c>
      <c r="I23" s="124">
        <v>-3.6704200000001492</v>
      </c>
      <c r="J23" s="160">
        <f>B23+C23-D23+E23+F23+G23+H23+I23</f>
        <v>410111.76248800004</v>
      </c>
      <c r="K23" s="83"/>
    </row>
    <row r="24" spans="1:11" x14ac:dyDescent="0.35">
      <c r="A24" s="126" t="s">
        <v>217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35">
      <c r="A25" s="126" t="s">
        <v>216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35">
      <c r="A26" s="126" t="s">
        <v>215</v>
      </c>
      <c r="B26" s="124">
        <v>15283440.12039502</v>
      </c>
      <c r="C26" s="124">
        <v>108551000.25867</v>
      </c>
      <c r="D26" s="124">
        <v>46826402.51557333</v>
      </c>
      <c r="E26" s="124">
        <v>0</v>
      </c>
      <c r="F26" s="124">
        <v>298604.20883999998</v>
      </c>
      <c r="G26" s="124">
        <v>807940.68768490467</v>
      </c>
      <c r="H26" s="124">
        <v>-56951009.050439999</v>
      </c>
      <c r="I26" s="124">
        <v>3707647.156060027</v>
      </c>
      <c r="J26" s="160">
        <f>B26+C26-D26+E26+F26+G26+H26+I26</f>
        <v>24871220.865636617</v>
      </c>
      <c r="K26" s="83"/>
    </row>
    <row r="27" spans="1:11" x14ac:dyDescent="0.35">
      <c r="A27" s="126" t="s">
        <v>214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35">
      <c r="A28" s="126" t="s">
        <v>213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35">
      <c r="A29" s="126" t="s">
        <v>212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81640625" bestFit="1" customWidth="1"/>
    <col min="2" max="3" width="12.453125" bestFit="1" customWidth="1"/>
  </cols>
  <sheetData>
    <row r="1" spans="1:4" ht="20.5" thickBot="1" x14ac:dyDescent="0.45">
      <c r="A1" s="178" t="s">
        <v>275</v>
      </c>
      <c r="B1" s="96"/>
      <c r="C1" s="96"/>
      <c r="D1" s="96"/>
    </row>
    <row r="2" spans="1:4" ht="20" x14ac:dyDescent="0.4">
      <c r="A2" s="183"/>
      <c r="B2" s="77"/>
      <c r="C2" s="77"/>
      <c r="D2" s="77"/>
    </row>
    <row r="3" spans="1:4" ht="15" thickBot="1" x14ac:dyDescent="0.4">
      <c r="A3" s="77"/>
      <c r="B3" s="184">
        <v>45657</v>
      </c>
      <c r="C3" s="184">
        <v>45657</v>
      </c>
      <c r="D3" s="77"/>
    </row>
    <row r="4" spans="1:4" x14ac:dyDescent="0.35">
      <c r="A4" s="77"/>
      <c r="B4" s="182" t="s">
        <v>203</v>
      </c>
      <c r="C4" s="181" t="s">
        <v>201</v>
      </c>
      <c r="D4" s="77"/>
    </row>
    <row r="5" spans="1:4" ht="15" thickBot="1" x14ac:dyDescent="0.4">
      <c r="A5" s="77"/>
      <c r="B5" s="141" t="s">
        <v>43</v>
      </c>
      <c r="C5" s="140" t="s">
        <v>43</v>
      </c>
      <c r="D5" s="77"/>
    </row>
    <row r="6" spans="1:4" ht="15" thickBot="1" x14ac:dyDescent="0.4">
      <c r="A6" s="170"/>
      <c r="B6" s="169"/>
      <c r="C6" s="169"/>
      <c r="D6" s="77"/>
    </row>
    <row r="7" spans="1:4" ht="20.5" thickBot="1" x14ac:dyDescent="0.4">
      <c r="A7" s="168" t="s">
        <v>200</v>
      </c>
      <c r="B7" s="135"/>
      <c r="C7" s="180"/>
      <c r="D7" s="77"/>
    </row>
    <row r="8" spans="1:4" x14ac:dyDescent="0.35">
      <c r="A8" s="170"/>
      <c r="B8" s="169"/>
      <c r="C8" s="169"/>
      <c r="D8" s="77"/>
    </row>
    <row r="9" spans="1:4" x14ac:dyDescent="0.35">
      <c r="A9" s="170"/>
      <c r="B9" s="169"/>
      <c r="C9" s="169"/>
      <c r="D9" s="77"/>
    </row>
    <row r="10" spans="1:4" x14ac:dyDescent="0.35">
      <c r="A10" s="134" t="s">
        <v>199</v>
      </c>
      <c r="B10" s="165">
        <f>SUM(B18:B29)</f>
        <v>25067289.574660886</v>
      </c>
      <c r="C10" s="165">
        <f>SUM(C18:C29)</f>
        <v>19868336.476400916</v>
      </c>
      <c r="D10" s="77"/>
    </row>
    <row r="11" spans="1:4" x14ac:dyDescent="0.35">
      <c r="A11" s="134" t="s">
        <v>198</v>
      </c>
      <c r="B11" s="165">
        <f>SUM(B33:B44)</f>
        <v>5190835.1952765007</v>
      </c>
      <c r="C11" s="165">
        <f>SUM(C33:C44)</f>
        <v>4862365.0906165</v>
      </c>
      <c r="D11" s="77"/>
    </row>
    <row r="12" spans="1:4" x14ac:dyDescent="0.35">
      <c r="A12" s="134" t="s">
        <v>197</v>
      </c>
      <c r="B12" s="165">
        <f>SUM(B48:B59)</f>
        <v>2212662.7471255003</v>
      </c>
      <c r="C12" s="165">
        <f>SUM(C48:C59)</f>
        <v>1591073.516853533</v>
      </c>
      <c r="D12" s="77"/>
    </row>
    <row r="13" spans="1:4" x14ac:dyDescent="0.35">
      <c r="A13" s="172" t="s">
        <v>0</v>
      </c>
      <c r="B13" s="171">
        <f>SUM(B10:B12)</f>
        <v>32470787.517062888</v>
      </c>
      <c r="C13" s="171">
        <f>SUM(C10:C12)</f>
        <v>26321775.083870947</v>
      </c>
      <c r="D13" s="77"/>
    </row>
    <row r="14" spans="1:4" x14ac:dyDescent="0.35">
      <c r="A14" s="170"/>
      <c r="B14" s="169"/>
      <c r="C14" s="169"/>
      <c r="D14" s="77"/>
    </row>
    <row r="15" spans="1:4" ht="15" thickBot="1" x14ac:dyDescent="0.4">
      <c r="A15" s="170"/>
      <c r="B15" s="169"/>
      <c r="C15" s="169"/>
      <c r="D15" s="77"/>
    </row>
    <row r="16" spans="1:4" ht="20.5" thickBot="1" x14ac:dyDescent="0.4">
      <c r="A16" s="168" t="s">
        <v>199</v>
      </c>
      <c r="B16" s="135"/>
      <c r="C16" s="180"/>
      <c r="D16" s="77"/>
    </row>
    <row r="17" spans="1:4" x14ac:dyDescent="0.35">
      <c r="A17" s="166"/>
      <c r="B17" s="138"/>
      <c r="C17" s="138"/>
      <c r="D17" s="77"/>
    </row>
    <row r="18" spans="1:4" x14ac:dyDescent="0.35">
      <c r="A18" s="126" t="s">
        <v>259</v>
      </c>
      <c r="B18" s="124">
        <v>11286030.002313351</v>
      </c>
      <c r="C18" s="124">
        <v>9324533.9580418821</v>
      </c>
      <c r="D18" s="77"/>
    </row>
    <row r="19" spans="1:4" x14ac:dyDescent="0.35">
      <c r="A19" s="126" t="s">
        <v>258</v>
      </c>
      <c r="B19" s="124">
        <v>1680323.4488845014</v>
      </c>
      <c r="C19" s="124">
        <v>1473020.4561878908</v>
      </c>
      <c r="D19" s="77"/>
    </row>
    <row r="20" spans="1:4" x14ac:dyDescent="0.35">
      <c r="A20" s="126" t="s">
        <v>257</v>
      </c>
      <c r="B20" s="124">
        <v>513708.93845740345</v>
      </c>
      <c r="C20" s="124">
        <v>408835.44289723528</v>
      </c>
      <c r="D20" s="77"/>
    </row>
    <row r="21" spans="1:4" x14ac:dyDescent="0.35">
      <c r="A21" s="126" t="s">
        <v>256</v>
      </c>
      <c r="B21" s="124">
        <v>5617651.9526074454</v>
      </c>
      <c r="C21" s="124">
        <v>3685428.2574550896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1740824.5685160831</v>
      </c>
      <c r="C23" s="124">
        <v>760536.51592582092</v>
      </c>
      <c r="D23" s="77"/>
    </row>
    <row r="24" spans="1:4" x14ac:dyDescent="0.35">
      <c r="A24" s="126" t="s">
        <v>253</v>
      </c>
      <c r="B24" s="124">
        <v>50036.844699999994</v>
      </c>
      <c r="C24" s="124">
        <v>50036.844699999994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6557.1734400000005</v>
      </c>
      <c r="C26" s="124">
        <v>6557.1734400000005</v>
      </c>
      <c r="D26" s="77"/>
    </row>
    <row r="27" spans="1:4" x14ac:dyDescent="0.35">
      <c r="A27" s="126" t="s">
        <v>250</v>
      </c>
      <c r="B27" s="124">
        <v>4101466.9423800013</v>
      </c>
      <c r="C27" s="124">
        <v>4101466.9423800013</v>
      </c>
      <c r="D27" s="77"/>
    </row>
    <row r="28" spans="1:4" x14ac:dyDescent="0.35">
      <c r="A28" s="126" t="s">
        <v>249</v>
      </c>
      <c r="B28" s="124">
        <v>46636.213470000002</v>
      </c>
      <c r="C28" s="124">
        <v>46636.213470000002</v>
      </c>
      <c r="D28" s="77"/>
    </row>
    <row r="29" spans="1:4" x14ac:dyDescent="0.35">
      <c r="A29" s="126" t="s">
        <v>139</v>
      </c>
      <c r="B29" s="124">
        <v>24053.489892102374</v>
      </c>
      <c r="C29" s="124">
        <v>11284.671902996019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8" t="s">
        <v>198</v>
      </c>
      <c r="B31" s="135"/>
      <c r="C31" s="180"/>
      <c r="D31" s="77"/>
    </row>
    <row r="32" spans="1:4" x14ac:dyDescent="0.35">
      <c r="A32" s="166"/>
      <c r="B32" s="138"/>
      <c r="C32" s="138"/>
      <c r="D32" s="77"/>
    </row>
    <row r="33" spans="1:4" x14ac:dyDescent="0.35">
      <c r="A33" s="126" t="s">
        <v>259</v>
      </c>
      <c r="B33" s="124">
        <v>2370.612846500474</v>
      </c>
      <c r="C33" s="124">
        <v>-140846.81015349951</v>
      </c>
      <c r="D33" s="77"/>
    </row>
    <row r="34" spans="1:4" x14ac:dyDescent="0.35">
      <c r="A34" s="126" t="s">
        <v>258</v>
      </c>
      <c r="B34" s="124">
        <v>0</v>
      </c>
      <c r="C34" s="124">
        <v>0</v>
      </c>
      <c r="D34" s="77"/>
    </row>
    <row r="35" spans="1:4" x14ac:dyDescent="0.35">
      <c r="A35" s="126" t="s">
        <v>257</v>
      </c>
      <c r="B35" s="124">
        <v>0</v>
      </c>
      <c r="C35" s="124">
        <v>0</v>
      </c>
      <c r="D35" s="77"/>
    </row>
    <row r="36" spans="1:4" x14ac:dyDescent="0.35">
      <c r="A36" s="126" t="s">
        <v>256</v>
      </c>
      <c r="B36" s="124">
        <v>698609.58242999995</v>
      </c>
      <c r="C36" s="124">
        <v>513356.90077000001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0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4489855</v>
      </c>
      <c r="C42" s="124">
        <v>4489855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139</v>
      </c>
      <c r="B44" s="124">
        <v>0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8" t="s">
        <v>197</v>
      </c>
      <c r="B46" s="135"/>
      <c r="C46" s="180"/>
      <c r="D46" s="77"/>
    </row>
    <row r="47" spans="1:4" x14ac:dyDescent="0.35">
      <c r="A47" s="166"/>
      <c r="B47" s="138"/>
      <c r="C47" s="138"/>
      <c r="D47" s="77"/>
    </row>
    <row r="48" spans="1:4" x14ac:dyDescent="0.35">
      <c r="A48" s="126" t="s">
        <v>259</v>
      </c>
      <c r="B48" s="124">
        <v>777950.69252920803</v>
      </c>
      <c r="C48" s="124">
        <v>485671.33138943644</v>
      </c>
      <c r="D48" s="77"/>
    </row>
    <row r="49" spans="1:4" x14ac:dyDescent="0.35">
      <c r="A49" s="126" t="s">
        <v>258</v>
      </c>
      <c r="B49" s="124">
        <v>69667.940491401125</v>
      </c>
      <c r="C49" s="124">
        <v>61563.80971696935</v>
      </c>
      <c r="D49" s="77"/>
    </row>
    <row r="50" spans="1:4" x14ac:dyDescent="0.35">
      <c r="A50" s="126" t="s">
        <v>257</v>
      </c>
      <c r="B50" s="124">
        <v>58035.36469694371</v>
      </c>
      <c r="C50" s="124">
        <v>31415.181471952412</v>
      </c>
      <c r="D50" s="77"/>
    </row>
    <row r="51" spans="1:4" x14ac:dyDescent="0.35">
      <c r="A51" s="126" t="s">
        <v>256</v>
      </c>
      <c r="B51" s="124">
        <v>992336.08462168614</v>
      </c>
      <c r="C51" s="124">
        <v>824143.67491727346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313943.87634036917</v>
      </c>
      <c r="C53" s="124">
        <v>187771.86612333803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139</v>
      </c>
      <c r="B59" s="124">
        <v>728.7884458922274</v>
      </c>
      <c r="C59" s="124">
        <v>507.65323456320556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2" t="s">
        <v>127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126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87">
        <v>45657</v>
      </c>
      <c r="F4" s="187"/>
      <c r="G4" s="17"/>
    </row>
    <row r="5" spans="1:7" ht="15" customHeight="1" x14ac:dyDescent="0.35">
      <c r="A5" s="190" t="s">
        <v>125</v>
      </c>
      <c r="B5" s="17"/>
      <c r="C5" s="190" t="s">
        <v>73</v>
      </c>
      <c r="D5" s="17"/>
      <c r="E5" s="192" t="s">
        <v>43</v>
      </c>
      <c r="F5" s="193"/>
      <c r="G5" s="17"/>
    </row>
    <row r="6" spans="1:7" ht="15" thickBot="1" x14ac:dyDescent="0.4">
      <c r="A6" s="191"/>
      <c r="B6" s="17"/>
      <c r="C6" s="191"/>
      <c r="D6" s="17"/>
      <c r="E6" s="48" t="s">
        <v>72</v>
      </c>
      <c r="F6" s="47" t="s">
        <v>71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124</v>
      </c>
      <c r="B8" s="30"/>
      <c r="C8" s="59"/>
      <c r="D8" s="30"/>
      <c r="E8" s="63"/>
      <c r="F8" s="41">
        <v>905171.30273</v>
      </c>
      <c r="G8" s="17"/>
    </row>
    <row r="9" spans="1:7" x14ac:dyDescent="0.35">
      <c r="A9" s="60" t="s">
        <v>123</v>
      </c>
      <c r="B9" s="30"/>
      <c r="C9" s="59"/>
      <c r="D9" s="30"/>
      <c r="E9" s="41">
        <v>300124.26355000003</v>
      </c>
      <c r="F9" s="41">
        <v>8236868.1585799996</v>
      </c>
      <c r="G9" s="17"/>
    </row>
    <row r="10" spans="1:7" x14ac:dyDescent="0.35">
      <c r="A10" s="60" t="s">
        <v>122</v>
      </c>
      <c r="B10" s="30"/>
      <c r="C10" s="59"/>
      <c r="D10" s="30"/>
      <c r="E10" s="41">
        <v>2837403.9303222727</v>
      </c>
      <c r="F10" s="41">
        <v>2847082.0796686998</v>
      </c>
      <c r="G10" s="17"/>
    </row>
    <row r="11" spans="1:7" x14ac:dyDescent="0.35">
      <c r="A11" s="60" t="s">
        <v>121</v>
      </c>
      <c r="B11" s="30"/>
      <c r="C11" s="59"/>
      <c r="D11" s="30"/>
      <c r="E11" s="70">
        <v>5360349.8270787504</v>
      </c>
      <c r="F11" s="41">
        <v>5499526.3145787502</v>
      </c>
      <c r="G11" s="17"/>
    </row>
    <row r="12" spans="1:7" x14ac:dyDescent="0.35">
      <c r="A12" s="60" t="s">
        <v>120</v>
      </c>
      <c r="B12" s="30"/>
      <c r="C12" s="59"/>
      <c r="D12" s="30"/>
      <c r="E12" s="69"/>
      <c r="F12" s="41">
        <v>5450931.9810573105</v>
      </c>
      <c r="G12" s="17"/>
    </row>
    <row r="13" spans="1:7" x14ac:dyDescent="0.35">
      <c r="A13" s="60" t="s">
        <v>88</v>
      </c>
      <c r="B13" s="30"/>
      <c r="C13" s="59"/>
      <c r="D13" s="30"/>
      <c r="E13" s="41">
        <v>2355710.8058822355</v>
      </c>
      <c r="F13" s="41">
        <v>906179.50412000006</v>
      </c>
      <c r="G13" s="17"/>
    </row>
    <row r="14" spans="1:7" x14ac:dyDescent="0.35">
      <c r="A14" s="60" t="s">
        <v>119</v>
      </c>
      <c r="B14" s="30"/>
      <c r="C14" s="59"/>
      <c r="D14" s="30"/>
      <c r="E14" s="62">
        <f>SUM(E15:E17)</f>
        <v>18295614.147365686</v>
      </c>
      <c r="F14" s="62">
        <f>SUM(F15:F17)</f>
        <v>38990634.924092203</v>
      </c>
      <c r="G14" s="17"/>
    </row>
    <row r="15" spans="1:7" x14ac:dyDescent="0.35">
      <c r="A15" s="65" t="s">
        <v>118</v>
      </c>
      <c r="B15" s="30"/>
      <c r="C15" s="59" t="s">
        <v>95</v>
      </c>
      <c r="D15" s="30"/>
      <c r="E15" s="41">
        <v>13178023.52802271</v>
      </c>
      <c r="F15" s="41">
        <v>13643841.792715969</v>
      </c>
      <c r="G15" s="17"/>
    </row>
    <row r="16" spans="1:7" x14ac:dyDescent="0.35">
      <c r="A16" s="65" t="s">
        <v>117</v>
      </c>
      <c r="B16" s="30"/>
      <c r="C16" s="59" t="s">
        <v>90</v>
      </c>
      <c r="D16" s="30"/>
      <c r="E16" s="3">
        <f>'TP1'!N14</f>
        <v>5065814.1189929759</v>
      </c>
      <c r="F16" s="41">
        <v>19585636.666484866</v>
      </c>
      <c r="G16" s="17"/>
    </row>
    <row r="17" spans="1:7" x14ac:dyDescent="0.35">
      <c r="A17" s="65" t="s">
        <v>116</v>
      </c>
      <c r="B17" s="30"/>
      <c r="C17" s="59"/>
      <c r="D17" s="30"/>
      <c r="E17" s="41">
        <v>51776.500349999995</v>
      </c>
      <c r="F17" s="41">
        <v>5761156.4648913695</v>
      </c>
      <c r="G17" s="17"/>
    </row>
    <row r="18" spans="1:7" x14ac:dyDescent="0.35">
      <c r="A18" s="60" t="s">
        <v>115</v>
      </c>
      <c r="B18" s="30"/>
      <c r="C18" s="59" t="s">
        <v>114</v>
      </c>
      <c r="D18" s="30"/>
      <c r="E18" s="41">
        <v>123729243.39046805</v>
      </c>
      <c r="F18" s="41">
        <v>154241923.07405049</v>
      </c>
      <c r="G18" s="17"/>
    </row>
    <row r="19" spans="1:7" x14ac:dyDescent="0.35">
      <c r="A19" s="60" t="s">
        <v>113</v>
      </c>
      <c r="B19" s="30"/>
      <c r="C19" s="59" t="s">
        <v>112</v>
      </c>
      <c r="D19" s="30"/>
      <c r="E19" s="41">
        <v>20417816.933318101</v>
      </c>
      <c r="F19" s="41">
        <v>19873893.962538101</v>
      </c>
      <c r="G19" s="17"/>
    </row>
    <row r="20" spans="1:7" x14ac:dyDescent="0.35">
      <c r="A20" s="60" t="s">
        <v>12</v>
      </c>
      <c r="B20" s="30"/>
      <c r="C20" s="59" t="s">
        <v>111</v>
      </c>
      <c r="D20" s="30"/>
      <c r="E20" s="62">
        <f>SUM(E21:E29)</f>
        <v>4297735088.4597788</v>
      </c>
      <c r="F20" s="62">
        <f>SUM(F21:F29)</f>
        <v>4286016045.6743355</v>
      </c>
      <c r="G20" s="17"/>
    </row>
    <row r="21" spans="1:7" x14ac:dyDescent="0.35">
      <c r="A21" s="65" t="s">
        <v>26</v>
      </c>
      <c r="B21" s="30"/>
      <c r="C21" s="59" t="s">
        <v>111</v>
      </c>
      <c r="D21" s="30"/>
      <c r="E21" s="3">
        <f>'A1'!E14</f>
        <v>432570250.70293045</v>
      </c>
      <c r="F21" s="41">
        <v>433569215.18556637</v>
      </c>
      <c r="G21" s="17"/>
    </row>
    <row r="22" spans="1:7" x14ac:dyDescent="0.35">
      <c r="A22" s="65" t="s">
        <v>24</v>
      </c>
      <c r="B22" s="30"/>
      <c r="C22" s="59" t="s">
        <v>111</v>
      </c>
      <c r="D22" s="30"/>
      <c r="E22" s="3">
        <f>'A1'!E24</f>
        <v>292393426.82695258</v>
      </c>
      <c r="F22" s="41">
        <v>299938441.71568418</v>
      </c>
      <c r="G22" s="17"/>
    </row>
    <row r="23" spans="1:7" x14ac:dyDescent="0.35">
      <c r="A23" s="65" t="s">
        <v>22</v>
      </c>
      <c r="B23" s="30"/>
      <c r="C23" s="59" t="s">
        <v>111</v>
      </c>
      <c r="D23" s="30"/>
      <c r="E23" s="3">
        <f>'A1'!E35</f>
        <v>606488232.68255532</v>
      </c>
      <c r="F23" s="41">
        <v>608244594.60166502</v>
      </c>
      <c r="G23" s="17"/>
    </row>
    <row r="24" spans="1:7" x14ac:dyDescent="0.35">
      <c r="A24" s="65" t="s">
        <v>20</v>
      </c>
      <c r="B24" s="30"/>
      <c r="C24" s="59" t="s">
        <v>111</v>
      </c>
      <c r="D24" s="30"/>
      <c r="E24" s="3">
        <f>'A1'!E42</f>
        <v>2504951986.6091099</v>
      </c>
      <c r="F24" s="41">
        <v>2489338374.2097721</v>
      </c>
      <c r="G24" s="17"/>
    </row>
    <row r="25" spans="1:7" x14ac:dyDescent="0.35">
      <c r="A25" s="65" t="s">
        <v>18</v>
      </c>
      <c r="B25" s="30"/>
      <c r="C25" s="59" t="s">
        <v>111</v>
      </c>
      <c r="D25" s="30"/>
      <c r="E25" s="3">
        <f>'A1'!E53</f>
        <v>70141298.167596623</v>
      </c>
      <c r="F25" s="41">
        <v>72488460.950706661</v>
      </c>
      <c r="G25" s="17"/>
    </row>
    <row r="26" spans="1:7" x14ac:dyDescent="0.35">
      <c r="A26" s="65" t="s">
        <v>17</v>
      </c>
      <c r="B26" s="30"/>
      <c r="C26" s="59" t="s">
        <v>111</v>
      </c>
      <c r="D26" s="30"/>
      <c r="E26" s="3">
        <f>'A1'!E64</f>
        <v>12450090.331460185</v>
      </c>
      <c r="F26" s="41">
        <v>12669169.866740186</v>
      </c>
      <c r="G26" s="17"/>
    </row>
    <row r="27" spans="1:7" x14ac:dyDescent="0.35">
      <c r="A27" s="65" t="s">
        <v>16</v>
      </c>
      <c r="B27" s="30"/>
      <c r="C27" s="59" t="s">
        <v>111</v>
      </c>
      <c r="D27" s="30"/>
      <c r="E27" s="3">
        <f>'A1'!E75</f>
        <v>215812487.55151924</v>
      </c>
      <c r="F27" s="41">
        <v>209008366.23081365</v>
      </c>
      <c r="G27" s="17"/>
    </row>
    <row r="28" spans="1:7" x14ac:dyDescent="0.35">
      <c r="A28" s="65" t="s">
        <v>15</v>
      </c>
      <c r="B28" s="30"/>
      <c r="C28" s="59" t="s">
        <v>111</v>
      </c>
      <c r="D28" s="30"/>
      <c r="E28" s="3">
        <f>'A1'!E83</f>
        <v>121836341.42489403</v>
      </c>
      <c r="F28" s="41">
        <v>119668448.74904782</v>
      </c>
      <c r="G28" s="17"/>
    </row>
    <row r="29" spans="1:7" x14ac:dyDescent="0.35">
      <c r="A29" s="65" t="s">
        <v>13</v>
      </c>
      <c r="B29" s="30"/>
      <c r="C29" s="59" t="s">
        <v>111</v>
      </c>
      <c r="D29" s="30"/>
      <c r="E29" s="3">
        <f>'A1'!E90</f>
        <v>41090974.162760057</v>
      </c>
      <c r="F29" s="41">
        <v>41090974.164339997</v>
      </c>
      <c r="G29" s="17"/>
    </row>
    <row r="30" spans="1:7" x14ac:dyDescent="0.35">
      <c r="A30" s="60" t="s">
        <v>110</v>
      </c>
      <c r="B30" s="30"/>
      <c r="C30" s="59"/>
      <c r="D30" s="30"/>
      <c r="E30" s="62">
        <f>SUM(E31:E36)</f>
        <v>3847959.7507236125</v>
      </c>
      <c r="F30" s="62">
        <f>SUM(F31:F36)</f>
        <v>3969274.3003268512</v>
      </c>
      <c r="G30" s="17"/>
    </row>
    <row r="31" spans="1:7" x14ac:dyDescent="0.35">
      <c r="A31" s="65" t="s">
        <v>109</v>
      </c>
      <c r="B31" s="30"/>
      <c r="C31" s="59" t="s">
        <v>103</v>
      </c>
      <c r="D31" s="30"/>
      <c r="E31" s="41">
        <v>-310359.87144208496</v>
      </c>
      <c r="F31" s="41">
        <v>-310359.87144208496</v>
      </c>
      <c r="G31" s="17"/>
    </row>
    <row r="32" spans="1:7" x14ac:dyDescent="0.35">
      <c r="A32" s="65" t="s">
        <v>108</v>
      </c>
      <c r="B32" s="30"/>
      <c r="C32" s="59" t="s">
        <v>103</v>
      </c>
      <c r="D32" s="30"/>
      <c r="E32" s="41">
        <v>5012.3979007691987</v>
      </c>
      <c r="F32" s="41">
        <v>5164.3979007691987</v>
      </c>
      <c r="G32" s="17"/>
    </row>
    <row r="33" spans="1:7" x14ac:dyDescent="0.35">
      <c r="A33" s="65" t="s">
        <v>107</v>
      </c>
      <c r="B33" s="30"/>
      <c r="C33" s="59" t="s">
        <v>103</v>
      </c>
      <c r="D33" s="30"/>
      <c r="E33" s="41">
        <v>-235082.58918786902</v>
      </c>
      <c r="F33" s="41">
        <v>-235082.58918786902</v>
      </c>
      <c r="G33" s="17"/>
    </row>
    <row r="34" spans="1:7" x14ac:dyDescent="0.35">
      <c r="A34" s="65" t="s">
        <v>106</v>
      </c>
      <c r="B34" s="30"/>
      <c r="C34" s="59" t="s">
        <v>103</v>
      </c>
      <c r="D34" s="30"/>
      <c r="E34" s="41">
        <v>6903433.5425338103</v>
      </c>
      <c r="F34" s="41">
        <v>7024596.092137049</v>
      </c>
      <c r="G34" s="17"/>
    </row>
    <row r="35" spans="1:7" x14ac:dyDescent="0.35">
      <c r="A35" s="65" t="s">
        <v>105</v>
      </c>
      <c r="B35" s="30"/>
      <c r="C35" s="59" t="s">
        <v>103</v>
      </c>
      <c r="D35" s="30"/>
      <c r="E35" s="41">
        <v>-2550047.5667100027</v>
      </c>
      <c r="F35" s="41">
        <v>-2550047.5667100027</v>
      </c>
      <c r="G35" s="17"/>
    </row>
    <row r="36" spans="1:7" x14ac:dyDescent="0.35">
      <c r="A36" s="65" t="s">
        <v>104</v>
      </c>
      <c r="B36" s="30"/>
      <c r="C36" s="59" t="s">
        <v>103</v>
      </c>
      <c r="D36" s="30"/>
      <c r="E36" s="41">
        <v>35003.837628989655</v>
      </c>
      <c r="F36" s="41">
        <v>35003.837628989655</v>
      </c>
      <c r="G36" s="17"/>
    </row>
    <row r="37" spans="1:7" x14ac:dyDescent="0.35">
      <c r="A37" s="60" t="s">
        <v>102</v>
      </c>
      <c r="B37" s="30"/>
      <c r="C37" s="59"/>
      <c r="D37" s="30"/>
      <c r="E37" s="62">
        <f>SUM(E38:E40)</f>
        <v>5164156.1428535618</v>
      </c>
      <c r="F37" s="62">
        <f>SUM(F38:F40)</f>
        <v>8069744.7240751749</v>
      </c>
      <c r="G37" s="17"/>
    </row>
    <row r="38" spans="1:7" x14ac:dyDescent="0.35">
      <c r="A38" s="61" t="s">
        <v>79</v>
      </c>
      <c r="B38" s="30"/>
      <c r="C38" s="59"/>
      <c r="D38" s="30"/>
      <c r="E38" s="41">
        <v>643978.14900067914</v>
      </c>
      <c r="F38" s="41">
        <v>642497.81446888519</v>
      </c>
      <c r="G38" s="17"/>
    </row>
    <row r="39" spans="1:7" x14ac:dyDescent="0.35">
      <c r="A39" s="61" t="s">
        <v>78</v>
      </c>
      <c r="B39" s="30"/>
      <c r="C39" s="59"/>
      <c r="D39" s="30"/>
      <c r="E39" s="41">
        <v>4230007.9938528826</v>
      </c>
      <c r="F39" s="41">
        <v>7137076.90960629</v>
      </c>
      <c r="G39" s="17"/>
    </row>
    <row r="40" spans="1:7" x14ac:dyDescent="0.35">
      <c r="A40" s="61" t="s">
        <v>77</v>
      </c>
      <c r="B40" s="30"/>
      <c r="C40" s="59"/>
      <c r="D40" s="30"/>
      <c r="E40" s="41">
        <v>290170</v>
      </c>
      <c r="F40" s="41">
        <v>290170</v>
      </c>
      <c r="G40" s="17"/>
    </row>
    <row r="41" spans="1:7" x14ac:dyDescent="0.35">
      <c r="A41" s="60" t="s">
        <v>101</v>
      </c>
      <c r="B41" s="30"/>
      <c r="C41" s="59" t="s">
        <v>100</v>
      </c>
      <c r="D41" s="30"/>
      <c r="E41" s="41">
        <v>54225094.934096836</v>
      </c>
      <c r="F41" s="41">
        <v>50475163.58487276</v>
      </c>
      <c r="G41" s="17"/>
    </row>
    <row r="42" spans="1:7" x14ac:dyDescent="0.35">
      <c r="A42" s="60" t="s">
        <v>99</v>
      </c>
      <c r="B42" s="30"/>
      <c r="C42" s="59"/>
      <c r="D42" s="30"/>
      <c r="E42" s="41">
        <v>8135357.6704980098</v>
      </c>
      <c r="F42" s="41">
        <v>64383826.311198823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30</v>
      </c>
      <c r="B44" s="17"/>
      <c r="C44" s="59"/>
      <c r="D44" s="17"/>
      <c r="E44" s="54">
        <f>SUM(E8:E14)+SUM(E18:E20)+E30+E37+SUM(E41:E42)</f>
        <v>4542403920.2559366</v>
      </c>
      <c r="F44" s="54">
        <f>SUM(F8:F14)+SUM(F18:F20)+F30+F37+SUM(F41:F42)</f>
        <v>4649866265.896225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98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88" t="s">
        <v>97</v>
      </c>
      <c r="B48" s="17"/>
      <c r="C48" s="190" t="s">
        <v>73</v>
      </c>
      <c r="D48" s="17"/>
      <c r="E48" s="192" t="s">
        <v>43</v>
      </c>
      <c r="F48" s="193"/>
      <c r="G48" s="17"/>
    </row>
    <row r="49" spans="1:7" ht="15" thickBot="1" x14ac:dyDescent="0.4">
      <c r="A49" s="189"/>
      <c r="B49" s="17"/>
      <c r="C49" s="191"/>
      <c r="D49" s="17"/>
      <c r="E49" s="48" t="s">
        <v>72</v>
      </c>
      <c r="F49" s="47" t="s">
        <v>71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96</v>
      </c>
      <c r="B51" s="30"/>
      <c r="C51" s="59"/>
      <c r="D51" s="30"/>
      <c r="E51" s="62">
        <f>SUM(E52:E54)</f>
        <v>23562867.690278631</v>
      </c>
      <c r="F51" s="62">
        <f>SUM(F52:F54)</f>
        <v>98819710.127764016</v>
      </c>
      <c r="G51" s="17"/>
    </row>
    <row r="52" spans="1:7" x14ac:dyDescent="0.35">
      <c r="A52" s="65" t="s">
        <v>93</v>
      </c>
      <c r="B52" s="30"/>
      <c r="C52" s="59" t="s">
        <v>95</v>
      </c>
      <c r="D52" s="30"/>
      <c r="E52" s="3">
        <v>6781932.1049643401</v>
      </c>
      <c r="F52" s="41">
        <v>98819710.127764016</v>
      </c>
      <c r="G52" s="17"/>
    </row>
    <row r="53" spans="1:7" x14ac:dyDescent="0.35">
      <c r="A53" s="65" t="s">
        <v>92</v>
      </c>
      <c r="B53" s="30"/>
      <c r="C53" s="59" t="s">
        <v>95</v>
      </c>
      <c r="D53" s="30"/>
      <c r="E53" s="3">
        <v>16605547.333523769</v>
      </c>
      <c r="F53" s="66"/>
      <c r="G53" s="17"/>
    </row>
    <row r="54" spans="1:7" x14ac:dyDescent="0.35">
      <c r="A54" s="65" t="s">
        <v>91</v>
      </c>
      <c r="B54" s="30"/>
      <c r="C54" s="59" t="s">
        <v>95</v>
      </c>
      <c r="D54" s="30"/>
      <c r="E54" s="3">
        <v>175388.2517905196</v>
      </c>
      <c r="F54" s="66"/>
      <c r="G54" s="17"/>
    </row>
    <row r="55" spans="1:7" x14ac:dyDescent="0.35">
      <c r="A55" s="64" t="s">
        <v>94</v>
      </c>
      <c r="B55" s="30"/>
      <c r="C55" s="59"/>
      <c r="D55" s="30"/>
      <c r="E55" s="62">
        <f>SUM(E56:E58)</f>
        <v>3920646955.4398332</v>
      </c>
      <c r="F55" s="62">
        <f>SUM(F56:F58)</f>
        <v>4072679150.0801916</v>
      </c>
      <c r="G55" s="17"/>
    </row>
    <row r="56" spans="1:7" x14ac:dyDescent="0.35">
      <c r="A56" s="65" t="s">
        <v>93</v>
      </c>
      <c r="B56" s="30"/>
      <c r="C56" s="59" t="s">
        <v>90</v>
      </c>
      <c r="D56" s="30"/>
      <c r="E56" s="3">
        <f>'TP1'!I14</f>
        <v>1722901459.4220891</v>
      </c>
      <c r="F56" s="41">
        <v>4072679150.0801916</v>
      </c>
      <c r="G56" s="17"/>
    </row>
    <row r="57" spans="1:7" x14ac:dyDescent="0.35">
      <c r="A57" s="65" t="s">
        <v>92</v>
      </c>
      <c r="B57" s="30"/>
      <c r="C57" s="59" t="s">
        <v>90</v>
      </c>
      <c r="D57" s="30"/>
      <c r="E57" s="3">
        <f>'TP1'!B14</f>
        <v>2131762958.4033129</v>
      </c>
      <c r="F57" s="66"/>
      <c r="G57" s="17"/>
    </row>
    <row r="58" spans="1:7" x14ac:dyDescent="0.35">
      <c r="A58" s="65" t="s">
        <v>91</v>
      </c>
      <c r="B58" s="30"/>
      <c r="C58" s="59" t="s">
        <v>90</v>
      </c>
      <c r="D58" s="30"/>
      <c r="E58" s="3">
        <f>'TP1'!F14</f>
        <v>65982537.614430681</v>
      </c>
      <c r="F58" s="66"/>
      <c r="G58" s="17"/>
    </row>
    <row r="59" spans="1:7" x14ac:dyDescent="0.35">
      <c r="A59" s="60" t="s">
        <v>89</v>
      </c>
      <c r="B59" s="30"/>
      <c r="C59" s="59"/>
      <c r="D59" s="30"/>
      <c r="E59" s="62">
        <f>E55+E51</f>
        <v>3944209823.1301117</v>
      </c>
      <c r="F59" s="62">
        <f>F55+F51</f>
        <v>4171498860.2079558</v>
      </c>
      <c r="G59" s="17"/>
    </row>
    <row r="60" spans="1:7" x14ac:dyDescent="0.35">
      <c r="A60" s="60" t="s">
        <v>88</v>
      </c>
      <c r="B60" s="30"/>
      <c r="C60" s="59"/>
      <c r="D60" s="30"/>
      <c r="E60" s="41">
        <v>111609.64164612511</v>
      </c>
      <c r="F60" s="41">
        <v>0</v>
      </c>
      <c r="G60" s="17"/>
    </row>
    <row r="61" spans="1:7" x14ac:dyDescent="0.35">
      <c r="A61" s="60" t="s">
        <v>87</v>
      </c>
      <c r="B61" s="30"/>
      <c r="C61" s="59"/>
      <c r="D61" s="30"/>
      <c r="E61" s="41">
        <v>12721945.797613259</v>
      </c>
      <c r="F61" s="41">
        <v>5612929.7430887297</v>
      </c>
      <c r="G61" s="17"/>
    </row>
    <row r="62" spans="1:7" x14ac:dyDescent="0.35">
      <c r="A62" s="60" t="s">
        <v>86</v>
      </c>
      <c r="B62" s="30"/>
      <c r="C62" s="59"/>
      <c r="D62" s="30"/>
      <c r="E62" s="41">
        <v>6790897.3278700002</v>
      </c>
      <c r="F62" s="41">
        <v>6790897.3278700002</v>
      </c>
      <c r="G62" s="17"/>
    </row>
    <row r="63" spans="1:7" x14ac:dyDescent="0.35">
      <c r="A63" s="60" t="s">
        <v>51</v>
      </c>
      <c r="B63" s="30"/>
      <c r="C63" s="59"/>
      <c r="D63" s="30"/>
      <c r="E63" s="62">
        <f>SUM(E64:E66)</f>
        <v>21307966.918266021</v>
      </c>
      <c r="F63" s="62">
        <f>SUM(F64:F66)</f>
        <v>26465640.15859</v>
      </c>
      <c r="G63" s="17"/>
    </row>
    <row r="64" spans="1:7" x14ac:dyDescent="0.35">
      <c r="A64" s="65" t="s">
        <v>50</v>
      </c>
      <c r="B64" s="30"/>
      <c r="C64" s="59"/>
      <c r="D64" s="30"/>
      <c r="E64" s="41">
        <v>21307966.918266021</v>
      </c>
      <c r="F64" s="41">
        <v>26465640.15859</v>
      </c>
      <c r="G64" s="17"/>
    </row>
    <row r="65" spans="1:7" x14ac:dyDescent="0.35">
      <c r="A65" s="65" t="s">
        <v>49</v>
      </c>
      <c r="B65" s="30"/>
      <c r="C65" s="59"/>
      <c r="D65" s="30"/>
      <c r="E65" s="41">
        <v>0</v>
      </c>
      <c r="F65" s="41">
        <v>0</v>
      </c>
      <c r="G65" s="17"/>
    </row>
    <row r="66" spans="1:7" x14ac:dyDescent="0.35">
      <c r="A66" s="65" t="s">
        <v>48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85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84</v>
      </c>
      <c r="B68" s="30"/>
      <c r="C68" s="59"/>
      <c r="D68" s="30"/>
      <c r="E68" s="41">
        <v>3949485.726465506</v>
      </c>
      <c r="F68" s="41">
        <v>2821509.9518419877</v>
      </c>
      <c r="G68" s="17"/>
    </row>
    <row r="69" spans="1:7" x14ac:dyDescent="0.35">
      <c r="A69" s="60" t="s">
        <v>83</v>
      </c>
      <c r="B69" s="30"/>
      <c r="C69" s="59"/>
      <c r="D69" s="30"/>
      <c r="E69" s="41">
        <v>21344257.985520545</v>
      </c>
      <c r="F69" s="41">
        <v>24040798.800771877</v>
      </c>
      <c r="G69" s="17"/>
    </row>
    <row r="70" spans="1:7" x14ac:dyDescent="0.35">
      <c r="A70" s="64" t="s">
        <v>82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81</v>
      </c>
      <c r="B71" s="30"/>
      <c r="C71" s="59"/>
      <c r="D71" s="30"/>
      <c r="E71" s="41">
        <v>4990254.2867946606</v>
      </c>
      <c r="F71" s="41">
        <v>5000120.9763098452</v>
      </c>
      <c r="G71" s="17"/>
    </row>
    <row r="72" spans="1:7" x14ac:dyDescent="0.35">
      <c r="A72" s="60" t="s">
        <v>80</v>
      </c>
      <c r="B72" s="30"/>
      <c r="C72" s="59"/>
      <c r="D72" s="30"/>
      <c r="E72" s="62">
        <f>SUM(E73:E75)</f>
        <v>68952382.111511603</v>
      </c>
      <c r="F72" s="62">
        <f>SUM(F73:F75)</f>
        <v>29828367.868215382</v>
      </c>
      <c r="G72" s="17"/>
    </row>
    <row r="73" spans="1:7" x14ac:dyDescent="0.35">
      <c r="A73" s="61" t="s">
        <v>79</v>
      </c>
      <c r="B73" s="30"/>
      <c r="C73" s="59"/>
      <c r="D73" s="30"/>
      <c r="E73" s="41">
        <v>2892559.237111175</v>
      </c>
      <c r="F73" s="41">
        <v>2664860.4224939998</v>
      </c>
      <c r="G73" s="17"/>
    </row>
    <row r="74" spans="1:7" x14ac:dyDescent="0.35">
      <c r="A74" s="61" t="s">
        <v>78</v>
      </c>
      <c r="B74" s="30"/>
      <c r="C74" s="59"/>
      <c r="D74" s="30"/>
      <c r="E74" s="41">
        <v>62050904.912437141</v>
      </c>
      <c r="F74" s="41">
        <v>23146720.434658106</v>
      </c>
      <c r="G74" s="17"/>
    </row>
    <row r="75" spans="1:7" x14ac:dyDescent="0.35">
      <c r="A75" s="61" t="s">
        <v>77</v>
      </c>
      <c r="B75" s="30"/>
      <c r="C75" s="59"/>
      <c r="D75" s="30"/>
      <c r="E75" s="41">
        <v>4008917.9619632857</v>
      </c>
      <c r="F75" s="41">
        <v>4016787.0110632768</v>
      </c>
      <c r="G75" s="17"/>
    </row>
    <row r="76" spans="1:7" x14ac:dyDescent="0.35">
      <c r="A76" s="60" t="s">
        <v>34</v>
      </c>
      <c r="B76" s="30"/>
      <c r="C76" s="59"/>
      <c r="D76" s="30"/>
      <c r="E76" s="41">
        <v>85127600.910282925</v>
      </c>
      <c r="F76" s="41">
        <v>78742050.875866935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29</v>
      </c>
      <c r="B78" s="17"/>
      <c r="C78" s="55"/>
      <c r="D78" s="17"/>
      <c r="E78" s="54">
        <f>E59+SUM(E60:E61)+E62+E63+SUM(E67:E72)+E76</f>
        <v>4169506223.8360825</v>
      </c>
      <c r="F78" s="54">
        <f>F59+SUM(F60:F61)+F62+F63+SUM(F67:F72)+F76</f>
        <v>4350801175.9105101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76</v>
      </c>
      <c r="B80" s="24"/>
      <c r="C80" s="25"/>
      <c r="D80" s="24"/>
      <c r="E80" s="50">
        <f>E44-E78</f>
        <v>372897696.41985416</v>
      </c>
      <c r="F80" s="22">
        <f>F44-F78</f>
        <v>299065089.98571491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75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88" t="s">
        <v>74</v>
      </c>
      <c r="B84" s="17"/>
      <c r="C84" s="190" t="s">
        <v>73</v>
      </c>
      <c r="D84" s="17"/>
      <c r="E84" s="192" t="s">
        <v>43</v>
      </c>
      <c r="F84" s="193"/>
      <c r="G84" s="17"/>
    </row>
    <row r="85" spans="1:7" ht="15" thickBot="1" x14ac:dyDescent="0.4">
      <c r="A85" s="189"/>
      <c r="B85" s="17"/>
      <c r="C85" s="191"/>
      <c r="D85" s="17"/>
      <c r="E85" s="48" t="s">
        <v>72</v>
      </c>
      <c r="F85" s="47" t="s">
        <v>71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70</v>
      </c>
      <c r="B87" s="30"/>
      <c r="C87" s="31"/>
      <c r="D87" s="30"/>
      <c r="E87" s="37">
        <f>SUM(E88:E89)</f>
        <v>5007568.3479199996</v>
      </c>
      <c r="F87" s="37">
        <f>SUM(F88:F89)</f>
        <v>5007568.5479199998</v>
      </c>
      <c r="G87" s="17"/>
    </row>
    <row r="88" spans="1:7" x14ac:dyDescent="0.35">
      <c r="A88" s="33" t="s">
        <v>68</v>
      </c>
      <c r="B88" s="30"/>
      <c r="C88" s="39"/>
      <c r="D88" s="30"/>
      <c r="E88" s="29">
        <v>5007568.3479199996</v>
      </c>
      <c r="F88" s="29">
        <v>5007568.5479199998</v>
      </c>
      <c r="G88" s="17"/>
    </row>
    <row r="89" spans="1:7" x14ac:dyDescent="0.35">
      <c r="A89" s="33" t="s">
        <v>67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69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68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67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66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65</v>
      </c>
      <c r="B94" s="30"/>
      <c r="C94" s="31"/>
      <c r="D94" s="30"/>
      <c r="E94" s="29">
        <v>16967332.155890901</v>
      </c>
      <c r="F94" s="29">
        <v>16967332.155890901</v>
      </c>
      <c r="G94" s="17"/>
    </row>
    <row r="95" spans="1:7" x14ac:dyDescent="0.35">
      <c r="A95" s="32" t="s">
        <v>64</v>
      </c>
      <c r="B95" s="30"/>
      <c r="C95" s="31"/>
      <c r="D95" s="30"/>
      <c r="E95" s="29">
        <v>171508.25471909944</v>
      </c>
      <c r="F95" s="29">
        <v>171508.25471909944</v>
      </c>
      <c r="G95" s="17"/>
    </row>
    <row r="96" spans="1:7" x14ac:dyDescent="0.35">
      <c r="A96" s="5" t="s">
        <v>63</v>
      </c>
      <c r="B96" s="30"/>
      <c r="C96" s="38"/>
      <c r="D96" s="30"/>
      <c r="E96" s="29">
        <v>211323978.24926034</v>
      </c>
      <c r="F96" s="29">
        <v>218734084.90029356</v>
      </c>
      <c r="G96" s="17"/>
    </row>
    <row r="97" spans="1:7" x14ac:dyDescent="0.35">
      <c r="A97" s="32" t="s">
        <v>62</v>
      </c>
      <c r="B97" s="30"/>
      <c r="C97" s="31"/>
      <c r="D97" s="30"/>
      <c r="E97" s="29">
        <v>30517029.16275423</v>
      </c>
      <c r="F97" s="29">
        <v>30516827.227368429</v>
      </c>
      <c r="G97" s="17"/>
    </row>
    <row r="98" spans="1:7" x14ac:dyDescent="0.35">
      <c r="A98" s="32" t="s">
        <v>61</v>
      </c>
      <c r="B98" s="30"/>
      <c r="C98" s="31"/>
      <c r="D98" s="30"/>
      <c r="E98" s="42">
        <f>E99+E100+E102+E103+E104</f>
        <v>-203027381.32348391</v>
      </c>
      <c r="F98" s="34"/>
      <c r="G98" s="17"/>
    </row>
    <row r="99" spans="1:7" x14ac:dyDescent="0.35">
      <c r="A99" s="33" t="s">
        <v>60</v>
      </c>
      <c r="B99" s="30"/>
      <c r="C99" s="39"/>
      <c r="D99" s="30"/>
      <c r="E99" s="41">
        <v>-64422450.747621752</v>
      </c>
      <c r="F99" s="34"/>
      <c r="G99" s="17"/>
    </row>
    <row r="100" spans="1:7" x14ac:dyDescent="0.35">
      <c r="A100" s="33" t="s">
        <v>59</v>
      </c>
      <c r="B100" s="30"/>
      <c r="C100" s="39"/>
      <c r="D100" s="30"/>
      <c r="E100" s="40">
        <v>214329202.91555855</v>
      </c>
      <c r="F100" s="34"/>
      <c r="G100" s="17"/>
    </row>
    <row r="101" spans="1:7" x14ac:dyDescent="0.35">
      <c r="A101" s="33" t="s">
        <v>58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57</v>
      </c>
      <c r="B102" s="30"/>
      <c r="C102" s="39"/>
      <c r="D102" s="30"/>
      <c r="E102" s="37">
        <f>-E105</f>
        <v>-299627465.13965303</v>
      </c>
      <c r="F102" s="34"/>
      <c r="G102" s="17"/>
    </row>
    <row r="103" spans="1:7" x14ac:dyDescent="0.35">
      <c r="A103" s="33" t="s">
        <v>56</v>
      </c>
      <c r="B103" s="30"/>
      <c r="C103" s="39"/>
      <c r="D103" s="30"/>
      <c r="E103" s="29">
        <v>-43042971.402964152</v>
      </c>
      <c r="F103" s="34"/>
      <c r="G103" s="17"/>
    </row>
    <row r="104" spans="1:7" x14ac:dyDescent="0.35">
      <c r="A104" s="33" t="s">
        <v>55</v>
      </c>
      <c r="B104" s="30"/>
      <c r="C104" s="39"/>
      <c r="D104" s="30"/>
      <c r="E104" s="29">
        <v>-10263696.948803553</v>
      </c>
      <c r="F104" s="34"/>
      <c r="G104" s="17"/>
    </row>
    <row r="105" spans="1:7" x14ac:dyDescent="0.35">
      <c r="A105" s="32" t="s">
        <v>54</v>
      </c>
      <c r="B105" s="30"/>
      <c r="C105" s="31"/>
      <c r="D105" s="30"/>
      <c r="E105" s="29">
        <v>299627465.13965303</v>
      </c>
      <c r="F105" s="34"/>
      <c r="G105" s="17"/>
    </row>
    <row r="106" spans="1:7" x14ac:dyDescent="0.35">
      <c r="A106" s="32" t="s">
        <v>53</v>
      </c>
      <c r="B106" s="30"/>
      <c r="C106" s="31"/>
      <c r="D106" s="30"/>
      <c r="E106" s="37">
        <f>E107+E111+E115</f>
        <v>26043672.009066019</v>
      </c>
      <c r="F106" s="37">
        <f>F107+F111+F115</f>
        <v>10000</v>
      </c>
      <c r="G106" s="17"/>
    </row>
    <row r="107" spans="1:7" x14ac:dyDescent="0.35">
      <c r="A107" s="33" t="s">
        <v>52</v>
      </c>
      <c r="B107" s="30"/>
      <c r="C107" s="31"/>
      <c r="D107" s="30"/>
      <c r="E107" s="37">
        <f>SUM(E108:E110)</f>
        <v>24981.33</v>
      </c>
      <c r="F107" s="37">
        <f>SUM(F108:F110)</f>
        <v>10000</v>
      </c>
      <c r="G107" s="17"/>
    </row>
    <row r="108" spans="1:7" x14ac:dyDescent="0.35">
      <c r="A108" s="36" t="s">
        <v>50</v>
      </c>
      <c r="B108" s="30"/>
      <c r="C108" s="39"/>
      <c r="D108" s="30"/>
      <c r="E108" s="29">
        <v>0</v>
      </c>
      <c r="F108" s="29">
        <v>0</v>
      </c>
      <c r="G108" s="17"/>
    </row>
    <row r="109" spans="1:7" x14ac:dyDescent="0.35">
      <c r="A109" s="36" t="s">
        <v>49</v>
      </c>
      <c r="B109" s="30"/>
      <c r="C109" s="39"/>
      <c r="D109" s="30"/>
      <c r="E109" s="29">
        <v>14981.33</v>
      </c>
      <c r="F109" s="29">
        <v>0</v>
      </c>
      <c r="G109" s="17"/>
    </row>
    <row r="110" spans="1:7" x14ac:dyDescent="0.35">
      <c r="A110" s="36" t="s">
        <v>48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51</v>
      </c>
      <c r="B111" s="30"/>
      <c r="C111" s="38"/>
      <c r="D111" s="30"/>
      <c r="E111" s="37">
        <f>SUM(E112:E114)</f>
        <v>26018690.679066021</v>
      </c>
      <c r="F111" s="34"/>
      <c r="G111" s="17"/>
    </row>
    <row r="112" spans="1:7" x14ac:dyDescent="0.35">
      <c r="A112" s="36" t="s">
        <v>50</v>
      </c>
      <c r="B112" s="30"/>
      <c r="C112" s="35"/>
      <c r="D112" s="30"/>
      <c r="E112" s="29">
        <v>26011440.274926022</v>
      </c>
      <c r="F112" s="34"/>
      <c r="G112" s="17"/>
    </row>
    <row r="113" spans="1:7" x14ac:dyDescent="0.35">
      <c r="A113" s="36" t="s">
        <v>49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48</v>
      </c>
      <c r="B114" s="30"/>
      <c r="C114" s="35"/>
      <c r="D114" s="30"/>
      <c r="E114" s="29">
        <v>7250.4041399999896</v>
      </c>
      <c r="F114" s="34"/>
      <c r="G114" s="17"/>
    </row>
    <row r="115" spans="1:7" x14ac:dyDescent="0.35">
      <c r="A115" s="33" t="s">
        <v>47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46</v>
      </c>
      <c r="B116" s="30"/>
      <c r="C116" s="31"/>
      <c r="D116" s="30"/>
      <c r="E116" s="29">
        <v>-644.40001999999595</v>
      </c>
      <c r="F116" s="29">
        <v>7250.4041399999896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45</v>
      </c>
      <c r="B118" s="24"/>
      <c r="C118" s="25"/>
      <c r="D118" s="24"/>
      <c r="E118" s="23">
        <f>E87+E90+SUM(E94:E98)+SUM(E105:E106)+E116</f>
        <v>386630527.59575975</v>
      </c>
      <c r="F118" s="22">
        <f>F87+F90+SUM(F94:F97)+F101+SUM(F105:F106)+F116</f>
        <v>271414571.49033195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7265625" bestFit="1" customWidth="1"/>
    <col min="5" max="5" width="14.26953125" bestFit="1" customWidth="1"/>
  </cols>
  <sheetData>
    <row r="1" spans="1:5" ht="20.5" thickBot="1" x14ac:dyDescent="0.4">
      <c r="A1" s="2" t="s">
        <v>138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45657</v>
      </c>
    </row>
    <row r="3" spans="1:5" ht="28.5" thickBot="1" x14ac:dyDescent="0.4">
      <c r="A3" s="92" t="s">
        <v>137</v>
      </c>
      <c r="B3" s="77"/>
      <c r="C3" s="91" t="s">
        <v>73</v>
      </c>
      <c r="D3" s="77"/>
      <c r="E3" s="90" t="s">
        <v>43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136</v>
      </c>
      <c r="B5" s="77"/>
      <c r="C5" s="88"/>
      <c r="D5" s="77"/>
      <c r="E5" s="81">
        <f>SUM(E9:E10,E15)</f>
        <v>1233974826.3067868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27</v>
      </c>
      <c r="B7" s="83"/>
      <c r="C7" s="84"/>
      <c r="D7" s="83"/>
      <c r="E7" s="76">
        <v>687963821.91664839</v>
      </c>
    </row>
    <row r="8" spans="1:5" x14ac:dyDescent="0.35">
      <c r="A8" s="79" t="s">
        <v>25</v>
      </c>
      <c r="B8" s="83"/>
      <c r="C8" s="84"/>
      <c r="D8" s="83"/>
      <c r="E8" s="76">
        <v>25565977.463167958</v>
      </c>
    </row>
    <row r="9" spans="1:5" x14ac:dyDescent="0.35">
      <c r="A9" s="79" t="s">
        <v>23</v>
      </c>
      <c r="B9" s="83"/>
      <c r="C9" s="84"/>
      <c r="D9" s="83"/>
      <c r="E9" s="86">
        <f>E7-E8</f>
        <v>662397844.45348048</v>
      </c>
    </row>
    <row r="10" spans="1:5" x14ac:dyDescent="0.35">
      <c r="A10" s="79" t="s">
        <v>21</v>
      </c>
      <c r="B10" s="83"/>
      <c r="C10" s="84"/>
      <c r="D10" s="83"/>
      <c r="E10" s="86">
        <f>SUM(E11:E14)</f>
        <v>552387215.67154014</v>
      </c>
    </row>
    <row r="11" spans="1:5" x14ac:dyDescent="0.35">
      <c r="A11" s="87" t="s">
        <v>135</v>
      </c>
      <c r="B11" s="83"/>
      <c r="C11" s="84"/>
      <c r="D11" s="83"/>
      <c r="E11" s="76">
        <v>177371095.21437445</v>
      </c>
    </row>
    <row r="12" spans="1:5" x14ac:dyDescent="0.35">
      <c r="A12" s="87" t="s">
        <v>134</v>
      </c>
      <c r="B12" s="83"/>
      <c r="C12" s="84"/>
      <c r="D12" s="83"/>
      <c r="E12" s="76">
        <v>101804132.9696687</v>
      </c>
    </row>
    <row r="13" spans="1:5" x14ac:dyDescent="0.35">
      <c r="A13" s="87" t="s">
        <v>133</v>
      </c>
      <c r="B13" s="83"/>
      <c r="C13" s="84"/>
      <c r="D13" s="83"/>
      <c r="E13" s="76">
        <v>179970788.02788451</v>
      </c>
    </row>
    <row r="14" spans="1:5" x14ac:dyDescent="0.35">
      <c r="A14" s="87" t="s">
        <v>132</v>
      </c>
      <c r="B14" s="83"/>
      <c r="C14" s="84"/>
      <c r="D14" s="83"/>
      <c r="E14" s="76">
        <v>93241199.459612504</v>
      </c>
    </row>
    <row r="15" spans="1:5" x14ac:dyDescent="0.35">
      <c r="A15" s="79" t="s">
        <v>19</v>
      </c>
      <c r="B15" s="83"/>
      <c r="C15" s="84"/>
      <c r="D15" s="83"/>
      <c r="E15" s="86">
        <f>SUM(E16:E18)</f>
        <v>19189766.181766238</v>
      </c>
    </row>
    <row r="16" spans="1:5" x14ac:dyDescent="0.35">
      <c r="A16" s="85"/>
      <c r="B16" s="83"/>
      <c r="C16" s="84"/>
      <c r="D16" s="83"/>
      <c r="E16" s="76">
        <v>16531710.37194176</v>
      </c>
    </row>
    <row r="17" spans="1:5" x14ac:dyDescent="0.35">
      <c r="A17" s="85"/>
      <c r="B17" s="83"/>
      <c r="C17" s="84"/>
      <c r="D17" s="83"/>
      <c r="E17" s="76">
        <v>2465188.0000936724</v>
      </c>
    </row>
    <row r="18" spans="1:5" x14ac:dyDescent="0.35">
      <c r="A18" s="85"/>
      <c r="B18" s="83"/>
      <c r="C18" s="84"/>
      <c r="D18" s="83"/>
      <c r="E18" s="76">
        <v>192867.80973080613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131</v>
      </c>
      <c r="B20" s="77"/>
      <c r="C20" s="78"/>
      <c r="D20" s="77"/>
      <c r="E20" s="81">
        <f>SUM(E24:E30)</f>
        <v>1155449600.7506807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14</v>
      </c>
      <c r="B22" s="83"/>
      <c r="C22" s="84"/>
      <c r="D22" s="83"/>
      <c r="E22" s="76">
        <v>638783274.7167033</v>
      </c>
    </row>
    <row r="23" spans="1:5" x14ac:dyDescent="0.35">
      <c r="A23" s="79" t="s">
        <v>130</v>
      </c>
      <c r="B23" s="83"/>
      <c r="C23" s="84"/>
      <c r="D23" s="83"/>
      <c r="E23" s="76">
        <v>21198104.600517973</v>
      </c>
    </row>
    <row r="24" spans="1:5" x14ac:dyDescent="0.35">
      <c r="A24" s="79" t="s">
        <v>11</v>
      </c>
      <c r="B24" s="83"/>
      <c r="C24" s="84"/>
      <c r="D24" s="83"/>
      <c r="E24" s="86">
        <f>E22-E23</f>
        <v>617585170.11618531</v>
      </c>
    </row>
    <row r="25" spans="1:5" x14ac:dyDescent="0.35">
      <c r="A25" s="79" t="s">
        <v>10</v>
      </c>
      <c r="B25" s="83"/>
      <c r="C25" s="84"/>
      <c r="D25" s="83"/>
      <c r="E25" s="76">
        <v>425072431.2802043</v>
      </c>
    </row>
    <row r="26" spans="1:5" x14ac:dyDescent="0.35">
      <c r="A26" s="79" t="s">
        <v>9</v>
      </c>
      <c r="B26" s="83"/>
      <c r="C26" s="84"/>
      <c r="D26" s="83"/>
      <c r="E26" s="76">
        <v>-345772.11382713378</v>
      </c>
    </row>
    <row r="27" spans="1:5" x14ac:dyDescent="0.35">
      <c r="A27" s="79" t="s">
        <v>8</v>
      </c>
      <c r="B27" s="83"/>
      <c r="C27" s="84"/>
      <c r="D27" s="83"/>
      <c r="E27" s="76">
        <v>24448718.992844231</v>
      </c>
    </row>
    <row r="28" spans="1:5" x14ac:dyDescent="0.35">
      <c r="A28" s="79" t="s">
        <v>7</v>
      </c>
      <c r="B28" s="83"/>
      <c r="C28" s="84"/>
      <c r="D28" s="83"/>
      <c r="E28" s="76">
        <v>67166937.916675478</v>
      </c>
    </row>
    <row r="29" spans="1:5" x14ac:dyDescent="0.35">
      <c r="A29" s="79" t="s">
        <v>6</v>
      </c>
      <c r="B29" s="83"/>
      <c r="C29" s="84"/>
      <c r="D29" s="83"/>
      <c r="E29" s="76">
        <v>6816918.2443861496</v>
      </c>
    </row>
    <row r="30" spans="1:5" x14ac:dyDescent="0.35">
      <c r="A30" s="79" t="s">
        <v>5</v>
      </c>
      <c r="B30" s="83"/>
      <c r="C30" s="84"/>
      <c r="D30" s="83"/>
      <c r="E30" s="86">
        <f>SUM(E31:E33)</f>
        <v>14705196.314212432</v>
      </c>
    </row>
    <row r="31" spans="1:5" x14ac:dyDescent="0.35">
      <c r="A31" s="85"/>
      <c r="B31" s="83"/>
      <c r="C31" s="84"/>
      <c r="D31" s="83"/>
      <c r="E31" s="76">
        <v>5516133.8535705889</v>
      </c>
    </row>
    <row r="32" spans="1:5" x14ac:dyDescent="0.35">
      <c r="A32" s="85"/>
      <c r="B32" s="83"/>
      <c r="C32" s="84"/>
      <c r="D32" s="83"/>
      <c r="E32" s="76">
        <v>7956353.4375018422</v>
      </c>
    </row>
    <row r="33" spans="1:5" x14ac:dyDescent="0.35">
      <c r="A33" s="85"/>
      <c r="B33" s="83"/>
      <c r="C33" s="84"/>
      <c r="D33" s="83"/>
      <c r="E33" s="76">
        <v>1232709.0231399999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129</v>
      </c>
      <c r="B35" s="77"/>
      <c r="C35" s="78"/>
      <c r="D35" s="77"/>
      <c r="E35" s="81">
        <f>E5-E20</f>
        <v>78525225.556106091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128</v>
      </c>
      <c r="B37" s="77"/>
      <c r="C37" s="78"/>
      <c r="D37" s="77"/>
      <c r="E37" s="76">
        <v>12363607.798950002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453125" bestFit="1" customWidth="1"/>
    <col min="3" max="3" width="14" bestFit="1" customWidth="1"/>
    <col min="4" max="4" width="16" bestFit="1" customWidth="1"/>
    <col min="5" max="5" width="14" bestFit="1" customWidth="1"/>
    <col min="6" max="6" width="8.7265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192</v>
      </c>
      <c r="B1" s="118">
        <v>45657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191</v>
      </c>
      <c r="B3" s="114">
        <f>SUM(B4:B5)</f>
        <v>4297735088.4597778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28</v>
      </c>
      <c r="B4" s="112">
        <f>C14+C24+C35+C42+C53+C64+C75+C83+C90</f>
        <v>2615598681.484159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186</v>
      </c>
      <c r="B5" s="110">
        <f>D14+D24+D35+D42+D53+D64+D75+D83+D90</f>
        <v>1682136406.9756193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190</v>
      </c>
      <c r="B7" s="114">
        <f>SUM(B8:B9)</f>
        <v>20380873.91080939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28</v>
      </c>
      <c r="B8" s="112">
        <f>F14+F24+F35+F42+F53+F64+F75+F83+F90</f>
        <v>771324.24418345862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186</v>
      </c>
      <c r="B9" s="110">
        <f>G14+G24+G35+G42+G53+G64+G75+G83+G90</f>
        <v>19609549.666625932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96" t="s">
        <v>189</v>
      </c>
      <c r="B11" s="198" t="s">
        <v>73</v>
      </c>
      <c r="C11" s="200" t="s">
        <v>188</v>
      </c>
      <c r="D11" s="200"/>
      <c r="E11" s="200"/>
      <c r="F11" s="200" t="s">
        <v>187</v>
      </c>
      <c r="G11" s="200"/>
      <c r="H11" s="200"/>
      <c r="I11" s="194" t="s">
        <v>0</v>
      </c>
    </row>
    <row r="12" spans="1:9" ht="26.5" thickBot="1" x14ac:dyDescent="0.4">
      <c r="A12" s="197"/>
      <c r="B12" s="199"/>
      <c r="C12" s="108" t="s">
        <v>28</v>
      </c>
      <c r="D12" s="109" t="s">
        <v>186</v>
      </c>
      <c r="E12" s="108" t="s">
        <v>0</v>
      </c>
      <c r="F12" s="108" t="s">
        <v>28</v>
      </c>
      <c r="G12" s="109" t="s">
        <v>186</v>
      </c>
      <c r="H12" s="108" t="s">
        <v>0</v>
      </c>
      <c r="I12" s="195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26</v>
      </c>
      <c r="B14" s="106"/>
      <c r="C14" s="101">
        <f>SUM(C15:C22)</f>
        <v>120121444.01540828</v>
      </c>
      <c r="D14" s="101">
        <f>SUM(D15:D22)</f>
        <v>312448806.68752217</v>
      </c>
      <c r="E14" s="101">
        <f t="shared" ref="E14:E22" si="0">SUM(C14:D14)</f>
        <v>432570250.70293045</v>
      </c>
      <c r="F14" s="101">
        <f>SUM(F15:F22)</f>
        <v>0</v>
      </c>
      <c r="G14" s="101">
        <f>SUM(G15:G22)</f>
        <v>11482044</v>
      </c>
      <c r="H14" s="101">
        <f t="shared" ref="H14:H22" si="1">SUM(F14:G14)</f>
        <v>11482044</v>
      </c>
      <c r="I14" s="101">
        <f t="shared" ref="I14:I22" si="2">E14+H14</f>
        <v>444052294.70293045</v>
      </c>
    </row>
    <row r="15" spans="1:9" x14ac:dyDescent="0.35">
      <c r="A15" s="100" t="s">
        <v>185</v>
      </c>
      <c r="B15" s="99"/>
      <c r="C15" s="41">
        <v>107408453.76907036</v>
      </c>
      <c r="D15" s="41">
        <v>276288714.30514407</v>
      </c>
      <c r="E15" s="98">
        <f t="shared" si="0"/>
        <v>383697168.07421446</v>
      </c>
      <c r="F15" s="41">
        <v>0</v>
      </c>
      <c r="G15" s="41">
        <v>10331479</v>
      </c>
      <c r="H15" s="98">
        <f t="shared" si="1"/>
        <v>10331479</v>
      </c>
      <c r="I15" s="98">
        <f t="shared" si="2"/>
        <v>394028647.07421446</v>
      </c>
    </row>
    <row r="16" spans="1:9" x14ac:dyDescent="0.35">
      <c r="A16" s="100" t="s">
        <v>184</v>
      </c>
      <c r="B16" s="99"/>
      <c r="C16" s="41">
        <v>113605.68231669026</v>
      </c>
      <c r="D16" s="41">
        <v>8.5684897685050991</v>
      </c>
      <c r="E16" s="98">
        <f t="shared" si="0"/>
        <v>113614.25080645876</v>
      </c>
      <c r="F16" s="41">
        <v>0</v>
      </c>
      <c r="G16" s="41">
        <v>0</v>
      </c>
      <c r="H16" s="98">
        <f t="shared" si="1"/>
        <v>0</v>
      </c>
      <c r="I16" s="98">
        <f t="shared" si="2"/>
        <v>113614.25080645876</v>
      </c>
    </row>
    <row r="17" spans="1:9" x14ac:dyDescent="0.35">
      <c r="A17" s="100" t="s">
        <v>183</v>
      </c>
      <c r="B17" s="99"/>
      <c r="C17" s="41">
        <v>89</v>
      </c>
      <c r="D17" s="41">
        <v>35220.83</v>
      </c>
      <c r="E17" s="98">
        <f t="shared" si="0"/>
        <v>35309.83</v>
      </c>
      <c r="F17" s="41">
        <v>0</v>
      </c>
      <c r="G17" s="41">
        <v>0</v>
      </c>
      <c r="H17" s="98">
        <f t="shared" si="1"/>
        <v>0</v>
      </c>
      <c r="I17" s="98">
        <f t="shared" si="2"/>
        <v>35309.83</v>
      </c>
    </row>
    <row r="18" spans="1:9" x14ac:dyDescent="0.35">
      <c r="A18" s="100" t="s">
        <v>182</v>
      </c>
      <c r="B18" s="99"/>
      <c r="C18" s="41">
        <v>156575.94740820533</v>
      </c>
      <c r="D18" s="41">
        <v>1183564.6246993651</v>
      </c>
      <c r="E18" s="98">
        <f t="shared" si="0"/>
        <v>1340140.5721075705</v>
      </c>
      <c r="F18" s="41">
        <v>0</v>
      </c>
      <c r="G18" s="41">
        <v>22661</v>
      </c>
      <c r="H18" s="98">
        <f t="shared" si="1"/>
        <v>22661</v>
      </c>
      <c r="I18" s="98">
        <f t="shared" si="2"/>
        <v>1362801.5721075705</v>
      </c>
    </row>
    <row r="19" spans="1:9" x14ac:dyDescent="0.35">
      <c r="A19" s="100" t="s">
        <v>181</v>
      </c>
      <c r="B19" s="99"/>
      <c r="C19" s="41">
        <v>6967187.2436671676</v>
      </c>
      <c r="D19" s="41">
        <v>14207650.530294156</v>
      </c>
      <c r="E19" s="98">
        <f t="shared" si="0"/>
        <v>21174837.773961324</v>
      </c>
      <c r="F19" s="41">
        <v>0</v>
      </c>
      <c r="G19" s="41">
        <v>0</v>
      </c>
      <c r="H19" s="98">
        <f t="shared" si="1"/>
        <v>0</v>
      </c>
      <c r="I19" s="98">
        <f t="shared" si="2"/>
        <v>21174837.773961324</v>
      </c>
    </row>
    <row r="20" spans="1:9" x14ac:dyDescent="0.35">
      <c r="A20" s="100" t="s">
        <v>174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173</v>
      </c>
      <c r="B21" s="99"/>
      <c r="C21" s="41">
        <v>5118019.6692863349</v>
      </c>
      <c r="D21" s="41">
        <v>20283727.171597607</v>
      </c>
      <c r="E21" s="98">
        <f t="shared" si="0"/>
        <v>25401746.84088394</v>
      </c>
      <c r="F21" s="41">
        <v>0</v>
      </c>
      <c r="G21" s="41">
        <v>1127904</v>
      </c>
      <c r="H21" s="98">
        <f t="shared" si="1"/>
        <v>1127904</v>
      </c>
      <c r="I21" s="98">
        <f t="shared" si="2"/>
        <v>26529650.84088394</v>
      </c>
    </row>
    <row r="22" spans="1:9" x14ac:dyDescent="0.35">
      <c r="A22" s="100" t="s">
        <v>180</v>
      </c>
      <c r="B22" s="99"/>
      <c r="C22" s="41">
        <v>357512.70365952002</v>
      </c>
      <c r="D22" s="41">
        <v>449920.65729718137</v>
      </c>
      <c r="E22" s="98">
        <f t="shared" si="0"/>
        <v>807433.36095670145</v>
      </c>
      <c r="F22" s="41">
        <v>0</v>
      </c>
      <c r="G22" s="41">
        <v>0</v>
      </c>
      <c r="H22" s="98">
        <f t="shared" si="1"/>
        <v>0</v>
      </c>
      <c r="I22" s="98">
        <f t="shared" si="2"/>
        <v>807433.36095670145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24</v>
      </c>
      <c r="B24" s="106"/>
      <c r="C24" s="101">
        <f>SUM(C25:C33)</f>
        <v>85714953.522488877</v>
      </c>
      <c r="D24" s="101">
        <f>SUM(D25:D33)</f>
        <v>206678473.30446371</v>
      </c>
      <c r="E24" s="101">
        <f t="shared" ref="E24:E33" si="3">SUM(C24:D24)</f>
        <v>292393426.82695258</v>
      </c>
      <c r="F24" s="101">
        <f>SUM(F25:F33)</f>
        <v>0</v>
      </c>
      <c r="G24" s="101">
        <f>SUM(G25:G33)</f>
        <v>8081500</v>
      </c>
      <c r="H24" s="101">
        <f t="shared" ref="H24:H33" si="4">SUM(F24:G24)</f>
        <v>8081500</v>
      </c>
      <c r="I24" s="101">
        <f t="shared" ref="I24:I33" si="5">E24+H24</f>
        <v>300474926.82695258</v>
      </c>
    </row>
    <row r="25" spans="1:9" x14ac:dyDescent="0.35">
      <c r="A25" s="100" t="s">
        <v>179</v>
      </c>
      <c r="B25" s="99"/>
      <c r="C25" s="41">
        <v>68061015.421122536</v>
      </c>
      <c r="D25" s="41">
        <v>184169341.29397163</v>
      </c>
      <c r="E25" s="98">
        <f t="shared" si="3"/>
        <v>252230356.71509415</v>
      </c>
      <c r="F25" s="41">
        <v>0</v>
      </c>
      <c r="G25" s="41">
        <v>7732000</v>
      </c>
      <c r="H25" s="98">
        <f t="shared" si="4"/>
        <v>7732000</v>
      </c>
      <c r="I25" s="98">
        <f t="shared" si="5"/>
        <v>259962356.71509415</v>
      </c>
    </row>
    <row r="26" spans="1:9" x14ac:dyDescent="0.35">
      <c r="A26" s="100" t="s">
        <v>178</v>
      </c>
      <c r="B26" s="99"/>
      <c r="C26" s="41">
        <v>366390.28221324401</v>
      </c>
      <c r="D26" s="41">
        <v>84347.786766749996</v>
      </c>
      <c r="E26" s="98">
        <f t="shared" si="3"/>
        <v>450738.06897999399</v>
      </c>
      <c r="F26" s="41">
        <v>0</v>
      </c>
      <c r="G26" s="41">
        <v>0</v>
      </c>
      <c r="H26" s="98">
        <f t="shared" si="4"/>
        <v>0</v>
      </c>
      <c r="I26" s="98">
        <f t="shared" si="5"/>
        <v>450738.06897999399</v>
      </c>
    </row>
    <row r="27" spans="1:9" x14ac:dyDescent="0.35">
      <c r="A27" s="100" t="s">
        <v>177</v>
      </c>
      <c r="B27" s="99"/>
      <c r="C27" s="41">
        <v>184684.66596434981</v>
      </c>
      <c r="D27" s="41">
        <v>261260.20314565033</v>
      </c>
      <c r="E27" s="98">
        <f t="shared" si="3"/>
        <v>445944.86911000015</v>
      </c>
      <c r="F27" s="41">
        <v>0</v>
      </c>
      <c r="G27" s="41">
        <v>0</v>
      </c>
      <c r="H27" s="98">
        <f t="shared" si="4"/>
        <v>0</v>
      </c>
      <c r="I27" s="98">
        <f t="shared" si="5"/>
        <v>445944.86911000015</v>
      </c>
    </row>
    <row r="28" spans="1:9" x14ac:dyDescent="0.35">
      <c r="A28" s="100" t="s">
        <v>176</v>
      </c>
      <c r="B28" s="99"/>
      <c r="C28" s="41">
        <v>7385902.5089451317</v>
      </c>
      <c r="D28" s="41">
        <v>4661855.6964372927</v>
      </c>
      <c r="E28" s="98">
        <f t="shared" si="3"/>
        <v>12047758.205382425</v>
      </c>
      <c r="F28" s="41">
        <v>0</v>
      </c>
      <c r="G28" s="41">
        <v>0</v>
      </c>
      <c r="H28" s="98">
        <f t="shared" si="4"/>
        <v>0</v>
      </c>
      <c r="I28" s="98">
        <f t="shared" si="5"/>
        <v>12047758.205382425</v>
      </c>
    </row>
    <row r="29" spans="1:9" x14ac:dyDescent="0.35">
      <c r="A29" s="100" t="s">
        <v>175</v>
      </c>
      <c r="B29" s="99"/>
      <c r="C29" s="41">
        <v>151937.358385637</v>
      </c>
      <c r="D29" s="41">
        <v>43006.051521773799</v>
      </c>
      <c r="E29" s="98">
        <f t="shared" si="3"/>
        <v>194943.40990741079</v>
      </c>
      <c r="F29" s="41">
        <v>0</v>
      </c>
      <c r="G29" s="41">
        <v>0</v>
      </c>
      <c r="H29" s="98">
        <f t="shared" si="4"/>
        <v>0</v>
      </c>
      <c r="I29" s="98">
        <f t="shared" si="5"/>
        <v>194943.40990741079</v>
      </c>
    </row>
    <row r="30" spans="1:9" x14ac:dyDescent="0.35">
      <c r="A30" s="100" t="s">
        <v>174</v>
      </c>
      <c r="B30" s="99"/>
      <c r="C30" s="41">
        <v>109219.96105666</v>
      </c>
      <c r="D30" s="41">
        <v>85041.063333341997</v>
      </c>
      <c r="E30" s="98">
        <f t="shared" si="3"/>
        <v>194261.02439000201</v>
      </c>
      <c r="F30" s="41">
        <v>0</v>
      </c>
      <c r="G30" s="41">
        <v>0</v>
      </c>
      <c r="H30" s="98">
        <f t="shared" si="4"/>
        <v>0</v>
      </c>
      <c r="I30" s="98">
        <f t="shared" si="5"/>
        <v>194261.02439000201</v>
      </c>
    </row>
    <row r="31" spans="1:9" x14ac:dyDescent="0.35">
      <c r="A31" s="100" t="s">
        <v>173</v>
      </c>
      <c r="B31" s="99"/>
      <c r="C31" s="41">
        <v>4642043.8906135112</v>
      </c>
      <c r="D31" s="41">
        <v>13161379.645726206</v>
      </c>
      <c r="E31" s="98">
        <f t="shared" si="3"/>
        <v>17803423.536339715</v>
      </c>
      <c r="F31" s="41">
        <v>0</v>
      </c>
      <c r="G31" s="41">
        <v>349500</v>
      </c>
      <c r="H31" s="98">
        <f t="shared" si="4"/>
        <v>349500</v>
      </c>
      <c r="I31" s="98">
        <f t="shared" si="5"/>
        <v>18152923.536339715</v>
      </c>
    </row>
    <row r="32" spans="1:9" x14ac:dyDescent="0.35">
      <c r="A32" s="100" t="s">
        <v>172</v>
      </c>
      <c r="B32" s="99"/>
      <c r="C32" s="41">
        <v>307074.49112051708</v>
      </c>
      <c r="D32" s="41">
        <v>3390785.2906783381</v>
      </c>
      <c r="E32" s="98">
        <f t="shared" si="3"/>
        <v>3697859.7817988554</v>
      </c>
      <c r="F32" s="41">
        <v>0</v>
      </c>
      <c r="G32" s="41">
        <v>0</v>
      </c>
      <c r="H32" s="98">
        <f t="shared" si="4"/>
        <v>0</v>
      </c>
      <c r="I32" s="98">
        <f t="shared" si="5"/>
        <v>3697859.7817988554</v>
      </c>
    </row>
    <row r="33" spans="1:9" x14ac:dyDescent="0.35">
      <c r="A33" s="100" t="s">
        <v>139</v>
      </c>
      <c r="B33" s="99"/>
      <c r="C33" s="41">
        <v>4506684.9430672843</v>
      </c>
      <c r="D33" s="41">
        <v>821456.27288271952</v>
      </c>
      <c r="E33" s="98">
        <f t="shared" si="3"/>
        <v>5328141.2159500038</v>
      </c>
      <c r="F33" s="41">
        <v>0</v>
      </c>
      <c r="G33" s="41">
        <v>0</v>
      </c>
      <c r="H33" s="98">
        <f t="shared" si="4"/>
        <v>0</v>
      </c>
      <c r="I33" s="98">
        <f t="shared" si="5"/>
        <v>5328141.2159500038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22</v>
      </c>
      <c r="B35" s="102"/>
      <c r="C35" s="101">
        <f>SUM(C36:C40)</f>
        <v>417024415.13085717</v>
      </c>
      <c r="D35" s="101">
        <f>SUM(D36:D40)</f>
        <v>189463817.55169812</v>
      </c>
      <c r="E35" s="101">
        <f t="shared" ref="E35:E40" si="6">SUM(C35:D35)</f>
        <v>606488232.68255532</v>
      </c>
      <c r="F35" s="101">
        <f>SUM(F36:F40)</f>
        <v>732285.94091172202</v>
      </c>
      <c r="G35" s="101">
        <f>SUM(G36:G40)</f>
        <v>25937083.273088269</v>
      </c>
      <c r="H35" s="101">
        <f t="shared" ref="H35:H40" si="7">SUM(F35:G35)</f>
        <v>26669369.21399999</v>
      </c>
      <c r="I35" s="101">
        <f t="shared" ref="I35:I40" si="8">E35+H35</f>
        <v>633157601.8965553</v>
      </c>
    </row>
    <row r="36" spans="1:9" x14ac:dyDescent="0.35">
      <c r="A36" s="100" t="s">
        <v>171</v>
      </c>
      <c r="B36" s="99"/>
      <c r="C36" s="41">
        <v>378155930.2830525</v>
      </c>
      <c r="D36" s="41">
        <v>174767005.15662414</v>
      </c>
      <c r="E36" s="98">
        <f t="shared" si="6"/>
        <v>552922935.43967664</v>
      </c>
      <c r="F36" s="41">
        <v>50844.423300028997</v>
      </c>
      <c r="G36" s="41">
        <v>12826386.39469997</v>
      </c>
      <c r="H36" s="98">
        <f t="shared" si="7"/>
        <v>12877230.818</v>
      </c>
      <c r="I36" s="98">
        <f t="shared" si="8"/>
        <v>565800166.2576766</v>
      </c>
    </row>
    <row r="37" spans="1:9" x14ac:dyDescent="0.35">
      <c r="A37" s="100" t="s">
        <v>170</v>
      </c>
      <c r="B37" s="99"/>
      <c r="C37" s="41">
        <v>12771352.91108248</v>
      </c>
      <c r="D37" s="41">
        <v>7328087.6733716521</v>
      </c>
      <c r="E37" s="98">
        <f t="shared" si="6"/>
        <v>20099440.584454134</v>
      </c>
      <c r="F37" s="41">
        <v>681441.51761169301</v>
      </c>
      <c r="G37" s="41">
        <v>16014329.878388301</v>
      </c>
      <c r="H37" s="98">
        <f t="shared" si="7"/>
        <v>16695771.395999994</v>
      </c>
      <c r="I37" s="98">
        <f t="shared" si="8"/>
        <v>36795211.980454132</v>
      </c>
    </row>
    <row r="38" spans="1:9" x14ac:dyDescent="0.35">
      <c r="A38" s="100" t="s">
        <v>169</v>
      </c>
      <c r="B38" s="99"/>
      <c r="C38" s="41">
        <v>186688.83858371346</v>
      </c>
      <c r="D38" s="41">
        <v>137515.70816000001</v>
      </c>
      <c r="E38" s="98">
        <f t="shared" si="6"/>
        <v>324204.54674371344</v>
      </c>
      <c r="F38" s="41">
        <v>0</v>
      </c>
      <c r="G38" s="41">
        <v>0</v>
      </c>
      <c r="H38" s="98">
        <f t="shared" si="7"/>
        <v>0</v>
      </c>
      <c r="I38" s="98">
        <f t="shared" si="8"/>
        <v>324204.54674371344</v>
      </c>
    </row>
    <row r="39" spans="1:9" x14ac:dyDescent="0.35">
      <c r="A39" s="100" t="s">
        <v>168</v>
      </c>
      <c r="B39" s="99"/>
      <c r="C39" s="41">
        <v>2490356.43349921</v>
      </c>
      <c r="D39" s="41">
        <v>3277927.943443825</v>
      </c>
      <c r="E39" s="98">
        <f t="shared" si="6"/>
        <v>5768284.3769430351</v>
      </c>
      <c r="F39" s="41">
        <v>0</v>
      </c>
      <c r="G39" s="41">
        <v>-3045719</v>
      </c>
      <c r="H39" s="98">
        <f t="shared" si="7"/>
        <v>-3045719</v>
      </c>
      <c r="I39" s="98">
        <f t="shared" si="8"/>
        <v>2722565.3769430351</v>
      </c>
    </row>
    <row r="40" spans="1:9" x14ac:dyDescent="0.35">
      <c r="A40" s="100" t="s">
        <v>139</v>
      </c>
      <c r="B40" s="99"/>
      <c r="C40" s="41">
        <v>23420086.664639257</v>
      </c>
      <c r="D40" s="41">
        <v>3953281.0700984751</v>
      </c>
      <c r="E40" s="98">
        <f t="shared" si="6"/>
        <v>27373367.734737732</v>
      </c>
      <c r="F40" s="41">
        <v>0</v>
      </c>
      <c r="G40" s="41">
        <v>142086</v>
      </c>
      <c r="H40" s="98">
        <f t="shared" si="7"/>
        <v>142086</v>
      </c>
      <c r="I40" s="98">
        <f t="shared" si="8"/>
        <v>27515453.734737732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20</v>
      </c>
      <c r="B42" s="102"/>
      <c r="C42" s="101">
        <f>SUM(C43:C51)</f>
        <v>1788971605.6550355</v>
      </c>
      <c r="D42" s="101">
        <f>SUM(D43:D51)</f>
        <v>715980380.95407426</v>
      </c>
      <c r="E42" s="101">
        <f t="shared" ref="E42:E51" si="9">SUM(C42:D42)</f>
        <v>2504951986.6091099</v>
      </c>
      <c r="F42" s="101">
        <f>SUM(F43:F51)</f>
        <v>0</v>
      </c>
      <c r="G42" s="101">
        <f>SUM(G43:G51)</f>
        <v>-28258675.5406188</v>
      </c>
      <c r="H42" s="101">
        <f t="shared" ref="H42:H51" si="10">SUM(F42:G42)</f>
        <v>-28258675.5406188</v>
      </c>
      <c r="I42" s="101">
        <f t="shared" ref="I42:I51" si="11">E42+H42</f>
        <v>2476693311.068491</v>
      </c>
    </row>
    <row r="43" spans="1:9" x14ac:dyDescent="0.35">
      <c r="A43" s="100" t="s">
        <v>167</v>
      </c>
      <c r="B43" s="99"/>
      <c r="C43" s="41">
        <v>847768648.93195117</v>
      </c>
      <c r="D43" s="41">
        <v>273059550.31422371</v>
      </c>
      <c r="E43" s="98">
        <f t="shared" si="9"/>
        <v>1120828199.2461748</v>
      </c>
      <c r="F43" s="41">
        <v>0</v>
      </c>
      <c r="G43" s="41">
        <v>87473</v>
      </c>
      <c r="H43" s="98">
        <f t="shared" si="10"/>
        <v>87473</v>
      </c>
      <c r="I43" s="98">
        <f t="shared" si="11"/>
        <v>1120915672.2461748</v>
      </c>
    </row>
    <row r="44" spans="1:9" x14ac:dyDescent="0.35">
      <c r="A44" s="100" t="s">
        <v>166</v>
      </c>
      <c r="B44" s="99"/>
      <c r="C44" s="41">
        <v>225713921.10412946</v>
      </c>
      <c r="D44" s="41">
        <v>60527253.227889471</v>
      </c>
      <c r="E44" s="98">
        <f t="shared" si="9"/>
        <v>286241174.33201891</v>
      </c>
      <c r="F44" s="41">
        <v>0</v>
      </c>
      <c r="G44" s="41">
        <v>0</v>
      </c>
      <c r="H44" s="98">
        <f t="shared" si="10"/>
        <v>0</v>
      </c>
      <c r="I44" s="98">
        <f t="shared" si="11"/>
        <v>286241174.33201891</v>
      </c>
    </row>
    <row r="45" spans="1:9" x14ac:dyDescent="0.35">
      <c r="A45" s="100" t="s">
        <v>165</v>
      </c>
      <c r="B45" s="99"/>
      <c r="C45" s="41">
        <v>69284899.375270128</v>
      </c>
      <c r="D45" s="41">
        <v>69607603.863281533</v>
      </c>
      <c r="E45" s="98">
        <f t="shared" si="9"/>
        <v>138892503.23855168</v>
      </c>
      <c r="F45" s="41">
        <v>0</v>
      </c>
      <c r="G45" s="41">
        <v>2569647.4593811999</v>
      </c>
      <c r="H45" s="98">
        <f t="shared" si="10"/>
        <v>2569647.4593811999</v>
      </c>
      <c r="I45" s="98">
        <f t="shared" si="11"/>
        <v>141462150.69793287</v>
      </c>
    </row>
    <row r="46" spans="1:9" x14ac:dyDescent="0.35">
      <c r="A46" s="100" t="s">
        <v>164</v>
      </c>
      <c r="B46" s="99"/>
      <c r="C46" s="41">
        <v>517707196.06175679</v>
      </c>
      <c r="D46" s="41">
        <v>216578762.82168776</v>
      </c>
      <c r="E46" s="98">
        <f t="shared" si="9"/>
        <v>734285958.88344455</v>
      </c>
      <c r="F46" s="41">
        <v>0</v>
      </c>
      <c r="G46" s="41">
        <v>2518243</v>
      </c>
      <c r="H46" s="98">
        <f t="shared" si="10"/>
        <v>2518243</v>
      </c>
      <c r="I46" s="98">
        <f t="shared" si="11"/>
        <v>736804201.88344455</v>
      </c>
    </row>
    <row r="47" spans="1:9" x14ac:dyDescent="0.35">
      <c r="A47" s="100" t="s">
        <v>163</v>
      </c>
      <c r="B47" s="99"/>
      <c r="C47" s="41">
        <v>21950630.168116145</v>
      </c>
      <c r="D47" s="41">
        <v>15186911.012653882</v>
      </c>
      <c r="E47" s="98">
        <f t="shared" si="9"/>
        <v>37137541.180770025</v>
      </c>
      <c r="F47" s="41">
        <v>0</v>
      </c>
      <c r="G47" s="41">
        <v>0</v>
      </c>
      <c r="H47" s="98">
        <f t="shared" si="10"/>
        <v>0</v>
      </c>
      <c r="I47" s="98">
        <f t="shared" si="11"/>
        <v>37137541.180770025</v>
      </c>
    </row>
    <row r="48" spans="1:9" x14ac:dyDescent="0.35">
      <c r="A48" s="100" t="s">
        <v>162</v>
      </c>
      <c r="B48" s="99"/>
      <c r="C48" s="41">
        <v>49448893.342518896</v>
      </c>
      <c r="D48" s="41">
        <v>55282062.084697068</v>
      </c>
      <c r="E48" s="98">
        <f t="shared" si="9"/>
        <v>104730955.42721596</v>
      </c>
      <c r="F48" s="41">
        <v>0</v>
      </c>
      <c r="G48" s="41">
        <v>-33434039</v>
      </c>
      <c r="H48" s="98">
        <f t="shared" si="10"/>
        <v>-33434039</v>
      </c>
      <c r="I48" s="98">
        <f t="shared" si="11"/>
        <v>71296916.427215964</v>
      </c>
    </row>
    <row r="49" spans="1:9" x14ac:dyDescent="0.35">
      <c r="A49" s="100" t="s">
        <v>161</v>
      </c>
      <c r="B49" s="99"/>
      <c r="C49" s="41">
        <v>10803251.533591259</v>
      </c>
      <c r="D49" s="41">
        <v>15232318.51329804</v>
      </c>
      <c r="E49" s="98">
        <f t="shared" si="9"/>
        <v>26035570.046889298</v>
      </c>
      <c r="F49" s="41">
        <v>0</v>
      </c>
      <c r="G49" s="41">
        <v>0</v>
      </c>
      <c r="H49" s="98">
        <f t="shared" si="10"/>
        <v>0</v>
      </c>
      <c r="I49" s="98">
        <f t="shared" si="11"/>
        <v>26035570.046889298</v>
      </c>
    </row>
    <row r="50" spans="1:9" x14ac:dyDescent="0.35">
      <c r="A50" s="100" t="s">
        <v>160</v>
      </c>
      <c r="B50" s="99"/>
      <c r="C50" s="41">
        <v>1505270.370777972</v>
      </c>
      <c r="D50" s="41">
        <v>3385919.9204470282</v>
      </c>
      <c r="E50" s="98">
        <f t="shared" si="9"/>
        <v>4891190.2912250003</v>
      </c>
      <c r="F50" s="41">
        <v>0</v>
      </c>
      <c r="G50" s="41">
        <v>0</v>
      </c>
      <c r="H50" s="98">
        <f t="shared" si="10"/>
        <v>0</v>
      </c>
      <c r="I50" s="98">
        <f t="shared" si="11"/>
        <v>4891190.2912250003</v>
      </c>
    </row>
    <row r="51" spans="1:9" x14ac:dyDescent="0.35">
      <c r="A51" s="100" t="s">
        <v>139</v>
      </c>
      <c r="B51" s="99"/>
      <c r="C51" s="41">
        <v>44788894.766923785</v>
      </c>
      <c r="D51" s="41">
        <v>7119999.195895941</v>
      </c>
      <c r="E51" s="98">
        <f t="shared" si="9"/>
        <v>51908893.962819725</v>
      </c>
      <c r="F51" s="41">
        <v>0</v>
      </c>
      <c r="G51" s="41">
        <v>0</v>
      </c>
      <c r="H51" s="98">
        <f t="shared" si="10"/>
        <v>0</v>
      </c>
      <c r="I51" s="98">
        <f t="shared" si="11"/>
        <v>51908893.962819725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18</v>
      </c>
      <c r="B53" s="102"/>
      <c r="C53" s="101">
        <f>SUM(C54:C62)</f>
        <v>29405467.570654429</v>
      </c>
      <c r="D53" s="101">
        <f>SUM(D54:D62)</f>
        <v>40735830.596942194</v>
      </c>
      <c r="E53" s="101">
        <f t="shared" ref="E53:E62" si="12">SUM(C53:D53)</f>
        <v>70141298.167596623</v>
      </c>
      <c r="F53" s="101">
        <f>SUM(F54:F62)</f>
        <v>0</v>
      </c>
      <c r="G53" s="101">
        <f>SUM(G54:G62)</f>
        <v>-3829349</v>
      </c>
      <c r="H53" s="101">
        <f t="shared" ref="H53:H62" si="13">SUM(F53:G53)</f>
        <v>-3829349</v>
      </c>
      <c r="I53" s="101">
        <f t="shared" ref="I53:I62" si="14">E53+H53</f>
        <v>66311949.167596623</v>
      </c>
    </row>
    <row r="54" spans="1:9" x14ac:dyDescent="0.35">
      <c r="A54" s="100" t="s">
        <v>159</v>
      </c>
      <c r="B54" s="99"/>
      <c r="C54" s="41">
        <v>23297384.582173776</v>
      </c>
      <c r="D54" s="41">
        <v>23010820.711614884</v>
      </c>
      <c r="E54" s="98">
        <f t="shared" si="12"/>
        <v>46308205.293788657</v>
      </c>
      <c r="F54" s="41">
        <v>0</v>
      </c>
      <c r="G54" s="41">
        <v>-6235641</v>
      </c>
      <c r="H54" s="98">
        <f t="shared" si="13"/>
        <v>-6235641</v>
      </c>
      <c r="I54" s="98">
        <f t="shared" si="14"/>
        <v>40072564.293788657</v>
      </c>
    </row>
    <row r="55" spans="1:9" x14ac:dyDescent="0.35">
      <c r="A55" s="100" t="s">
        <v>158</v>
      </c>
      <c r="B55" s="99"/>
      <c r="C55" s="41">
        <v>3319.3251599999999</v>
      </c>
      <c r="D55" s="41">
        <v>48444.40043334457</v>
      </c>
      <c r="E55" s="98">
        <f t="shared" si="12"/>
        <v>51763.72559334457</v>
      </c>
      <c r="F55" s="41">
        <v>0</v>
      </c>
      <c r="G55" s="41">
        <v>0</v>
      </c>
      <c r="H55" s="98">
        <f t="shared" si="13"/>
        <v>0</v>
      </c>
      <c r="I55" s="98">
        <f t="shared" si="14"/>
        <v>51763.72559334457</v>
      </c>
    </row>
    <row r="56" spans="1:9" x14ac:dyDescent="0.35">
      <c r="A56" s="100" t="s">
        <v>157</v>
      </c>
      <c r="B56" s="99"/>
      <c r="C56" s="41">
        <v>31358.191722591979</v>
      </c>
      <c r="D56" s="41">
        <v>1682335.07812</v>
      </c>
      <c r="E56" s="98">
        <f t="shared" si="12"/>
        <v>1713693.2698425918</v>
      </c>
      <c r="F56" s="41">
        <v>0</v>
      </c>
      <c r="G56" s="41">
        <v>0</v>
      </c>
      <c r="H56" s="98">
        <f t="shared" si="13"/>
        <v>0</v>
      </c>
      <c r="I56" s="98">
        <f t="shared" si="14"/>
        <v>1713693.2698425918</v>
      </c>
    </row>
    <row r="57" spans="1:9" x14ac:dyDescent="0.35">
      <c r="A57" s="100" t="s">
        <v>156</v>
      </c>
      <c r="B57" s="99"/>
      <c r="C57" s="41">
        <v>2279243.3194190981</v>
      </c>
      <c r="D57" s="41">
        <v>15956710.446226103</v>
      </c>
      <c r="E57" s="98">
        <f t="shared" si="12"/>
        <v>18235953.765645202</v>
      </c>
      <c r="F57" s="41">
        <v>0</v>
      </c>
      <c r="G57" s="41">
        <v>2406292</v>
      </c>
      <c r="H57" s="98">
        <f t="shared" si="13"/>
        <v>2406292</v>
      </c>
      <c r="I57" s="98">
        <f t="shared" si="14"/>
        <v>20642245.765645202</v>
      </c>
    </row>
    <row r="58" spans="1:9" x14ac:dyDescent="0.35">
      <c r="A58" s="100" t="s">
        <v>155</v>
      </c>
      <c r="B58" s="99"/>
      <c r="C58" s="41">
        <v>24748.499090000001</v>
      </c>
      <c r="D58" s="41">
        <v>0</v>
      </c>
      <c r="E58" s="98">
        <f t="shared" si="12"/>
        <v>24748.499090000001</v>
      </c>
      <c r="F58" s="41">
        <v>0</v>
      </c>
      <c r="G58" s="41">
        <v>0</v>
      </c>
      <c r="H58" s="98">
        <f t="shared" si="13"/>
        <v>0</v>
      </c>
      <c r="I58" s="98">
        <f t="shared" si="14"/>
        <v>24748.499090000001</v>
      </c>
    </row>
    <row r="59" spans="1:9" x14ac:dyDescent="0.35">
      <c r="A59" s="100" t="s">
        <v>154</v>
      </c>
      <c r="B59" s="99"/>
      <c r="C59" s="41">
        <v>71374.616678200298</v>
      </c>
      <c r="D59" s="41">
        <v>0</v>
      </c>
      <c r="E59" s="98">
        <f t="shared" si="12"/>
        <v>71374.616678200298</v>
      </c>
      <c r="F59" s="41">
        <v>0</v>
      </c>
      <c r="G59" s="41">
        <v>0</v>
      </c>
      <c r="H59" s="98">
        <f t="shared" si="13"/>
        <v>0</v>
      </c>
      <c r="I59" s="98">
        <f t="shared" si="14"/>
        <v>71374.616678200298</v>
      </c>
    </row>
    <row r="60" spans="1:9" x14ac:dyDescent="0.35">
      <c r="A60" s="100" t="s">
        <v>153</v>
      </c>
      <c r="B60" s="99"/>
      <c r="C60" s="41">
        <v>0</v>
      </c>
      <c r="D60" s="41">
        <v>0</v>
      </c>
      <c r="E60" s="98">
        <f t="shared" si="12"/>
        <v>0</v>
      </c>
      <c r="F60" s="41">
        <v>0</v>
      </c>
      <c r="G60" s="41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152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139</v>
      </c>
      <c r="B62" s="99"/>
      <c r="C62" s="41">
        <v>3698039.0364107657</v>
      </c>
      <c r="D62" s="41">
        <v>37519.960547867799</v>
      </c>
      <c r="E62" s="98">
        <f t="shared" si="12"/>
        <v>3735558.9969586334</v>
      </c>
      <c r="F62" s="41">
        <v>0</v>
      </c>
      <c r="G62" s="41">
        <v>0</v>
      </c>
      <c r="H62" s="98">
        <f t="shared" si="13"/>
        <v>0</v>
      </c>
      <c r="I62" s="98">
        <f t="shared" si="14"/>
        <v>3735558.9969586334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17</v>
      </c>
      <c r="B64" s="102"/>
      <c r="C64" s="101">
        <f>SUM(C65:C73)</f>
        <v>3376000.861551302</v>
      </c>
      <c r="D64" s="101">
        <f>SUM(D65:D73)</f>
        <v>9074089.4699088838</v>
      </c>
      <c r="E64" s="101">
        <f t="shared" ref="E64:E73" si="15">SUM(C64:D64)</f>
        <v>12450090.331460185</v>
      </c>
      <c r="F64" s="101">
        <f>SUM(F65:F73)</f>
        <v>0</v>
      </c>
      <c r="G64" s="101">
        <f>SUM(G65:G73)</f>
        <v>1919331</v>
      </c>
      <c r="H64" s="101">
        <f t="shared" ref="H64:H73" si="16">SUM(F64:G64)</f>
        <v>1919331</v>
      </c>
      <c r="I64" s="101">
        <f t="shared" ref="I64:I73" si="17">E64+H64</f>
        <v>14369421.331460185</v>
      </c>
    </row>
    <row r="65" spans="1:9" x14ac:dyDescent="0.35">
      <c r="A65" s="100" t="s">
        <v>159</v>
      </c>
      <c r="B65" s="99"/>
      <c r="C65" s="41">
        <v>31262.117097945302</v>
      </c>
      <c r="D65" s="41">
        <v>17353.5688720547</v>
      </c>
      <c r="E65" s="98">
        <f t="shared" si="15"/>
        <v>48615.685970000006</v>
      </c>
      <c r="F65" s="41">
        <v>0</v>
      </c>
      <c r="G65" s="41">
        <v>0</v>
      </c>
      <c r="H65" s="98">
        <f t="shared" si="16"/>
        <v>0</v>
      </c>
      <c r="I65" s="98">
        <f t="shared" si="17"/>
        <v>48615.685970000006</v>
      </c>
    </row>
    <row r="66" spans="1:9" x14ac:dyDescent="0.35">
      <c r="A66" s="100" t="s">
        <v>158</v>
      </c>
      <c r="B66" s="99"/>
      <c r="C66" s="41">
        <v>0</v>
      </c>
      <c r="D66" s="41">
        <v>1291033.6246</v>
      </c>
      <c r="E66" s="98">
        <f t="shared" si="15"/>
        <v>1291033.6246</v>
      </c>
      <c r="F66" s="41">
        <v>0</v>
      </c>
      <c r="G66" s="41">
        <v>1352336</v>
      </c>
      <c r="H66" s="98">
        <f t="shared" si="16"/>
        <v>1352336</v>
      </c>
      <c r="I66" s="98">
        <f t="shared" si="17"/>
        <v>2643369.6245999997</v>
      </c>
    </row>
    <row r="67" spans="1:9" x14ac:dyDescent="0.35">
      <c r="A67" s="100" t="s">
        <v>157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156</v>
      </c>
      <c r="B68" s="99"/>
      <c r="C68" s="41">
        <v>1607818.6755124708</v>
      </c>
      <c r="D68" s="41">
        <v>5043249.6910557775</v>
      </c>
      <c r="E68" s="98">
        <f t="shared" si="15"/>
        <v>6651068.3665682487</v>
      </c>
      <c r="F68" s="41">
        <v>0</v>
      </c>
      <c r="G68" s="41">
        <v>989366</v>
      </c>
      <c r="H68" s="98">
        <f t="shared" si="16"/>
        <v>989366</v>
      </c>
      <c r="I68" s="98">
        <f t="shared" si="17"/>
        <v>7640434.3665682487</v>
      </c>
    </row>
    <row r="69" spans="1:9" x14ac:dyDescent="0.35">
      <c r="A69" s="100" t="s">
        <v>155</v>
      </c>
      <c r="B69" s="99"/>
      <c r="C69" s="41">
        <v>333989.91389907879</v>
      </c>
      <c r="D69" s="41">
        <v>1808446.891143037</v>
      </c>
      <c r="E69" s="98">
        <f t="shared" si="15"/>
        <v>2142436.805042116</v>
      </c>
      <c r="F69" s="41">
        <v>0</v>
      </c>
      <c r="G69" s="41">
        <v>0</v>
      </c>
      <c r="H69" s="98">
        <f t="shared" si="16"/>
        <v>0</v>
      </c>
      <c r="I69" s="98">
        <f t="shared" si="17"/>
        <v>2142436.805042116</v>
      </c>
    </row>
    <row r="70" spans="1:9" x14ac:dyDescent="0.35">
      <c r="A70" s="100" t="s">
        <v>154</v>
      </c>
      <c r="B70" s="99"/>
      <c r="C70" s="41">
        <v>1388131.95398</v>
      </c>
      <c r="D70" s="41">
        <v>0</v>
      </c>
      <c r="E70" s="98">
        <f t="shared" si="15"/>
        <v>1388131.95398</v>
      </c>
      <c r="F70" s="41">
        <v>0</v>
      </c>
      <c r="G70" s="41">
        <v>0</v>
      </c>
      <c r="H70" s="98">
        <f t="shared" si="16"/>
        <v>0</v>
      </c>
      <c r="I70" s="98">
        <f t="shared" si="17"/>
        <v>1388131.95398</v>
      </c>
    </row>
    <row r="71" spans="1:9" x14ac:dyDescent="0.35">
      <c r="A71" s="100" t="s">
        <v>153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152</v>
      </c>
      <c r="B72" s="99"/>
      <c r="C72" s="41">
        <v>0</v>
      </c>
      <c r="D72" s="41">
        <v>0</v>
      </c>
      <c r="E72" s="98">
        <f t="shared" si="15"/>
        <v>0</v>
      </c>
      <c r="F72" s="41">
        <v>0</v>
      </c>
      <c r="G72" s="41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139</v>
      </c>
      <c r="B73" s="99"/>
      <c r="C73" s="41">
        <v>14798.201061807</v>
      </c>
      <c r="D73" s="41">
        <v>914005.69423801487</v>
      </c>
      <c r="E73" s="98">
        <f t="shared" si="15"/>
        <v>928803.89529982186</v>
      </c>
      <c r="F73" s="41">
        <v>0</v>
      </c>
      <c r="G73" s="41">
        <v>-422371</v>
      </c>
      <c r="H73" s="98">
        <f t="shared" si="16"/>
        <v>-422371</v>
      </c>
      <c r="I73" s="98">
        <f t="shared" si="17"/>
        <v>506432.89529982186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16</v>
      </c>
      <c r="B75" s="102"/>
      <c r="C75" s="101">
        <f>SUM(C76:C81)</f>
        <v>104953221.05157182</v>
      </c>
      <c r="D75" s="101">
        <f>SUM(D76:D81)</f>
        <v>110859266.49994743</v>
      </c>
      <c r="E75" s="101">
        <f t="shared" ref="E75:E81" si="18">SUM(C75:D75)</f>
        <v>215812487.55151924</v>
      </c>
      <c r="F75" s="101">
        <f>SUM(F76:F81)</f>
        <v>3119.6207463373303</v>
      </c>
      <c r="G75" s="101">
        <f>SUM(G76:G81)</f>
        <v>535105.72796086268</v>
      </c>
      <c r="H75" s="101">
        <f t="shared" ref="H75:H81" si="19">SUM(F75:G75)</f>
        <v>538225.34870720003</v>
      </c>
      <c r="I75" s="101">
        <f t="shared" ref="I75:I81" si="20">E75+H75</f>
        <v>216350712.90022644</v>
      </c>
    </row>
    <row r="76" spans="1:9" x14ac:dyDescent="0.35">
      <c r="A76" s="100" t="s">
        <v>151</v>
      </c>
      <c r="B76" s="99"/>
      <c r="C76" s="41">
        <v>25487346.456291448</v>
      </c>
      <c r="D76" s="41">
        <v>6939277.8498118129</v>
      </c>
      <c r="E76" s="98">
        <f t="shared" si="18"/>
        <v>32426624.306103259</v>
      </c>
      <c r="F76" s="41">
        <v>1512.78766999248</v>
      </c>
      <c r="G76" s="41">
        <v>76227.198757207501</v>
      </c>
      <c r="H76" s="98">
        <f t="shared" si="19"/>
        <v>77739.986427199983</v>
      </c>
      <c r="I76" s="98">
        <f t="shared" si="20"/>
        <v>32504364.292530458</v>
      </c>
    </row>
    <row r="77" spans="1:9" x14ac:dyDescent="0.35">
      <c r="A77" s="100" t="s">
        <v>150</v>
      </c>
      <c r="B77" s="99"/>
      <c r="C77" s="41">
        <v>27097516.892314181</v>
      </c>
      <c r="D77" s="41">
        <v>82715041.204296485</v>
      </c>
      <c r="E77" s="98">
        <f t="shared" si="18"/>
        <v>109812558.09661067</v>
      </c>
      <c r="F77" s="41">
        <v>0</v>
      </c>
      <c r="G77" s="41">
        <v>358097</v>
      </c>
      <c r="H77" s="98">
        <f t="shared" si="19"/>
        <v>358097</v>
      </c>
      <c r="I77" s="98">
        <f t="shared" si="20"/>
        <v>110170655.09661067</v>
      </c>
    </row>
    <row r="78" spans="1:9" x14ac:dyDescent="0.35">
      <c r="A78" s="100" t="s">
        <v>149</v>
      </c>
      <c r="B78" s="99"/>
      <c r="C78" s="41">
        <v>24382560.089709371</v>
      </c>
      <c r="D78" s="41">
        <v>8168930.0714791128</v>
      </c>
      <c r="E78" s="98">
        <f t="shared" si="18"/>
        <v>32551490.161188483</v>
      </c>
      <c r="F78" s="41">
        <v>0</v>
      </c>
      <c r="G78" s="41">
        <v>0</v>
      </c>
      <c r="H78" s="98">
        <f t="shared" si="19"/>
        <v>0</v>
      </c>
      <c r="I78" s="98">
        <f t="shared" si="20"/>
        <v>32551490.161188483</v>
      </c>
    </row>
    <row r="79" spans="1:9" x14ac:dyDescent="0.35">
      <c r="A79" s="100" t="s">
        <v>148</v>
      </c>
      <c r="B79" s="99"/>
      <c r="C79" s="41">
        <v>24093407.940948829</v>
      </c>
      <c r="D79" s="41">
        <v>10472118.75679527</v>
      </c>
      <c r="E79" s="98">
        <f t="shared" si="18"/>
        <v>34565526.697744101</v>
      </c>
      <c r="F79" s="41">
        <v>0</v>
      </c>
      <c r="G79" s="41">
        <v>0</v>
      </c>
      <c r="H79" s="98">
        <f t="shared" si="19"/>
        <v>0</v>
      </c>
      <c r="I79" s="98">
        <f t="shared" si="20"/>
        <v>34565526.697744101</v>
      </c>
    </row>
    <row r="80" spans="1:9" x14ac:dyDescent="0.35">
      <c r="A80" s="100" t="s">
        <v>147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139</v>
      </c>
      <c r="B81" s="99"/>
      <c r="C81" s="41">
        <v>3892389.6723079788</v>
      </c>
      <c r="D81" s="41">
        <v>2563898.6175647536</v>
      </c>
      <c r="E81" s="98">
        <f t="shared" si="18"/>
        <v>6456288.289872732</v>
      </c>
      <c r="F81" s="41">
        <v>1606.83307634485</v>
      </c>
      <c r="G81" s="41">
        <v>100781.5292036552</v>
      </c>
      <c r="H81" s="98">
        <f t="shared" si="19"/>
        <v>102388.36228000004</v>
      </c>
      <c r="I81" s="98">
        <f t="shared" si="20"/>
        <v>6558676.652152732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15</v>
      </c>
      <c r="B83" s="102"/>
      <c r="C83" s="101">
        <f>SUM(C84:C88)</f>
        <v>63778462.159804665</v>
      </c>
      <c r="D83" s="101">
        <f>SUM(D84:D88)</f>
        <v>58057879.265089378</v>
      </c>
      <c r="E83" s="101">
        <f t="shared" ref="E83:E88" si="21">SUM(C83:D83)</f>
        <v>121836341.42489403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121836341.42489403</v>
      </c>
    </row>
    <row r="84" spans="1:9" x14ac:dyDescent="0.35">
      <c r="A84" s="100" t="s">
        <v>146</v>
      </c>
      <c r="B84" s="99"/>
      <c r="C84" s="41">
        <v>2089393.52897191</v>
      </c>
      <c r="D84" s="41">
        <v>45428157.599424258</v>
      </c>
      <c r="E84" s="98">
        <f t="shared" si="21"/>
        <v>47517551.128396168</v>
      </c>
      <c r="F84" s="41">
        <v>0</v>
      </c>
      <c r="G84" s="41">
        <v>0</v>
      </c>
      <c r="H84" s="98">
        <f t="shared" si="22"/>
        <v>0</v>
      </c>
      <c r="I84" s="98">
        <f t="shared" si="23"/>
        <v>47517551.128396168</v>
      </c>
    </row>
    <row r="85" spans="1:9" x14ac:dyDescent="0.35">
      <c r="A85" s="100" t="s">
        <v>145</v>
      </c>
      <c r="B85" s="99"/>
      <c r="C85" s="41">
        <v>39605327.474512152</v>
      </c>
      <c r="D85" s="41">
        <v>662835.92716736696</v>
      </c>
      <c r="E85" s="98">
        <f t="shared" si="21"/>
        <v>40268163.401679516</v>
      </c>
      <c r="F85" s="41">
        <v>0</v>
      </c>
      <c r="G85" s="41">
        <v>0</v>
      </c>
      <c r="H85" s="98">
        <f t="shared" si="22"/>
        <v>0</v>
      </c>
      <c r="I85" s="98">
        <f t="shared" si="23"/>
        <v>40268163.401679516</v>
      </c>
    </row>
    <row r="86" spans="1:9" x14ac:dyDescent="0.35">
      <c r="A86" s="100" t="s">
        <v>144</v>
      </c>
      <c r="B86" s="99"/>
      <c r="C86" s="41">
        <v>2922320.5883892798</v>
      </c>
      <c r="D86" s="41">
        <v>1176716.55348917</v>
      </c>
      <c r="E86" s="98">
        <f t="shared" si="21"/>
        <v>4099037.1418784498</v>
      </c>
      <c r="F86" s="41">
        <v>0</v>
      </c>
      <c r="G86" s="41">
        <v>0</v>
      </c>
      <c r="H86" s="98">
        <f t="shared" si="22"/>
        <v>0</v>
      </c>
      <c r="I86" s="98">
        <f t="shared" si="23"/>
        <v>4099037.1418784498</v>
      </c>
    </row>
    <row r="87" spans="1:9" x14ac:dyDescent="0.35">
      <c r="A87" s="100" t="s">
        <v>143</v>
      </c>
      <c r="B87" s="99"/>
      <c r="C87" s="41">
        <v>6006809.9064673092</v>
      </c>
      <c r="D87" s="41">
        <v>20536450.693397298</v>
      </c>
      <c r="E87" s="98">
        <f t="shared" si="21"/>
        <v>26543260.59986461</v>
      </c>
      <c r="F87" s="41">
        <v>0</v>
      </c>
      <c r="G87" s="41">
        <v>0</v>
      </c>
      <c r="H87" s="98">
        <f t="shared" si="22"/>
        <v>0</v>
      </c>
      <c r="I87" s="98">
        <f t="shared" si="23"/>
        <v>26543260.59986461</v>
      </c>
    </row>
    <row r="88" spans="1:9" x14ac:dyDescent="0.35">
      <c r="A88" s="100" t="s">
        <v>139</v>
      </c>
      <c r="B88" s="99"/>
      <c r="C88" s="41">
        <v>13154610.661464011</v>
      </c>
      <c r="D88" s="41">
        <v>-9746281.5083887167</v>
      </c>
      <c r="E88" s="98">
        <f t="shared" si="21"/>
        <v>3408329.1530752946</v>
      </c>
      <c r="F88" s="41">
        <v>0</v>
      </c>
      <c r="G88" s="41">
        <v>0</v>
      </c>
      <c r="H88" s="98">
        <f t="shared" si="22"/>
        <v>0</v>
      </c>
      <c r="I88" s="98">
        <f t="shared" si="23"/>
        <v>3408329.1530752946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13</v>
      </c>
      <c r="B90" s="102"/>
      <c r="C90" s="101">
        <f>SUM(C91:C94)</f>
        <v>2253111.5167870102</v>
      </c>
      <c r="D90" s="101">
        <f>SUM(D91:D94)</f>
        <v>38837862.645973049</v>
      </c>
      <c r="E90" s="101">
        <f>SUM(C90:D90)</f>
        <v>41090974.162760057</v>
      </c>
      <c r="F90" s="101">
        <f>SUM(F91:F94)</f>
        <v>35918.682525399199</v>
      </c>
      <c r="G90" s="101">
        <f>SUM(G91:G94)</f>
        <v>3742510.2061956003</v>
      </c>
      <c r="H90" s="101">
        <f>SUM(F90:G90)</f>
        <v>3778428.8887209995</v>
      </c>
      <c r="I90" s="101">
        <f>E90+H90</f>
        <v>44869403.051481053</v>
      </c>
    </row>
    <row r="91" spans="1:9" x14ac:dyDescent="0.35">
      <c r="A91" s="100" t="s">
        <v>142</v>
      </c>
      <c r="B91" s="99"/>
      <c r="C91" s="41">
        <v>2253111.5167870102</v>
      </c>
      <c r="D91" s="41">
        <v>37962762.645973049</v>
      </c>
      <c r="E91" s="98">
        <f>SUM(C91:D91)</f>
        <v>40215874.162760057</v>
      </c>
      <c r="F91" s="41">
        <v>35918.682525399199</v>
      </c>
      <c r="G91" s="41">
        <v>3742510.2061956003</v>
      </c>
      <c r="H91" s="98">
        <f>SUM(F91:G91)</f>
        <v>3778428.8887209995</v>
      </c>
      <c r="I91" s="98">
        <f>E91+H91</f>
        <v>43994303.051481053</v>
      </c>
    </row>
    <row r="92" spans="1:9" x14ac:dyDescent="0.35">
      <c r="A92" s="100" t="s">
        <v>141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140</v>
      </c>
      <c r="B93" s="99"/>
      <c r="C93" s="41">
        <v>0</v>
      </c>
      <c r="D93" s="41">
        <v>336400</v>
      </c>
      <c r="E93" s="98">
        <f>SUM(C93:D93)</f>
        <v>336400</v>
      </c>
      <c r="F93" s="41">
        <v>0</v>
      </c>
      <c r="G93" s="41">
        <v>0</v>
      </c>
      <c r="H93" s="98">
        <f>SUM(F93:G93)</f>
        <v>0</v>
      </c>
      <c r="I93" s="98">
        <f>E93+H93</f>
        <v>336400</v>
      </c>
    </row>
    <row r="94" spans="1:9" x14ac:dyDescent="0.35">
      <c r="A94" s="100" t="s">
        <v>139</v>
      </c>
      <c r="B94" s="99"/>
      <c r="C94" s="41">
        <v>0</v>
      </c>
      <c r="D94" s="41">
        <v>538700</v>
      </c>
      <c r="E94" s="98">
        <f>SUM(C94:D94)</f>
        <v>538700</v>
      </c>
      <c r="F94" s="41">
        <v>0</v>
      </c>
      <c r="G94" s="41">
        <v>0</v>
      </c>
      <c r="H94" s="98">
        <f>SUM(F94:G94)</f>
        <v>0</v>
      </c>
      <c r="I94" s="98">
        <f>E94+H94</f>
        <v>538700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7265625" bestFit="1" customWidth="1"/>
    <col min="3" max="3" width="5.7265625" customWidth="1"/>
    <col min="4" max="4" width="29.7265625" bestFit="1" customWidth="1"/>
    <col min="5" max="5" width="5.26953125" customWidth="1"/>
    <col min="6" max="6" width="11.26953125" bestFit="1" customWidth="1"/>
    <col min="7" max="7" width="12.54296875" bestFit="1" customWidth="1"/>
    <col min="8" max="8" width="19.453125" customWidth="1"/>
    <col min="9" max="9" width="14" bestFit="1" customWidth="1"/>
    <col min="10" max="10" width="12.26953125" bestFit="1" customWidth="1"/>
    <col min="11" max="11" width="14" bestFit="1" customWidth="1"/>
    <col min="12" max="12" width="19.453125" customWidth="1"/>
    <col min="13" max="13" width="14" bestFit="1" customWidth="1"/>
    <col min="14" max="14" width="12.26953125" bestFit="1" customWidth="1"/>
    <col min="15" max="15" width="14" bestFit="1" customWidth="1"/>
  </cols>
  <sheetData>
    <row r="1" spans="1:15" ht="20.5" thickBot="1" x14ac:dyDescent="0.4">
      <c r="A1" s="2" t="s">
        <v>211</v>
      </c>
      <c r="B1" s="186">
        <v>45657</v>
      </c>
      <c r="C1" s="21"/>
      <c r="D1" s="20"/>
      <c r="E1" s="20"/>
      <c r="F1" s="145"/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201" t="s">
        <v>210</v>
      </c>
      <c r="C3" s="105"/>
      <c r="D3" s="201" t="s">
        <v>209</v>
      </c>
      <c r="E3" s="105"/>
      <c r="F3" s="204" t="s">
        <v>35</v>
      </c>
      <c r="G3" s="205"/>
      <c r="H3" s="30"/>
      <c r="I3" s="208" t="s">
        <v>208</v>
      </c>
      <c r="J3" s="209"/>
      <c r="K3" s="210"/>
      <c r="L3" s="30"/>
      <c r="M3" s="208" t="s">
        <v>207</v>
      </c>
      <c r="N3" s="209"/>
      <c r="O3" s="210"/>
    </row>
    <row r="4" spans="1:15" x14ac:dyDescent="0.35">
      <c r="A4" s="17"/>
      <c r="B4" s="202" t="s">
        <v>206</v>
      </c>
      <c r="C4" s="105"/>
      <c r="D4" s="202"/>
      <c r="E4" s="105"/>
      <c r="F4" s="206"/>
      <c r="G4" s="207"/>
      <c r="H4" s="30"/>
      <c r="I4" s="211"/>
      <c r="J4" s="212"/>
      <c r="K4" s="213"/>
      <c r="L4" s="30"/>
      <c r="M4" s="211"/>
      <c r="N4" s="212"/>
      <c r="O4" s="213"/>
    </row>
    <row r="5" spans="1:15" ht="15" thickBot="1" x14ac:dyDescent="0.4">
      <c r="A5" s="17"/>
      <c r="B5" s="203"/>
      <c r="C5" s="105"/>
      <c r="D5" s="203"/>
      <c r="E5" s="105"/>
      <c r="F5" s="144" t="s">
        <v>205</v>
      </c>
      <c r="G5" s="143" t="s">
        <v>204</v>
      </c>
      <c r="H5" s="142"/>
      <c r="I5" s="141" t="s">
        <v>203</v>
      </c>
      <c r="J5" s="140" t="s">
        <v>202</v>
      </c>
      <c r="K5" s="139" t="s">
        <v>201</v>
      </c>
      <c r="L5" s="142"/>
      <c r="M5" s="141" t="s">
        <v>203</v>
      </c>
      <c r="N5" s="140" t="s">
        <v>202</v>
      </c>
      <c r="O5" s="139" t="s">
        <v>201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200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196</v>
      </c>
      <c r="B10" s="120">
        <f>SUM(B18:B21)</f>
        <v>2123464925.4623146</v>
      </c>
      <c r="C10" s="12"/>
      <c r="D10" s="120">
        <f>SUM(D18:D21)</f>
        <v>3257998.5601689895</v>
      </c>
      <c r="E10" s="12"/>
      <c r="F10" s="120">
        <f>SUM(F18:F21)</f>
        <v>60868898.51294139</v>
      </c>
      <c r="G10" s="132"/>
      <c r="H10" s="30"/>
      <c r="I10" s="120">
        <f>SUM(I18:I21)</f>
        <v>1672835128.8323455</v>
      </c>
      <c r="J10" s="120">
        <f>SUM(J18:J21)</f>
        <v>3.27043235301971E-4</v>
      </c>
      <c r="K10" s="120">
        <f>I10-J10</f>
        <v>1672835128.8320184</v>
      </c>
      <c r="L10" s="30"/>
      <c r="M10" s="120">
        <f>B10+F10+I10</f>
        <v>3857168952.8076015</v>
      </c>
      <c r="N10" s="120">
        <f>D10+J10</f>
        <v>3257998.5604960327</v>
      </c>
      <c r="O10" s="120">
        <f>M10-N10</f>
        <v>3853910954.2471056</v>
      </c>
    </row>
    <row r="11" spans="1:15" x14ac:dyDescent="0.35">
      <c r="A11" s="134" t="s">
        <v>199</v>
      </c>
      <c r="B11" s="121">
        <v>2463420.7636737116</v>
      </c>
      <c r="C11" s="12"/>
      <c r="D11" s="121">
        <v>1361028.3043673486</v>
      </c>
      <c r="E11" s="12"/>
      <c r="F11" s="121">
        <v>3542920.573401893</v>
      </c>
      <c r="G11" s="132"/>
      <c r="H11" s="30"/>
      <c r="I11" s="121">
        <v>41898488.183353662</v>
      </c>
      <c r="J11" s="121">
        <v>0</v>
      </c>
      <c r="K11" s="120">
        <f>I11-J11</f>
        <v>41898488.183353662</v>
      </c>
      <c r="L11" s="30"/>
      <c r="M11" s="120">
        <f>B11+F11+I11</f>
        <v>47904829.520429268</v>
      </c>
      <c r="N11" s="120">
        <f>D11+J11</f>
        <v>1361028.3043673486</v>
      </c>
      <c r="O11" s="120">
        <f>M11-N11</f>
        <v>46543801.21606192</v>
      </c>
    </row>
    <row r="12" spans="1:15" x14ac:dyDescent="0.35">
      <c r="A12" s="134" t="s">
        <v>198</v>
      </c>
      <c r="B12" s="121">
        <v>-2013829.541565716</v>
      </c>
      <c r="C12" s="12"/>
      <c r="D12" s="121">
        <v>20187.254959883776</v>
      </c>
      <c r="E12" s="12"/>
      <c r="F12" s="121">
        <v>168141.03876164969</v>
      </c>
      <c r="G12" s="132"/>
      <c r="H12" s="30"/>
      <c r="I12" s="121">
        <v>8165611</v>
      </c>
      <c r="J12" s="121">
        <v>0</v>
      </c>
      <c r="K12" s="120">
        <f>I12-J12</f>
        <v>8165611</v>
      </c>
      <c r="L12" s="30"/>
      <c r="M12" s="120">
        <f>B12+F12+I12</f>
        <v>6319922.4971959339</v>
      </c>
      <c r="N12" s="120">
        <f>D12+J12</f>
        <v>20187.254959883776</v>
      </c>
      <c r="O12" s="120">
        <f>M12-N12</f>
        <v>6299735.2422360498</v>
      </c>
    </row>
    <row r="13" spans="1:15" x14ac:dyDescent="0.35">
      <c r="A13" s="134" t="s">
        <v>197</v>
      </c>
      <c r="B13" s="121">
        <v>7848441.7188902963</v>
      </c>
      <c r="C13" s="12"/>
      <c r="D13" s="121">
        <v>426599.99916971067</v>
      </c>
      <c r="E13" s="12"/>
      <c r="F13" s="121">
        <v>1402577.489325749</v>
      </c>
      <c r="G13" s="132"/>
      <c r="H13" s="30"/>
      <c r="I13" s="121">
        <v>2231.4063900000001</v>
      </c>
      <c r="J13" s="121">
        <v>0</v>
      </c>
      <c r="K13" s="120">
        <f>I13-J13</f>
        <v>2231.4063900000001</v>
      </c>
      <c r="L13" s="30"/>
      <c r="M13" s="120">
        <f>B13+F13+I13</f>
        <v>9253250.6146060452</v>
      </c>
      <c r="N13" s="120">
        <f>D13+J13</f>
        <v>426599.99916971067</v>
      </c>
      <c r="O13" s="120">
        <f>M13-N13</f>
        <v>8826650.6154363342</v>
      </c>
    </row>
    <row r="14" spans="1:15" x14ac:dyDescent="0.35">
      <c r="A14" s="133" t="s">
        <v>0</v>
      </c>
      <c r="B14" s="120">
        <f>SUM(B10:B13)</f>
        <v>2131762958.4033129</v>
      </c>
      <c r="C14" s="12"/>
      <c r="D14" s="120">
        <f>SUM(D10:D13)</f>
        <v>5065814.1186659327</v>
      </c>
      <c r="E14" s="12"/>
      <c r="F14" s="120">
        <f>SUM(F10:F13)</f>
        <v>65982537.614430681</v>
      </c>
      <c r="G14" s="132"/>
      <c r="H14" s="30"/>
      <c r="I14" s="120">
        <f>SUM(I10:I13)</f>
        <v>1722901459.4220891</v>
      </c>
      <c r="J14" s="120">
        <f>SUM(J10:J13)</f>
        <v>3.27043235301971E-4</v>
      </c>
      <c r="K14" s="120">
        <f>SUM(K10:K13)</f>
        <v>1722901459.421762</v>
      </c>
      <c r="L14" s="30"/>
      <c r="M14" s="120">
        <f>SUM(M10:M13)</f>
        <v>3920646955.4398322</v>
      </c>
      <c r="N14" s="120">
        <f>SUM(N10:N13)</f>
        <v>5065814.1189929759</v>
      </c>
      <c r="O14" s="120">
        <f>SUM(O10:O13)</f>
        <v>3915581141.3208404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196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-46425930.314037666</v>
      </c>
      <c r="C18" s="125"/>
      <c r="D18" s="124">
        <v>1941394.8535846532</v>
      </c>
      <c r="E18" s="125"/>
      <c r="F18" s="124">
        <v>45715979.794369608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30"/>
      <c r="M18" s="120">
        <f>B18+F18+I18</f>
        <v>-709950.51966805756</v>
      </c>
      <c r="N18" s="120">
        <f>D18+J18</f>
        <v>1941394.8535846532</v>
      </c>
      <c r="O18" s="120">
        <f>M18-N18</f>
        <v>-2651345.3732527108</v>
      </c>
    </row>
    <row r="19" spans="1:15" x14ac:dyDescent="0.35">
      <c r="A19" s="126" t="s">
        <v>195</v>
      </c>
      <c r="B19" s="124">
        <v>315452624.7860257</v>
      </c>
      <c r="C19" s="125"/>
      <c r="D19" s="124">
        <v>1279017.573101361</v>
      </c>
      <c r="E19" s="125"/>
      <c r="F19" s="124">
        <v>3334710.3911127327</v>
      </c>
      <c r="G19" s="123" t="s">
        <v>276</v>
      </c>
      <c r="H19" s="122"/>
      <c r="I19" s="121">
        <v>5894003.8614999996</v>
      </c>
      <c r="J19" s="121">
        <v>0</v>
      </c>
      <c r="K19" s="120">
        <f>I19-J19</f>
        <v>5894003.8614999996</v>
      </c>
      <c r="L19" s="30"/>
      <c r="M19" s="120">
        <f>B19+F19+I19</f>
        <v>324681339.03863847</v>
      </c>
      <c r="N19" s="120">
        <f>D19+J19</f>
        <v>1279017.573101361</v>
      </c>
      <c r="O19" s="120">
        <f>M19-N19</f>
        <v>323402321.46553713</v>
      </c>
    </row>
    <row r="20" spans="1:15" x14ac:dyDescent="0.35">
      <c r="A20" s="126" t="s">
        <v>194</v>
      </c>
      <c r="B20" s="124">
        <v>1782942568.8451641</v>
      </c>
      <c r="C20" s="125"/>
      <c r="D20" s="124">
        <v>1252.1532404930422</v>
      </c>
      <c r="E20" s="125"/>
      <c r="F20" s="124">
        <v>10839991.984845681</v>
      </c>
      <c r="G20" s="123" t="s">
        <v>276</v>
      </c>
      <c r="H20" s="122"/>
      <c r="I20" s="121">
        <v>1663779185.5039029</v>
      </c>
      <c r="J20" s="121">
        <v>3.27043235301971E-4</v>
      </c>
      <c r="K20" s="120">
        <f>I20-J20</f>
        <v>1663779185.5035758</v>
      </c>
      <c r="L20" s="30"/>
      <c r="M20" s="120">
        <f>B20+F20+I20</f>
        <v>3457561746.3339128</v>
      </c>
      <c r="N20" s="120">
        <f>D20+J20</f>
        <v>1252.1535675362775</v>
      </c>
      <c r="O20" s="120">
        <f>M20-N20</f>
        <v>3457560494.1803455</v>
      </c>
    </row>
    <row r="21" spans="1:15" x14ac:dyDescent="0.35">
      <c r="A21" s="126" t="s">
        <v>193</v>
      </c>
      <c r="B21" s="124">
        <v>71495662.145162672</v>
      </c>
      <c r="C21" s="125"/>
      <c r="D21" s="124">
        <v>36333.980242482474</v>
      </c>
      <c r="E21" s="125"/>
      <c r="F21" s="124">
        <v>978216.34261336667</v>
      </c>
      <c r="G21" s="123" t="s">
        <v>276</v>
      </c>
      <c r="H21" s="122"/>
      <c r="I21" s="121">
        <v>3161939.46694264</v>
      </c>
      <c r="J21" s="121">
        <v>0</v>
      </c>
      <c r="K21" s="120">
        <f>I21-J21</f>
        <v>3161939.46694264</v>
      </c>
      <c r="L21" s="30"/>
      <c r="M21" s="120">
        <f>B21+F21+I21</f>
        <v>75635817.954718679</v>
      </c>
      <c r="N21" s="120">
        <f>D21+J21</f>
        <v>36333.980242482474</v>
      </c>
      <c r="O21" s="120">
        <f>M21-N21</f>
        <v>75599483.974476203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7265625" bestFit="1" customWidth="1"/>
    <col min="2" max="2" width="17" bestFit="1" customWidth="1"/>
    <col min="3" max="3" width="14.726562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0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8.726562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7265625" bestFit="1" customWidth="1"/>
    <col min="19" max="19" width="15" bestFit="1" customWidth="1"/>
    <col min="20" max="21" width="14.453125" bestFit="1" customWidth="1"/>
    <col min="22" max="22" width="11.7265625" bestFit="1" customWidth="1"/>
    <col min="23" max="23" width="13.26953125" bestFit="1" customWidth="1"/>
    <col min="24" max="24" width="8.81640625" bestFit="1" customWidth="1"/>
    <col min="25" max="25" width="12.26953125" bestFit="1" customWidth="1"/>
    <col min="26" max="26" width="9.54296875" bestFit="1" customWidth="1"/>
    <col min="27" max="27" width="8.269531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2" t="s">
        <v>240</v>
      </c>
      <c r="B1" s="185">
        <v>45657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7"/>
      <c r="B3" s="214" t="s">
        <v>239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 t="s">
        <v>238</v>
      </c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6"/>
    </row>
    <row r="4" spans="1:29" ht="42.5" thickBot="1" x14ac:dyDescent="0.4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4</v>
      </c>
      <c r="H4" s="155" t="s">
        <v>3</v>
      </c>
      <c r="I4" s="155" t="s">
        <v>2</v>
      </c>
      <c r="J4" s="155" t="s">
        <v>230</v>
      </c>
      <c r="K4" s="155" t="s">
        <v>229</v>
      </c>
      <c r="L4" s="155" t="s">
        <v>237</v>
      </c>
      <c r="M4" s="155" t="s">
        <v>236</v>
      </c>
      <c r="N4" s="155" t="s">
        <v>139</v>
      </c>
      <c r="O4" s="155" t="s">
        <v>228</v>
      </c>
      <c r="P4" s="155" t="s">
        <v>227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4</v>
      </c>
      <c r="W4" s="155" t="s">
        <v>3</v>
      </c>
      <c r="X4" s="155" t="s">
        <v>2</v>
      </c>
      <c r="Y4" s="155" t="s">
        <v>230</v>
      </c>
      <c r="Z4" s="155" t="s">
        <v>229</v>
      </c>
      <c r="AA4" s="155" t="s">
        <v>139</v>
      </c>
      <c r="AB4" s="155" t="s">
        <v>228</v>
      </c>
      <c r="AC4" s="154" t="s">
        <v>227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200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1" t="s">
        <v>196</v>
      </c>
      <c r="B10" s="146">
        <f t="shared" ref="B10:K10" si="0">SUM(B14:B29)</f>
        <v>40559604.067267895</v>
      </c>
      <c r="C10" s="146">
        <f t="shared" si="0"/>
        <v>10982390.529762084</v>
      </c>
      <c r="D10" s="146">
        <f t="shared" si="0"/>
        <v>446937.86076981359</v>
      </c>
      <c r="E10" s="146">
        <f t="shared" si="0"/>
        <v>22884.185649800747</v>
      </c>
      <c r="F10" s="146">
        <f t="shared" si="0"/>
        <v>588.25602651026713</v>
      </c>
      <c r="G10" s="146">
        <f t="shared" si="0"/>
        <v>1464161.0142683426</v>
      </c>
      <c r="H10" s="146">
        <f t="shared" si="0"/>
        <v>540771.99667480704</v>
      </c>
      <c r="I10" s="146">
        <f t="shared" si="0"/>
        <v>8256670.3350954503</v>
      </c>
      <c r="J10" s="146">
        <f t="shared" si="0"/>
        <v>-5841</v>
      </c>
      <c r="K10" s="146">
        <f t="shared" si="0"/>
        <v>448660.81006876181</v>
      </c>
      <c r="L10" s="147"/>
      <c r="M10" s="147"/>
      <c r="N10" s="146">
        <f>SUM(N14:N29)</f>
        <v>477436.05889424204</v>
      </c>
      <c r="O10" s="146">
        <f>SUM(O14:O29)</f>
        <v>469322.45859321882</v>
      </c>
      <c r="P10" s="146">
        <f>B10+C10-D10-E10-F10-G10-H10-I10+J10-K10+N10+O10</f>
        <v>41302237.655963942</v>
      </c>
      <c r="Q10" s="146">
        <f t="shared" ref="Q10:AB10" si="1">SUM(Q14:Q29)</f>
        <v>3206863.0280816262</v>
      </c>
      <c r="R10" s="146">
        <f t="shared" si="1"/>
        <v>245185.00000132807</v>
      </c>
      <c r="S10" s="146">
        <f t="shared" si="1"/>
        <v>52157.000003478832</v>
      </c>
      <c r="T10" s="146">
        <f t="shared" si="1"/>
        <v>5</v>
      </c>
      <c r="U10" s="146">
        <f t="shared" si="1"/>
        <v>0</v>
      </c>
      <c r="V10" s="146">
        <f t="shared" si="1"/>
        <v>29871.000000149004</v>
      </c>
      <c r="W10" s="146">
        <f t="shared" si="1"/>
        <v>87406.000017822895</v>
      </c>
      <c r="X10" s="146">
        <f t="shared" si="1"/>
        <v>108</v>
      </c>
      <c r="Y10" s="146">
        <f t="shared" si="1"/>
        <v>-4672</v>
      </c>
      <c r="Z10" s="146">
        <f t="shared" si="1"/>
        <v>2665</v>
      </c>
      <c r="AA10" s="146">
        <f t="shared" si="1"/>
        <v>5324.4571936275152</v>
      </c>
      <c r="AB10" s="146">
        <f t="shared" si="1"/>
        <v>-154170.00655552701</v>
      </c>
      <c r="AC10" s="146">
        <f>Q10+R10-S10-T10-U10-V10-W10-X10+Y10-Z10+AA10+AB10</f>
        <v>3126318.478699604</v>
      </c>
    </row>
    <row r="11" spans="1:29" ht="15" thickBot="1" x14ac:dyDescent="0.4">
      <c r="A11" s="12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0.5" thickBot="1" x14ac:dyDescent="0.4">
      <c r="A12" s="129" t="s">
        <v>196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35">
      <c r="A13" s="12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35">
      <c r="A14" s="126" t="s">
        <v>226</v>
      </c>
      <c r="B14" s="124">
        <v>11975060.516854648</v>
      </c>
      <c r="C14" s="124">
        <v>2473362.9999999902</v>
      </c>
      <c r="D14" s="124">
        <v>160327.37060041408</v>
      </c>
      <c r="E14" s="124">
        <v>740.76694428759538</v>
      </c>
      <c r="F14" s="124">
        <v>74.152173913043484</v>
      </c>
      <c r="G14" s="124">
        <v>3741</v>
      </c>
      <c r="H14" s="124">
        <v>6650</v>
      </c>
      <c r="I14" s="124">
        <v>2188656.384021272</v>
      </c>
      <c r="J14" s="124">
        <v>201</v>
      </c>
      <c r="K14" s="124">
        <v>12227.869047619046</v>
      </c>
      <c r="L14" s="147"/>
      <c r="M14" s="147"/>
      <c r="N14" s="124">
        <v>105372.76104214405</v>
      </c>
      <c r="O14" s="124">
        <v>14220.448413118298</v>
      </c>
      <c r="P14" s="146">
        <f>B14+C14-D14-E14-F14-G14-H14-I14+J14-K14+N14+O14</f>
        <v>12195800.183522396</v>
      </c>
      <c r="Q14" s="124">
        <v>44177</v>
      </c>
      <c r="R14" s="124">
        <v>0</v>
      </c>
      <c r="S14" s="124">
        <v>51</v>
      </c>
      <c r="T14" s="124">
        <v>0</v>
      </c>
      <c r="U14" s="124">
        <v>0</v>
      </c>
      <c r="V14" s="124">
        <v>1</v>
      </c>
      <c r="W14" s="124">
        <v>189</v>
      </c>
      <c r="X14" s="124">
        <v>7</v>
      </c>
      <c r="Y14" s="124">
        <v>0</v>
      </c>
      <c r="Z14" s="124">
        <v>2</v>
      </c>
      <c r="AA14" s="124">
        <v>697</v>
      </c>
      <c r="AB14" s="124">
        <v>0</v>
      </c>
      <c r="AC14" s="146">
        <f>Q14+R14-S14-T14-U14-V14-W14-X14+Y14-Z14+AA14+AB14</f>
        <v>44624</v>
      </c>
    </row>
    <row r="15" spans="1:29" x14ac:dyDescent="0.35">
      <c r="A15" s="126" t="s">
        <v>225</v>
      </c>
      <c r="B15" s="124">
        <v>621688</v>
      </c>
      <c r="C15" s="124">
        <v>123027</v>
      </c>
      <c r="D15" s="124">
        <v>1101</v>
      </c>
      <c r="E15" s="124">
        <v>18799</v>
      </c>
      <c r="F15" s="124">
        <v>1</v>
      </c>
      <c r="G15" s="124">
        <v>0</v>
      </c>
      <c r="H15" s="124">
        <v>0</v>
      </c>
      <c r="I15" s="124">
        <v>186839</v>
      </c>
      <c r="J15" s="124">
        <v>11</v>
      </c>
      <c r="K15" s="124">
        <v>32214</v>
      </c>
      <c r="L15" s="147"/>
      <c r="M15" s="147"/>
      <c r="N15" s="124">
        <v>58385</v>
      </c>
      <c r="O15" s="124">
        <v>25813</v>
      </c>
      <c r="P15" s="146">
        <f>B15+C15-D15-E15-F15-G15-H15-I15+J15-K15+N15+O15</f>
        <v>589970</v>
      </c>
      <c r="Q15" s="124">
        <v>10246</v>
      </c>
      <c r="R15" s="124">
        <v>25</v>
      </c>
      <c r="S15" s="124">
        <v>54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88</v>
      </c>
      <c r="AA15" s="124">
        <v>463</v>
      </c>
      <c r="AB15" s="124">
        <v>0</v>
      </c>
      <c r="AC15" s="146">
        <f>Q15+R15-S15-T15-U15-V15-W15-X15+Y15-Z15+AA15+AB15</f>
        <v>10592</v>
      </c>
    </row>
    <row r="16" spans="1:29" x14ac:dyDescent="0.35">
      <c r="A16" s="126" t="s">
        <v>224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35">
      <c r="A17" s="126" t="s">
        <v>223</v>
      </c>
      <c r="B17" s="124">
        <v>4778340.75</v>
      </c>
      <c r="C17" s="124">
        <v>1118987.5297449827</v>
      </c>
      <c r="D17" s="124">
        <v>19310.490167882592</v>
      </c>
      <c r="E17" s="124">
        <v>2913.418705513152</v>
      </c>
      <c r="F17" s="124">
        <v>376.10385259722364</v>
      </c>
      <c r="G17" s="124">
        <v>200.01426743826778</v>
      </c>
      <c r="H17" s="124">
        <v>165.9965916837082</v>
      </c>
      <c r="I17" s="124">
        <v>1191261.3407242459</v>
      </c>
      <c r="J17" s="124">
        <v>0</v>
      </c>
      <c r="K17" s="124">
        <v>69108.941021142804</v>
      </c>
      <c r="L17" s="147"/>
      <c r="M17" s="147"/>
      <c r="N17" s="124">
        <v>-5755.6122072399194</v>
      </c>
      <c r="O17" s="124">
        <v>172403.00000000047</v>
      </c>
      <c r="P17" s="146">
        <f>B17+C17-D17-E17-F17-G17-H17-I17+J17-K17+N17+O17</f>
        <v>4780639.3622072414</v>
      </c>
      <c r="Q17" s="124">
        <v>0</v>
      </c>
      <c r="R17" s="124">
        <v>7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56</v>
      </c>
      <c r="AA17" s="124">
        <v>52</v>
      </c>
      <c r="AB17" s="124">
        <v>0</v>
      </c>
      <c r="AC17" s="146">
        <f>Q17+R17-S17-T17-U17-V17-W17-X17+Y17-Z17+AA17+AB17</f>
        <v>3</v>
      </c>
    </row>
    <row r="18" spans="1:29" x14ac:dyDescent="0.35">
      <c r="A18" s="126" t="s">
        <v>222</v>
      </c>
      <c r="B18" s="124">
        <v>2291613.6688897</v>
      </c>
      <c r="C18" s="124">
        <v>436556</v>
      </c>
      <c r="D18" s="124">
        <v>2822</v>
      </c>
      <c r="E18" s="124">
        <v>187</v>
      </c>
      <c r="F18" s="124">
        <v>107</v>
      </c>
      <c r="G18" s="124">
        <v>9772</v>
      </c>
      <c r="H18" s="124">
        <v>0</v>
      </c>
      <c r="I18" s="124">
        <v>208535</v>
      </c>
      <c r="J18" s="124">
        <v>0</v>
      </c>
      <c r="K18" s="124">
        <v>321551</v>
      </c>
      <c r="L18" s="147"/>
      <c r="M18" s="147"/>
      <c r="N18" s="124">
        <v>88051</v>
      </c>
      <c r="O18" s="124">
        <v>9441</v>
      </c>
      <c r="P18" s="146">
        <f>B18+C18-D18-E18-F18-G18-H18-I18+J18-K18+N18+O18</f>
        <v>2282687.6688897</v>
      </c>
      <c r="Q18" s="124">
        <v>6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2</v>
      </c>
      <c r="Y18" s="124">
        <v>0</v>
      </c>
      <c r="Z18" s="124">
        <v>0</v>
      </c>
      <c r="AA18" s="124">
        <v>0</v>
      </c>
      <c r="AB18" s="124">
        <v>0</v>
      </c>
      <c r="AC18" s="146">
        <f>Q18+R18-S18-T18-U18-V18-W18-X18+Y18-Z18+AA18+AB18</f>
        <v>4</v>
      </c>
    </row>
    <row r="19" spans="1:29" x14ac:dyDescent="0.35">
      <c r="A19" s="126" t="s">
        <v>221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35">
      <c r="A20" s="126" t="s">
        <v>220</v>
      </c>
      <c r="B20" s="124">
        <v>8088263.5973570915</v>
      </c>
      <c r="C20" s="124">
        <v>4305610.5236278605</v>
      </c>
      <c r="D20" s="124">
        <v>101427</v>
      </c>
      <c r="E20" s="124">
        <v>3</v>
      </c>
      <c r="F20" s="124">
        <v>0</v>
      </c>
      <c r="G20" s="124">
        <v>1256565</v>
      </c>
      <c r="H20" s="124">
        <v>18339</v>
      </c>
      <c r="I20" s="124">
        <v>2548418.9351477572</v>
      </c>
      <c r="J20" s="124">
        <v>22</v>
      </c>
      <c r="K20" s="124">
        <v>7075</v>
      </c>
      <c r="L20" s="147"/>
      <c r="M20" s="147"/>
      <c r="N20" s="124">
        <v>23372.775022393238</v>
      </c>
      <c r="O20" s="124">
        <v>95290.000000000015</v>
      </c>
      <c r="P20" s="146">
        <f>B20+C20-D20-E20-F20-G20-H20-I20+J20-K20+N20+O20</f>
        <v>8580730.9608595893</v>
      </c>
      <c r="Q20" s="124">
        <v>1763</v>
      </c>
      <c r="R20" s="124">
        <v>293</v>
      </c>
      <c r="S20" s="124">
        <v>58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37</v>
      </c>
      <c r="AA20" s="124">
        <v>-41.544444999999996</v>
      </c>
      <c r="AB20" s="124">
        <v>0</v>
      </c>
      <c r="AC20" s="146">
        <f>Q20+R20-S20-T20-U20-V20-W20-X20+Y20-Z20+AA20+AB20</f>
        <v>1919.455555</v>
      </c>
    </row>
    <row r="21" spans="1:29" x14ac:dyDescent="0.35">
      <c r="A21" s="126" t="s">
        <v>219</v>
      </c>
      <c r="B21" s="124">
        <v>6840311.3168355497</v>
      </c>
      <c r="C21" s="124">
        <v>1935135.47637214</v>
      </c>
      <c r="D21" s="124">
        <v>124585</v>
      </c>
      <c r="E21" s="124">
        <v>73</v>
      </c>
      <c r="F21" s="124">
        <v>0</v>
      </c>
      <c r="G21" s="124">
        <v>5735</v>
      </c>
      <c r="H21" s="124">
        <v>1185</v>
      </c>
      <c r="I21" s="124">
        <v>1848864.6751998663</v>
      </c>
      <c r="J21" s="124">
        <v>6</v>
      </c>
      <c r="K21" s="124">
        <v>4902</v>
      </c>
      <c r="L21" s="147"/>
      <c r="M21" s="147"/>
      <c r="N21" s="124">
        <v>293705.64164427319</v>
      </c>
      <c r="O21" s="124">
        <v>16629.000000001863</v>
      </c>
      <c r="P21" s="146">
        <f>B21+C21-D21-E21-F21-G21-H21-I21+J21-K21+N21+O21</f>
        <v>7100442.7596520986</v>
      </c>
      <c r="Q21" s="124">
        <v>28771</v>
      </c>
      <c r="R21" s="124">
        <v>518</v>
      </c>
      <c r="S21" s="124">
        <v>309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-26603</v>
      </c>
      <c r="AB21" s="124">
        <v>0</v>
      </c>
      <c r="AC21" s="146">
        <f>Q21+R21-S21-T21-U21-V21-W21-X21+Y21-Z21+AA21+AB21</f>
        <v>2377</v>
      </c>
    </row>
    <row r="22" spans="1:29" x14ac:dyDescent="0.35">
      <c r="A22" s="126" t="s">
        <v>218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35">
      <c r="A23" s="126" t="s">
        <v>195</v>
      </c>
      <c r="B23" s="124">
        <v>7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4</v>
      </c>
      <c r="L23" s="147"/>
      <c r="M23" s="147"/>
      <c r="N23" s="124">
        <v>0</v>
      </c>
      <c r="O23" s="124">
        <v>0</v>
      </c>
      <c r="P23" s="146">
        <f>B23+C23-D23-E23-F23-G23-H23-I23+J23-K23+N23+O23</f>
        <v>3</v>
      </c>
      <c r="Q23" s="124">
        <v>596783.01299800095</v>
      </c>
      <c r="R23" s="124">
        <v>36598</v>
      </c>
      <c r="S23" s="124">
        <v>26160</v>
      </c>
      <c r="T23" s="124">
        <v>0</v>
      </c>
      <c r="U23" s="124">
        <v>0</v>
      </c>
      <c r="V23" s="124">
        <v>344</v>
      </c>
      <c r="W23" s="124">
        <v>740</v>
      </c>
      <c r="X23" s="124">
        <v>-1</v>
      </c>
      <c r="Y23" s="124">
        <v>0</v>
      </c>
      <c r="Z23" s="124">
        <v>1183</v>
      </c>
      <c r="AA23" s="124">
        <v>-331</v>
      </c>
      <c r="AB23" s="124">
        <v>8172</v>
      </c>
      <c r="AC23" s="146">
        <f>Q23+R23-S23-T23-U23-V23-W23-X23+Y23-Z23+AA23+AB23</f>
        <v>612796.01299800095</v>
      </c>
    </row>
    <row r="24" spans="1:29" x14ac:dyDescent="0.35">
      <c r="A24" s="126" t="s">
        <v>217</v>
      </c>
      <c r="B24" s="124">
        <v>2564210.003000312</v>
      </c>
      <c r="C24" s="124">
        <v>403000.00000700098</v>
      </c>
      <c r="D24" s="124">
        <v>15557.000000707802</v>
      </c>
      <c r="E24" s="124">
        <v>4</v>
      </c>
      <c r="F24" s="124">
        <v>0</v>
      </c>
      <c r="G24" s="124">
        <v>92782.000000119195</v>
      </c>
      <c r="H24" s="124">
        <v>369190.00002303708</v>
      </c>
      <c r="I24" s="124">
        <v>28865.000000655651</v>
      </c>
      <c r="J24" s="124">
        <v>-152</v>
      </c>
      <c r="K24" s="124">
        <v>-57</v>
      </c>
      <c r="L24" s="147"/>
      <c r="M24" s="147"/>
      <c r="N24" s="124">
        <v>-49149.004469081672</v>
      </c>
      <c r="O24" s="124">
        <v>113195.00870377093</v>
      </c>
      <c r="P24" s="146">
        <f>B24+C24-D24-E24-F24-G24-H24-I24+J24-K24+N24+O24</f>
        <v>2524763.0072174827</v>
      </c>
      <c r="Q24" s="124">
        <v>1301760.002992817</v>
      </c>
      <c r="R24" s="124">
        <v>128008.00000162657</v>
      </c>
      <c r="S24" s="124">
        <v>11094.000000579161</v>
      </c>
      <c r="T24" s="124">
        <v>1</v>
      </c>
      <c r="U24" s="124">
        <v>0</v>
      </c>
      <c r="V24" s="124">
        <v>14609.000000104299</v>
      </c>
      <c r="W24" s="124">
        <v>40200.000003898676</v>
      </c>
      <c r="X24" s="124">
        <v>97</v>
      </c>
      <c r="Y24" s="124">
        <v>-76</v>
      </c>
      <c r="Z24" s="124">
        <v>527</v>
      </c>
      <c r="AA24" s="124">
        <v>8339.0093996463074</v>
      </c>
      <c r="AB24" s="124">
        <v>-75745.01208068151</v>
      </c>
      <c r="AC24" s="146">
        <f>Q24+R24-S24-T24-U24-V24-W24-X24+Y24-Z24+AA24+AB24</f>
        <v>1295758.0003088261</v>
      </c>
    </row>
    <row r="25" spans="1:29" x14ac:dyDescent="0.35">
      <c r="A25" s="126" t="s">
        <v>216</v>
      </c>
      <c r="B25" s="124">
        <v>2630152.012115417</v>
      </c>
      <c r="C25" s="124">
        <v>164200.00001010892</v>
      </c>
      <c r="D25" s="124">
        <v>9579.0000008091447</v>
      </c>
      <c r="E25" s="124">
        <v>31</v>
      </c>
      <c r="F25" s="124">
        <v>0</v>
      </c>
      <c r="G25" s="124">
        <v>68231.000000785047</v>
      </c>
      <c r="H25" s="124">
        <v>110061.00006008618</v>
      </c>
      <c r="I25" s="124">
        <v>13475.000001654038</v>
      </c>
      <c r="J25" s="124">
        <v>-5112</v>
      </c>
      <c r="K25" s="124">
        <v>-60</v>
      </c>
      <c r="L25" s="147"/>
      <c r="M25" s="147"/>
      <c r="N25" s="124">
        <v>-6407.5021382467967</v>
      </c>
      <c r="O25" s="124">
        <v>1.4763272483833134E-3</v>
      </c>
      <c r="P25" s="146">
        <f>B25+C25-D25-E25-F25-G25-H25-I25+J25-K25+N25+O25</f>
        <v>2581515.5114002721</v>
      </c>
      <c r="Q25" s="124">
        <v>554419.00309629738</v>
      </c>
      <c r="R25" s="124">
        <v>26036.9999997015</v>
      </c>
      <c r="S25" s="124">
        <v>1758.0000017974526</v>
      </c>
      <c r="T25" s="124">
        <v>4</v>
      </c>
      <c r="U25" s="124">
        <v>0</v>
      </c>
      <c r="V25" s="124">
        <v>11264.000000044703</v>
      </c>
      <c r="W25" s="124">
        <v>26663.000012605458</v>
      </c>
      <c r="X25" s="124">
        <v>3</v>
      </c>
      <c r="Y25" s="124">
        <v>-2091</v>
      </c>
      <c r="Z25" s="124">
        <v>0</v>
      </c>
      <c r="AA25" s="124">
        <v>23838.992562045078</v>
      </c>
      <c r="AB25" s="124">
        <v>6.0045062256394885</v>
      </c>
      <c r="AC25" s="146">
        <f>Q25+R25-S25-T25-U25-V25-W25-X25+Y25-Z25+AA25+AB25</f>
        <v>562518.0001498221</v>
      </c>
    </row>
    <row r="26" spans="1:29" x14ac:dyDescent="0.35">
      <c r="A26" s="126" t="s">
        <v>215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35">
      <c r="A27" s="126" t="s">
        <v>214</v>
      </c>
      <c r="B27" s="124">
        <v>223</v>
      </c>
      <c r="C27" s="124">
        <v>1386</v>
      </c>
      <c r="D27" s="124">
        <v>370</v>
      </c>
      <c r="E27" s="124">
        <v>0</v>
      </c>
      <c r="F27" s="124">
        <v>0</v>
      </c>
      <c r="G27" s="124">
        <v>0</v>
      </c>
      <c r="H27" s="124">
        <v>120</v>
      </c>
      <c r="I27" s="124">
        <v>25</v>
      </c>
      <c r="J27" s="124">
        <v>-65</v>
      </c>
      <c r="K27" s="124">
        <v>0</v>
      </c>
      <c r="L27" s="147"/>
      <c r="M27" s="147"/>
      <c r="N27" s="124">
        <v>-2</v>
      </c>
      <c r="O27" s="124">
        <v>68997</v>
      </c>
      <c r="P27" s="146">
        <f>B27+C27-D27-E27-F27-G27-H27-I27+J27-K27+N27+O27</f>
        <v>70024</v>
      </c>
      <c r="Q27" s="124">
        <v>596635.09899052011</v>
      </c>
      <c r="R27" s="124">
        <v>53699</v>
      </c>
      <c r="S27" s="124">
        <v>12027.00000110222</v>
      </c>
      <c r="T27" s="124">
        <v>0</v>
      </c>
      <c r="U27" s="124">
        <v>0</v>
      </c>
      <c r="V27" s="124">
        <v>347</v>
      </c>
      <c r="W27" s="124">
        <v>18415.000001318749</v>
      </c>
      <c r="X27" s="124">
        <v>0</v>
      </c>
      <c r="Y27" s="124">
        <v>-2481</v>
      </c>
      <c r="Z27" s="124">
        <v>772</v>
      </c>
      <c r="AA27" s="124">
        <v>-1654.0003230638708</v>
      </c>
      <c r="AB27" s="124">
        <v>-86602.998981071141</v>
      </c>
      <c r="AC27" s="146">
        <f>Q27+R27-S27-T27-U27-V27-W27-X27+Y27-Z27+AA27+AB27</f>
        <v>528035.09968396404</v>
      </c>
    </row>
    <row r="28" spans="1:29" x14ac:dyDescent="0.35">
      <c r="A28" s="126" t="s">
        <v>213</v>
      </c>
      <c r="B28" s="124">
        <v>685937.19921717059</v>
      </c>
      <c r="C28" s="124">
        <v>21125</v>
      </c>
      <c r="D28" s="124">
        <v>11290</v>
      </c>
      <c r="E28" s="124">
        <v>130</v>
      </c>
      <c r="F28" s="124">
        <v>30</v>
      </c>
      <c r="G28" s="124">
        <v>19330</v>
      </c>
      <c r="H28" s="124">
        <v>29057</v>
      </c>
      <c r="I28" s="124">
        <v>41730</v>
      </c>
      <c r="J28" s="124">
        <v>-11</v>
      </c>
      <c r="K28" s="124">
        <v>1695</v>
      </c>
      <c r="L28" s="147"/>
      <c r="M28" s="147"/>
      <c r="N28" s="124">
        <v>-29260</v>
      </c>
      <c r="O28" s="124">
        <v>-46666</v>
      </c>
      <c r="P28" s="146">
        <f>B28+C28-D28-E28-F28-G28-H28-I28+J28-K28+N28+O28</f>
        <v>527863.19921717059</v>
      </c>
      <c r="Q28" s="124">
        <v>26560.002998101998</v>
      </c>
      <c r="R28" s="124">
        <v>0</v>
      </c>
      <c r="S28" s="124">
        <v>395</v>
      </c>
      <c r="T28" s="124">
        <v>0</v>
      </c>
      <c r="U28" s="124">
        <v>0</v>
      </c>
      <c r="V28" s="124">
        <v>651</v>
      </c>
      <c r="W28" s="124">
        <v>522</v>
      </c>
      <c r="X28" s="124">
        <v>0</v>
      </c>
      <c r="Y28" s="124">
        <v>-9</v>
      </c>
      <c r="Z28" s="124">
        <v>0</v>
      </c>
      <c r="AA28" s="124">
        <v>426</v>
      </c>
      <c r="AB28" s="124">
        <v>0</v>
      </c>
      <c r="AC28" s="146">
        <f>Q28+R28-S28-T28-U28-V28-W28-X28+Y28-Z28+AA28+AB28</f>
        <v>25409.002998101998</v>
      </c>
    </row>
    <row r="29" spans="1:29" x14ac:dyDescent="0.35">
      <c r="A29" s="126" t="s">
        <v>212</v>
      </c>
      <c r="B29" s="124">
        <v>83797.002998002004</v>
      </c>
      <c r="C29" s="124">
        <v>0</v>
      </c>
      <c r="D29" s="124">
        <v>569</v>
      </c>
      <c r="E29" s="124">
        <v>3</v>
      </c>
      <c r="F29" s="124">
        <v>0</v>
      </c>
      <c r="G29" s="124">
        <v>7805</v>
      </c>
      <c r="H29" s="124">
        <v>6004</v>
      </c>
      <c r="I29" s="124">
        <v>0</v>
      </c>
      <c r="J29" s="124">
        <v>-741</v>
      </c>
      <c r="K29" s="124">
        <v>0</v>
      </c>
      <c r="L29" s="147"/>
      <c r="M29" s="147"/>
      <c r="N29" s="124">
        <v>-877</v>
      </c>
      <c r="O29" s="124">
        <v>-7.2759576141834259E-12</v>
      </c>
      <c r="P29" s="146">
        <f>B29+C29-D29-E29-F29-G29-H29-I29+J29-K29+N29+O29</f>
        <v>67798.00299800199</v>
      </c>
      <c r="Q29" s="124">
        <v>45742.907005888861</v>
      </c>
      <c r="R29" s="124">
        <v>0</v>
      </c>
      <c r="S29" s="124">
        <v>251</v>
      </c>
      <c r="T29" s="124">
        <v>0</v>
      </c>
      <c r="U29" s="124">
        <v>0</v>
      </c>
      <c r="V29" s="124">
        <v>2655</v>
      </c>
      <c r="W29" s="124">
        <v>677</v>
      </c>
      <c r="X29" s="124">
        <v>0</v>
      </c>
      <c r="Y29" s="124">
        <v>-15</v>
      </c>
      <c r="Z29" s="124">
        <v>0</v>
      </c>
      <c r="AA29" s="124">
        <v>138</v>
      </c>
      <c r="AB29" s="124">
        <v>0</v>
      </c>
      <c r="AC29" s="146">
        <f>Q29+R29-S29-T29-U29-V29-W29-X29+Y29-Z29+AA29+AB29</f>
        <v>42282.907005888861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7265625" bestFit="1" customWidth="1"/>
    <col min="2" max="2" width="24.81640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2" t="s">
        <v>248</v>
      </c>
      <c r="B1" s="185">
        <v>45657</v>
      </c>
      <c r="C1" s="96"/>
      <c r="D1" s="158"/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4" t="s">
        <v>247</v>
      </c>
      <c r="C3" s="215"/>
      <c r="D3" s="215"/>
      <c r="E3" s="215"/>
      <c r="F3" s="215"/>
      <c r="G3" s="215"/>
      <c r="H3" s="215"/>
      <c r="I3" s="215"/>
      <c r="J3" s="216"/>
    </row>
    <row r="4" spans="1:10" ht="28.5" thickBot="1" x14ac:dyDescent="0.4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139</v>
      </c>
      <c r="I4" s="155" t="s">
        <v>228</v>
      </c>
      <c r="J4" s="154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3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35">
      <c r="A10" s="151" t="s">
        <v>196</v>
      </c>
      <c r="B10" s="146">
        <f>SUM(B14:B29)</f>
        <v>91165.296962051347</v>
      </c>
      <c r="C10" s="146">
        <f>SUM(C14:C29)</f>
        <v>32352</v>
      </c>
      <c r="D10" s="146">
        <f>SUM(D14:D29)</f>
        <v>24090</v>
      </c>
      <c r="E10" s="146">
        <f>SUM(E14:E29)</f>
        <v>0</v>
      </c>
      <c r="F10" s="146">
        <f>SUM(F14:F29)</f>
        <v>13</v>
      </c>
      <c r="G10" s="161"/>
      <c r="H10" s="146">
        <f>SUM(H14:H29)</f>
        <v>1575.5443650181451</v>
      </c>
      <c r="I10" s="146">
        <f>SUM(I14:I29)</f>
        <v>449.30611327539486</v>
      </c>
      <c r="J10" s="160">
        <f>B10+C10-D10+E10+F10+H10+I10</f>
        <v>101465.14744034488</v>
      </c>
    </row>
    <row r="11" spans="1:10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0.5" thickBot="1" x14ac:dyDescent="0.4">
      <c r="A12" s="129" t="s">
        <v>196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35">
      <c r="A14" s="126" t="s">
        <v>226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35">
      <c r="A15" s="126" t="s">
        <v>225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35">
      <c r="A16" s="126" t="s">
        <v>224</v>
      </c>
      <c r="B16" s="124">
        <v>29493.297123275399</v>
      </c>
      <c r="C16" s="124">
        <v>10642</v>
      </c>
      <c r="D16" s="124">
        <v>3661</v>
      </c>
      <c r="E16" s="124">
        <v>0</v>
      </c>
      <c r="F16" s="124">
        <v>0</v>
      </c>
      <c r="G16" s="161"/>
      <c r="H16" s="124">
        <v>220.69388672459999</v>
      </c>
      <c r="I16" s="124">
        <v>298.30611327540009</v>
      </c>
      <c r="J16" s="160">
        <f>B16+C16-D16+E16+F16+H16+I16</f>
        <v>36993.297123275399</v>
      </c>
    </row>
    <row r="17" spans="1:10" x14ac:dyDescent="0.35">
      <c r="A17" s="126" t="s">
        <v>223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35">
      <c r="A18" s="126" t="s">
        <v>222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35">
      <c r="A19" s="126" t="s">
        <v>221</v>
      </c>
      <c r="B19" s="124">
        <v>10</v>
      </c>
      <c r="C19" s="124">
        <v>0</v>
      </c>
      <c r="D19" s="124">
        <v>0</v>
      </c>
      <c r="E19" s="124">
        <v>0</v>
      </c>
      <c r="F19" s="124">
        <v>0</v>
      </c>
      <c r="G19" s="161"/>
      <c r="H19" s="124">
        <v>-1</v>
      </c>
      <c r="I19" s="124">
        <v>0</v>
      </c>
      <c r="J19" s="160">
        <f>B19+C19-D19+E19+F19+H19+I19</f>
        <v>9</v>
      </c>
    </row>
    <row r="20" spans="1:10" x14ac:dyDescent="0.35">
      <c r="A20" s="126" t="s">
        <v>220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35">
      <c r="A21" s="126" t="s">
        <v>219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35">
      <c r="A22" s="126" t="s">
        <v>218</v>
      </c>
      <c r="B22" s="124">
        <v>27584.304950050351</v>
      </c>
      <c r="C22" s="124">
        <v>20252</v>
      </c>
      <c r="D22" s="124">
        <v>19185</v>
      </c>
      <c r="E22" s="124">
        <v>0</v>
      </c>
      <c r="F22" s="124">
        <v>0</v>
      </c>
      <c r="G22" s="161"/>
      <c r="H22" s="124">
        <v>-130.45563498185498</v>
      </c>
      <c r="I22" s="124">
        <v>153.99999999999477</v>
      </c>
      <c r="J22" s="160">
        <f>B22+C22-D22+E22+F22+H22+I22</f>
        <v>28674.849315068495</v>
      </c>
    </row>
    <row r="23" spans="1:10" x14ac:dyDescent="0.35">
      <c r="A23" s="126" t="s">
        <v>195</v>
      </c>
      <c r="B23" s="124">
        <v>2962</v>
      </c>
      <c r="C23" s="124">
        <v>30</v>
      </c>
      <c r="D23" s="124">
        <v>17</v>
      </c>
      <c r="E23" s="124">
        <v>0</v>
      </c>
      <c r="F23" s="124">
        <v>0</v>
      </c>
      <c r="G23" s="161"/>
      <c r="H23" s="124">
        <v>3</v>
      </c>
      <c r="I23" s="124">
        <v>-4</v>
      </c>
      <c r="J23" s="160">
        <f>B23+C23-D23+E23+F23+H23+I23</f>
        <v>2974</v>
      </c>
    </row>
    <row r="24" spans="1:10" x14ac:dyDescent="0.35">
      <c r="A24" s="126" t="s">
        <v>217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35">
      <c r="A25" s="126" t="s">
        <v>216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35">
      <c r="A26" s="126" t="s">
        <v>215</v>
      </c>
      <c r="B26" s="124">
        <v>31115.6948887256</v>
      </c>
      <c r="C26" s="124">
        <v>1428</v>
      </c>
      <c r="D26" s="124">
        <v>1227</v>
      </c>
      <c r="E26" s="124">
        <v>0</v>
      </c>
      <c r="F26" s="124">
        <v>13</v>
      </c>
      <c r="G26" s="161"/>
      <c r="H26" s="124">
        <v>1483.3061132754001</v>
      </c>
      <c r="I26" s="124">
        <v>1</v>
      </c>
      <c r="J26" s="160">
        <f>B26+C26-D26+E26+F26+H26+I26</f>
        <v>32814.001002001001</v>
      </c>
    </row>
    <row r="27" spans="1:10" x14ac:dyDescent="0.35">
      <c r="A27" s="126" t="s">
        <v>214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35">
      <c r="A28" s="126" t="s">
        <v>213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35">
      <c r="A29" s="126" t="s">
        <v>212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5.453125" bestFit="1" customWidth="1"/>
    <col min="4" max="4" width="13.453125" bestFit="1" customWidth="1"/>
    <col min="5" max="5" width="12.453125" bestFit="1" customWidth="1"/>
    <col min="6" max="6" width="16" bestFit="1" customWidth="1"/>
    <col min="7" max="7" width="15.26953125" bestFit="1" customWidth="1"/>
    <col min="8" max="8" width="14" bestFit="1" customWidth="1"/>
    <col min="9" max="9" width="12.81640625" bestFit="1" customWidth="1"/>
    <col min="10" max="10" width="15.7265625" bestFit="1" customWidth="1"/>
    <col min="11" max="11" width="12.81640625" bestFit="1" customWidth="1"/>
  </cols>
  <sheetData>
    <row r="1" spans="1:10" ht="20.5" thickBot="1" x14ac:dyDescent="0.45">
      <c r="A1" s="178" t="s">
        <v>267</v>
      </c>
      <c r="B1" s="185">
        <v>45657</v>
      </c>
      <c r="C1" s="96"/>
      <c r="D1" s="95"/>
      <c r="E1" s="158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228</v>
      </c>
      <c r="I3" s="175" t="s">
        <v>260</v>
      </c>
      <c r="J3" s="164"/>
    </row>
    <row r="4" spans="1:10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3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3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" thickBot="1" x14ac:dyDescent="0.4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0.5" thickBot="1" x14ac:dyDescent="0.4">
      <c r="A8" s="168" t="s">
        <v>200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3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3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35">
      <c r="A11" s="134" t="s">
        <v>199</v>
      </c>
      <c r="B11" s="165">
        <f t="shared" ref="B11:H11" si="0">SUM(B19:B30)</f>
        <v>24800</v>
      </c>
      <c r="C11" s="165">
        <f t="shared" si="0"/>
        <v>124</v>
      </c>
      <c r="D11" s="165">
        <f t="shared" si="0"/>
        <v>5</v>
      </c>
      <c r="E11" s="165">
        <f t="shared" si="0"/>
        <v>7276</v>
      </c>
      <c r="F11" s="165">
        <f t="shared" si="0"/>
        <v>0</v>
      </c>
      <c r="G11" s="165">
        <f t="shared" si="0"/>
        <v>16</v>
      </c>
      <c r="H11" s="165">
        <f t="shared" si="0"/>
        <v>-8</v>
      </c>
      <c r="I11" s="165">
        <f>B11+C11+D11-E11-F11-G11+H11</f>
        <v>17629</v>
      </c>
      <c r="J11" s="164"/>
    </row>
    <row r="12" spans="1:10" x14ac:dyDescent="0.35">
      <c r="A12" s="134" t="s">
        <v>198</v>
      </c>
      <c r="B12" s="165">
        <f t="shared" ref="B12:H12" si="1">SUM(B34:B45)</f>
        <v>31</v>
      </c>
      <c r="C12" s="165">
        <f t="shared" si="1"/>
        <v>6</v>
      </c>
      <c r="D12" s="165">
        <f t="shared" si="1"/>
        <v>0</v>
      </c>
      <c r="E12" s="165">
        <f t="shared" si="1"/>
        <v>2</v>
      </c>
      <c r="F12" s="165">
        <f t="shared" si="1"/>
        <v>0</v>
      </c>
      <c r="G12" s="165">
        <f t="shared" si="1"/>
        <v>0</v>
      </c>
      <c r="H12" s="165">
        <f t="shared" si="1"/>
        <v>0</v>
      </c>
      <c r="I12" s="165">
        <f>B12+C12+D12-E12-F12-G12+H12</f>
        <v>35</v>
      </c>
      <c r="J12" s="164"/>
    </row>
    <row r="13" spans="1:10" x14ac:dyDescent="0.35">
      <c r="A13" s="134" t="s">
        <v>197</v>
      </c>
      <c r="B13" s="165">
        <f t="shared" ref="B13:H13" si="2">SUM(B49:B60)</f>
        <v>166</v>
      </c>
      <c r="C13" s="165">
        <f t="shared" si="2"/>
        <v>9</v>
      </c>
      <c r="D13" s="165">
        <f t="shared" si="2"/>
        <v>0</v>
      </c>
      <c r="E13" s="165">
        <f t="shared" si="2"/>
        <v>10</v>
      </c>
      <c r="F13" s="165">
        <f t="shared" si="2"/>
        <v>0</v>
      </c>
      <c r="G13" s="165">
        <f t="shared" si="2"/>
        <v>0</v>
      </c>
      <c r="H13" s="165">
        <f t="shared" si="2"/>
        <v>0</v>
      </c>
      <c r="I13" s="165">
        <f>B13+C13+D13-E13-F13-G13+H13</f>
        <v>165</v>
      </c>
      <c r="J13" s="164"/>
    </row>
    <row r="14" spans="1:10" x14ac:dyDescent="0.35">
      <c r="A14" s="172" t="s">
        <v>0</v>
      </c>
      <c r="B14" s="171">
        <f t="shared" ref="B14:H14" si="3">SUM(B11:B13)</f>
        <v>24997</v>
      </c>
      <c r="C14" s="171">
        <f t="shared" si="3"/>
        <v>139</v>
      </c>
      <c r="D14" s="171">
        <f t="shared" si="3"/>
        <v>5</v>
      </c>
      <c r="E14" s="171">
        <f t="shared" si="3"/>
        <v>7288</v>
      </c>
      <c r="F14" s="171">
        <f t="shared" si="3"/>
        <v>0</v>
      </c>
      <c r="G14" s="171">
        <f t="shared" si="3"/>
        <v>16</v>
      </c>
      <c r="H14" s="171">
        <f t="shared" si="3"/>
        <v>-8</v>
      </c>
      <c r="I14" s="171">
        <f>B14+C14+D14-E14-F14-G14+H14</f>
        <v>17829</v>
      </c>
      <c r="J14" s="77"/>
    </row>
    <row r="15" spans="1:10" x14ac:dyDescent="0.3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thickBot="1" x14ac:dyDescent="0.4"/>
    <row r="17" spans="1:10" ht="20.5" thickBot="1" x14ac:dyDescent="0.4">
      <c r="A17" s="168" t="s">
        <v>199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3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851</v>
      </c>
      <c r="C19" s="124">
        <v>70</v>
      </c>
      <c r="D19" s="124">
        <v>3</v>
      </c>
      <c r="E19" s="124">
        <v>41</v>
      </c>
      <c r="F19" s="124">
        <v>0</v>
      </c>
      <c r="G19" s="124">
        <v>2</v>
      </c>
      <c r="H19" s="124">
        <v>-4</v>
      </c>
      <c r="I19" s="165">
        <f t="shared" ref="I19:I30" si="4">B19+C19+D19-E19-F19-G19+H19</f>
        <v>877</v>
      </c>
      <c r="J19" s="77"/>
    </row>
    <row r="20" spans="1:10" x14ac:dyDescent="0.35">
      <c r="A20" s="126" t="s">
        <v>258</v>
      </c>
      <c r="B20" s="124">
        <v>12</v>
      </c>
      <c r="C20" s="124">
        <v>4</v>
      </c>
      <c r="D20" s="124">
        <v>0</v>
      </c>
      <c r="E20" s="124">
        <v>5</v>
      </c>
      <c r="F20" s="124">
        <v>0</v>
      </c>
      <c r="G20" s="124">
        <v>1</v>
      </c>
      <c r="H20" s="124">
        <v>0</v>
      </c>
      <c r="I20" s="165">
        <f t="shared" si="4"/>
        <v>10</v>
      </c>
      <c r="J20" s="77"/>
    </row>
    <row r="21" spans="1:10" x14ac:dyDescent="0.35">
      <c r="A21" s="126" t="s">
        <v>257</v>
      </c>
      <c r="B21" s="124">
        <v>117</v>
      </c>
      <c r="C21" s="124">
        <v>0</v>
      </c>
      <c r="D21" s="124">
        <v>0</v>
      </c>
      <c r="E21" s="124">
        <v>20</v>
      </c>
      <c r="F21" s="124">
        <v>0</v>
      </c>
      <c r="G21" s="124">
        <v>0</v>
      </c>
      <c r="H21" s="124">
        <v>-8</v>
      </c>
      <c r="I21" s="165">
        <f t="shared" si="4"/>
        <v>89</v>
      </c>
      <c r="J21" s="77"/>
    </row>
    <row r="22" spans="1:10" x14ac:dyDescent="0.35">
      <c r="A22" s="126" t="s">
        <v>256</v>
      </c>
      <c r="B22" s="124">
        <v>23413</v>
      </c>
      <c r="C22" s="124">
        <v>16</v>
      </c>
      <c r="D22" s="124">
        <v>0</v>
      </c>
      <c r="E22" s="124">
        <v>7186</v>
      </c>
      <c r="F22" s="124">
        <v>0</v>
      </c>
      <c r="G22" s="124">
        <v>2</v>
      </c>
      <c r="H22" s="124">
        <v>4</v>
      </c>
      <c r="I22" s="165">
        <f t="shared" si="4"/>
        <v>16245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35">
      <c r="A24" s="126" t="s">
        <v>254</v>
      </c>
      <c r="B24" s="124">
        <v>256</v>
      </c>
      <c r="C24" s="124">
        <v>18</v>
      </c>
      <c r="D24" s="124">
        <v>2</v>
      </c>
      <c r="E24" s="124">
        <v>14</v>
      </c>
      <c r="F24" s="124">
        <v>0</v>
      </c>
      <c r="G24" s="124">
        <v>0</v>
      </c>
      <c r="H24" s="124">
        <v>0</v>
      </c>
      <c r="I24" s="165">
        <f t="shared" si="4"/>
        <v>262</v>
      </c>
      <c r="J24" s="77"/>
    </row>
    <row r="25" spans="1:10" x14ac:dyDescent="0.35">
      <c r="A25" s="126" t="s">
        <v>253</v>
      </c>
      <c r="B25" s="124">
        <v>2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5">
        <f t="shared" si="4"/>
        <v>2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5">
        <f t="shared" si="4"/>
        <v>6</v>
      </c>
      <c r="J27" s="77"/>
    </row>
    <row r="28" spans="1:10" x14ac:dyDescent="0.35">
      <c r="A28" s="126" t="s">
        <v>250</v>
      </c>
      <c r="B28" s="124">
        <v>139</v>
      </c>
      <c r="C28" s="124">
        <v>13</v>
      </c>
      <c r="D28" s="124">
        <v>0</v>
      </c>
      <c r="E28" s="124">
        <v>9</v>
      </c>
      <c r="F28" s="124">
        <v>0</v>
      </c>
      <c r="G28" s="124">
        <v>11</v>
      </c>
      <c r="H28" s="124">
        <v>0</v>
      </c>
      <c r="I28" s="165">
        <f t="shared" si="4"/>
        <v>132</v>
      </c>
      <c r="J28" s="77"/>
    </row>
    <row r="29" spans="1:10" x14ac:dyDescent="0.35">
      <c r="A29" s="126" t="s">
        <v>249</v>
      </c>
      <c r="B29" s="124">
        <v>4</v>
      </c>
      <c r="C29" s="124">
        <v>3</v>
      </c>
      <c r="D29" s="124">
        <v>0</v>
      </c>
      <c r="E29" s="124">
        <v>1</v>
      </c>
      <c r="F29" s="124">
        <v>0</v>
      </c>
      <c r="G29" s="124">
        <v>0</v>
      </c>
      <c r="H29" s="124">
        <v>0</v>
      </c>
      <c r="I29" s="165">
        <f t="shared" si="4"/>
        <v>6</v>
      </c>
      <c r="J29" s="77"/>
    </row>
    <row r="30" spans="1:10" x14ac:dyDescent="0.35">
      <c r="A30" s="126" t="s">
        <v>139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5">
        <f t="shared" si="4"/>
        <v>0</v>
      </c>
      <c r="J30" s="77"/>
    </row>
    <row r="31" spans="1:10" ht="15" thickBot="1" x14ac:dyDescent="0.4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0.5" thickBot="1" x14ac:dyDescent="0.4">
      <c r="A32" s="168" t="s">
        <v>198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3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9</v>
      </c>
      <c r="C34" s="124">
        <v>1</v>
      </c>
      <c r="D34" s="124">
        <v>0</v>
      </c>
      <c r="E34" s="124">
        <v>1</v>
      </c>
      <c r="F34" s="124">
        <v>0</v>
      </c>
      <c r="G34" s="124">
        <v>0</v>
      </c>
      <c r="H34" s="124">
        <v>0</v>
      </c>
      <c r="I34" s="165">
        <f t="shared" ref="I34:I45" si="5">B34+C34+D34-E34-F34-G34+H34</f>
        <v>9</v>
      </c>
      <c r="J34" s="77"/>
    </row>
    <row r="35" spans="1:10" x14ac:dyDescent="0.3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5">
        <f t="shared" si="5"/>
        <v>0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35">
      <c r="A37" s="126" t="s">
        <v>256</v>
      </c>
      <c r="B37" s="124">
        <v>7</v>
      </c>
      <c r="C37" s="124">
        <v>2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65">
        <f t="shared" si="5"/>
        <v>9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5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35">
      <c r="A43" s="126" t="s">
        <v>250</v>
      </c>
      <c r="B43" s="124">
        <v>15</v>
      </c>
      <c r="C43" s="124">
        <v>3</v>
      </c>
      <c r="D43" s="124">
        <v>0</v>
      </c>
      <c r="E43" s="124">
        <v>1</v>
      </c>
      <c r="F43" s="124">
        <v>0</v>
      </c>
      <c r="G43" s="124">
        <v>0</v>
      </c>
      <c r="H43" s="124">
        <v>0</v>
      </c>
      <c r="I43" s="165">
        <f t="shared" si="5"/>
        <v>17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35">
      <c r="A45" s="126" t="s">
        <v>139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0</v>
      </c>
      <c r="J45" s="77"/>
    </row>
    <row r="46" spans="1:10" ht="15" thickBot="1" x14ac:dyDescent="0.4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0.5" thickBot="1" x14ac:dyDescent="0.4">
      <c r="A47" s="168" t="s">
        <v>197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3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26</v>
      </c>
      <c r="C49" s="124">
        <v>1</v>
      </c>
      <c r="D49" s="124">
        <v>0</v>
      </c>
      <c r="E49" s="124">
        <v>2</v>
      </c>
      <c r="F49" s="124">
        <v>0</v>
      </c>
      <c r="G49" s="124">
        <v>0</v>
      </c>
      <c r="H49" s="124">
        <v>0</v>
      </c>
      <c r="I49" s="165">
        <f t="shared" ref="I49:I60" si="6">B49+C49+D49-E49-F49-G49+H49</f>
        <v>25</v>
      </c>
      <c r="J49" s="77"/>
    </row>
    <row r="50" spans="1:10" x14ac:dyDescent="0.35">
      <c r="A50" s="126" t="s">
        <v>258</v>
      </c>
      <c r="B50" s="124">
        <v>0</v>
      </c>
      <c r="C50" s="124">
        <v>1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5">
        <f t="shared" si="6"/>
        <v>1</v>
      </c>
      <c r="J50" s="77"/>
    </row>
    <row r="51" spans="1:10" x14ac:dyDescent="0.3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65">
        <f t="shared" si="6"/>
        <v>1</v>
      </c>
      <c r="J51" s="77"/>
    </row>
    <row r="52" spans="1:10" x14ac:dyDescent="0.35">
      <c r="A52" s="126" t="s">
        <v>256</v>
      </c>
      <c r="B52" s="124">
        <v>116</v>
      </c>
      <c r="C52" s="124">
        <v>6</v>
      </c>
      <c r="D52" s="124">
        <v>0</v>
      </c>
      <c r="E52" s="124">
        <v>7</v>
      </c>
      <c r="F52" s="124">
        <v>0</v>
      </c>
      <c r="G52" s="124">
        <v>0</v>
      </c>
      <c r="H52" s="124">
        <v>0</v>
      </c>
      <c r="I52" s="165">
        <f t="shared" si="6"/>
        <v>115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35">
      <c r="A54" s="126" t="s">
        <v>254</v>
      </c>
      <c r="B54" s="124">
        <v>22</v>
      </c>
      <c r="C54" s="124">
        <v>1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5">
        <f t="shared" si="6"/>
        <v>23</v>
      </c>
      <c r="J54" s="77"/>
    </row>
    <row r="55" spans="1:10" x14ac:dyDescent="0.35">
      <c r="A55" s="126" t="s">
        <v>253</v>
      </c>
      <c r="B55" s="124">
        <v>1</v>
      </c>
      <c r="C55" s="124">
        <v>0</v>
      </c>
      <c r="D55" s="124">
        <v>0</v>
      </c>
      <c r="E55" s="124">
        <v>1</v>
      </c>
      <c r="F55" s="124">
        <v>0</v>
      </c>
      <c r="G55" s="124">
        <v>0</v>
      </c>
      <c r="H55" s="124">
        <v>0</v>
      </c>
      <c r="I55" s="165">
        <f t="shared" si="6"/>
        <v>0</v>
      </c>
      <c r="J55" s="77"/>
    </row>
    <row r="56" spans="1:10" x14ac:dyDescent="0.35">
      <c r="A56" s="126" t="s">
        <v>252</v>
      </c>
      <c r="B56" s="124">
        <v>0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5">
        <f t="shared" si="6"/>
        <v>0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5">
        <f t="shared" si="6"/>
        <v>0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5">
        <f t="shared" si="6"/>
        <v>0</v>
      </c>
      <c r="J59" s="77"/>
    </row>
    <row r="60" spans="1:10" x14ac:dyDescent="0.35">
      <c r="A60" s="126" t="s">
        <v>139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3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1.26953125" bestFit="1" customWidth="1"/>
    <col min="10" max="10" width="12.26953125" bestFit="1" customWidth="1"/>
    <col min="11" max="11" width="10.26953125" bestFit="1" customWidth="1"/>
    <col min="12" max="12" width="12" bestFit="1" customWidth="1"/>
    <col min="13" max="14" width="10.26953125" bestFit="1" customWidth="1"/>
    <col min="15" max="15" width="14.54296875" bestFit="1" customWidth="1"/>
    <col min="16" max="16" width="20.7265625" bestFit="1" customWidth="1"/>
    <col min="17" max="17" width="19.81640625" bestFit="1" customWidth="1"/>
    <col min="18" max="18" width="19" bestFit="1" customWidth="1"/>
    <col min="19" max="19" width="16.7265625" bestFit="1" customWidth="1"/>
    <col min="20" max="21" width="16.54296875" bestFit="1" customWidth="1"/>
    <col min="22" max="23" width="15.54296875" bestFit="1" customWidth="1"/>
    <col min="24" max="24" width="15.2695312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2" t="s">
        <v>272</v>
      </c>
      <c r="B1" s="185">
        <v>45657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214" t="s">
        <v>271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6"/>
    </row>
    <row r="4" spans="1:16" ht="42.5" thickBot="1" x14ac:dyDescent="0.4">
      <c r="A4" s="12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4</v>
      </c>
      <c r="H4" s="155" t="s">
        <v>3</v>
      </c>
      <c r="I4" s="155" t="s">
        <v>2</v>
      </c>
      <c r="J4" s="155" t="s">
        <v>230</v>
      </c>
      <c r="K4" s="155" t="s">
        <v>229</v>
      </c>
      <c r="L4" s="155" t="s">
        <v>237</v>
      </c>
      <c r="M4" s="155" t="s">
        <v>236</v>
      </c>
      <c r="N4" s="155" t="s">
        <v>139</v>
      </c>
      <c r="O4" s="155" t="s">
        <v>228</v>
      </c>
      <c r="P4" s="154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9" t="s">
        <v>196</v>
      </c>
      <c r="B10" s="146">
        <f t="shared" ref="B10:O10" si="0">SUM(B14:B29)</f>
        <v>176217709.77149209</v>
      </c>
      <c r="C10" s="146">
        <f t="shared" si="0"/>
        <v>28847757.858936246</v>
      </c>
      <c r="D10" s="146">
        <f t="shared" si="0"/>
        <v>1815784.323362319</v>
      </c>
      <c r="E10" s="146">
        <f t="shared" si="0"/>
        <v>80570.38756397902</v>
      </c>
      <c r="F10" s="146">
        <f t="shared" si="0"/>
        <v>8359.5033881875243</v>
      </c>
      <c r="G10" s="146">
        <f t="shared" si="0"/>
        <v>3404788.4399720035</v>
      </c>
      <c r="H10" s="146">
        <f t="shared" si="0"/>
        <v>3895991.8651703135</v>
      </c>
      <c r="I10" s="146">
        <f t="shared" si="0"/>
        <v>19482050.95114027</v>
      </c>
      <c r="J10" s="146">
        <f t="shared" si="0"/>
        <v>-45801.006226806843</v>
      </c>
      <c r="K10" s="146">
        <f t="shared" si="0"/>
        <v>1147504.6374335201</v>
      </c>
      <c r="L10" s="146">
        <f t="shared" si="0"/>
        <v>10627974.575600015</v>
      </c>
      <c r="M10" s="146">
        <f t="shared" si="0"/>
        <v>2289479.1709446134</v>
      </c>
      <c r="N10" s="146">
        <f t="shared" si="0"/>
        <v>1217928.7123931176</v>
      </c>
      <c r="O10" s="146">
        <f t="shared" si="0"/>
        <v>-1272344.6798190996</v>
      </c>
      <c r="P10" s="146">
        <f>B10+C10-D10-E10-F10-G10-H10-I10+J10-K10+L10-M10++N10+O10</f>
        <v>183468695.95340037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226</v>
      </c>
      <c r="B14" s="124">
        <v>77078886.716961086</v>
      </c>
      <c r="C14" s="124">
        <v>7788699.1563126193</v>
      </c>
      <c r="D14" s="124">
        <v>827733.8873410729</v>
      </c>
      <c r="E14" s="124">
        <v>27806.285218911835</v>
      </c>
      <c r="F14" s="124">
        <v>5971.058706163808</v>
      </c>
      <c r="G14" s="124">
        <v>116671.31543591137</v>
      </c>
      <c r="H14" s="124">
        <v>94854.212805539646</v>
      </c>
      <c r="I14" s="124">
        <v>7579196.6426500548</v>
      </c>
      <c r="J14" s="124">
        <v>885.77316000000008</v>
      </c>
      <c r="K14" s="124">
        <v>88621.043802702523</v>
      </c>
      <c r="L14" s="124">
        <v>6127407.087993037</v>
      </c>
      <c r="M14" s="124">
        <v>35583.527115113604</v>
      </c>
      <c r="N14" s="124">
        <v>66875.03197687144</v>
      </c>
      <c r="O14" s="124">
        <v>-72719.814620242832</v>
      </c>
      <c r="P14" s="146">
        <f>B14+C14-D14-E14-F14-G14-H14-I14+J14-K14+L14-M14++N14+O14</f>
        <v>82213595.97870791</v>
      </c>
    </row>
    <row r="15" spans="1:16" x14ac:dyDescent="0.35">
      <c r="A15" s="126" t="s">
        <v>225</v>
      </c>
      <c r="B15" s="124">
        <v>2219696.5831989506</v>
      </c>
      <c r="C15" s="124">
        <v>191046.03259638674</v>
      </c>
      <c r="D15" s="124">
        <v>2519.8070842336356</v>
      </c>
      <c r="E15" s="124">
        <v>42727.112519999995</v>
      </c>
      <c r="F15" s="124">
        <v>0.12</v>
      </c>
      <c r="G15" s="124">
        <v>0</v>
      </c>
      <c r="H15" s="124">
        <v>1.309999999997672E-3</v>
      </c>
      <c r="I15" s="124">
        <v>488510.08231460757</v>
      </c>
      <c r="J15" s="124">
        <v>49.062360000000005</v>
      </c>
      <c r="K15" s="124">
        <v>19381.6554</v>
      </c>
      <c r="L15" s="124">
        <v>19040.690779111363</v>
      </c>
      <c r="M15" s="124">
        <v>0</v>
      </c>
      <c r="N15" s="124">
        <v>97966.588384394054</v>
      </c>
      <c r="O15" s="124">
        <v>32999.350799998516</v>
      </c>
      <c r="P15" s="146">
        <f>B15+C15-D15-E15-F15-G15-H15-I15+J15-K15+L15-M15++N15+O15</f>
        <v>2007659.5294900001</v>
      </c>
    </row>
    <row r="16" spans="1:16" x14ac:dyDescent="0.35">
      <c r="A16" s="126" t="s">
        <v>224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223</v>
      </c>
      <c r="B17" s="124">
        <v>5261255.2300898414</v>
      </c>
      <c r="C17" s="124">
        <v>1687684.8786667348</v>
      </c>
      <c r="D17" s="124">
        <v>15354.189525672318</v>
      </c>
      <c r="E17" s="124">
        <v>6171.6796644770629</v>
      </c>
      <c r="F17" s="124">
        <v>978.66284202371537</v>
      </c>
      <c r="G17" s="124">
        <v>135.56575695971003</v>
      </c>
      <c r="H17" s="124">
        <v>228.75963915140869</v>
      </c>
      <c r="I17" s="124">
        <v>1505779.8754013462</v>
      </c>
      <c r="J17" s="124">
        <v>0</v>
      </c>
      <c r="K17" s="124">
        <v>124877.06824042283</v>
      </c>
      <c r="L17" s="124">
        <v>233494.56868088589</v>
      </c>
      <c r="M17" s="124">
        <v>0</v>
      </c>
      <c r="N17" s="124">
        <v>-84081.613423301736</v>
      </c>
      <c r="O17" s="124">
        <v>-2492.7261899936011</v>
      </c>
      <c r="P17" s="146">
        <f>B17+C17-D17-E17-F17-G17-H17-I17+J17-K17+L17-M17++N17+O17</f>
        <v>5442334.5367541136</v>
      </c>
    </row>
    <row r="18" spans="1:16" x14ac:dyDescent="0.35">
      <c r="A18" s="126" t="s">
        <v>222</v>
      </c>
      <c r="B18" s="124">
        <v>3371412.1947295708</v>
      </c>
      <c r="C18" s="124">
        <v>394251.27729463694</v>
      </c>
      <c r="D18" s="124">
        <v>16986.208914688079</v>
      </c>
      <c r="E18" s="124">
        <v>698.87587999999994</v>
      </c>
      <c r="F18" s="124">
        <v>389.55803999999995</v>
      </c>
      <c r="G18" s="124">
        <v>0</v>
      </c>
      <c r="H18" s="124">
        <v>0</v>
      </c>
      <c r="I18" s="124">
        <v>113857.06600846574</v>
      </c>
      <c r="J18" s="124">
        <v>0.67127999999999999</v>
      </c>
      <c r="K18" s="124">
        <v>861429.2746203948</v>
      </c>
      <c r="L18" s="124">
        <v>165041.51743816299</v>
      </c>
      <c r="M18" s="124">
        <v>0</v>
      </c>
      <c r="N18" s="124">
        <v>364347.44525298825</v>
      </c>
      <c r="O18" s="124">
        <v>136471.52623000619</v>
      </c>
      <c r="P18" s="146">
        <f>B18+C18-D18-E18-F18-G18-H18-I18+J18-K18+L18-M18++N18+O18</f>
        <v>3438163.6487618168</v>
      </c>
    </row>
    <row r="19" spans="1:16" x14ac:dyDescent="0.35">
      <c r="A19" s="126" t="s">
        <v>221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220</v>
      </c>
      <c r="B20" s="124">
        <v>23506469.384890962</v>
      </c>
      <c r="C20" s="124">
        <v>8091940.0022587674</v>
      </c>
      <c r="D20" s="124">
        <v>408946.20740736357</v>
      </c>
      <c r="E20" s="124">
        <v>7.7929999999999993</v>
      </c>
      <c r="F20" s="124">
        <v>0</v>
      </c>
      <c r="G20" s="124">
        <v>19611.017860000953</v>
      </c>
      <c r="H20" s="124">
        <v>71189.764079999994</v>
      </c>
      <c r="I20" s="124">
        <v>6756285.6249092827</v>
      </c>
      <c r="J20" s="124">
        <v>529.36511999999937</v>
      </c>
      <c r="K20" s="124">
        <v>14568.897439999999</v>
      </c>
      <c r="L20" s="124">
        <v>966483.76135864237</v>
      </c>
      <c r="M20" s="124">
        <v>68711.745000314215</v>
      </c>
      <c r="N20" s="124">
        <v>195149.08800643444</v>
      </c>
      <c r="O20" s="124">
        <v>-1189812.2595200897</v>
      </c>
      <c r="P20" s="146">
        <f>B20+C20-D20-E20-F20-G20-H20-I20+J20-K20+L20-M20++N20+O20</f>
        <v>24231438.292417753</v>
      </c>
    </row>
    <row r="21" spans="1:16" x14ac:dyDescent="0.35">
      <c r="A21" s="126" t="s">
        <v>219</v>
      </c>
      <c r="B21" s="124">
        <v>11845040.781468773</v>
      </c>
      <c r="C21" s="124">
        <v>3033613.8266760157</v>
      </c>
      <c r="D21" s="124">
        <v>294278.08892940485</v>
      </c>
      <c r="E21" s="124">
        <v>529.09871999999996</v>
      </c>
      <c r="F21" s="124">
        <v>0</v>
      </c>
      <c r="G21" s="124">
        <v>16383.402499999911</v>
      </c>
      <c r="H21" s="124">
        <v>1234.8</v>
      </c>
      <c r="I21" s="124">
        <v>2684053.7902209931</v>
      </c>
      <c r="J21" s="124">
        <v>28.921559999999999</v>
      </c>
      <c r="K21" s="124">
        <v>7760.2819199999994</v>
      </c>
      <c r="L21" s="124">
        <v>406032.06592739403</v>
      </c>
      <c r="M21" s="124">
        <v>8.2391318269924447</v>
      </c>
      <c r="N21" s="124">
        <v>865431.69160587504</v>
      </c>
      <c r="O21" s="124">
        <v>45464.294361449123</v>
      </c>
      <c r="P21" s="146">
        <f>B21+C21-D21-E21-F21-G21-H21-I21+J21-K21+L21-M21++N21+O21</f>
        <v>13191363.880177284</v>
      </c>
    </row>
    <row r="22" spans="1:16" x14ac:dyDescent="0.35">
      <c r="A22" s="126" t="s">
        <v>218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195</v>
      </c>
      <c r="B23" s="124">
        <v>57975.051849999996</v>
      </c>
      <c r="C23" s="124">
        <v>31770.46886999999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457.70400000000012</v>
      </c>
      <c r="O23" s="124">
        <v>1.432454155292362E-11</v>
      </c>
      <c r="P23" s="146">
        <f>B23+C23-D23-E23-F23-G23-H23-I23+J23-K23+L23-M23++N23+O23</f>
        <v>90203.224719999998</v>
      </c>
    </row>
    <row r="24" spans="1:16" x14ac:dyDescent="0.35">
      <c r="A24" s="126" t="s">
        <v>217</v>
      </c>
      <c r="B24" s="124">
        <v>17612848.410524793</v>
      </c>
      <c r="C24" s="124">
        <v>4333018.9525630111</v>
      </c>
      <c r="D24" s="124">
        <v>72498.772748913092</v>
      </c>
      <c r="E24" s="124">
        <v>10.173960000000001</v>
      </c>
      <c r="F24" s="124">
        <v>0</v>
      </c>
      <c r="G24" s="124">
        <v>1602257.8056441273</v>
      </c>
      <c r="H24" s="124">
        <v>2449934.6102395207</v>
      </c>
      <c r="I24" s="124">
        <v>233580.79289516623</v>
      </c>
      <c r="J24" s="124">
        <v>-3787.4313113539997</v>
      </c>
      <c r="K24" s="124">
        <v>14.06588</v>
      </c>
      <c r="L24" s="124">
        <v>629751.51717530948</v>
      </c>
      <c r="M24" s="124">
        <v>795115.03370254138</v>
      </c>
      <c r="N24" s="124">
        <v>-148541.11053410225</v>
      </c>
      <c r="O24" s="124">
        <v>319315.21908365493</v>
      </c>
      <c r="P24" s="146">
        <f>B24+C24-D24-E24-F24-G24-H24-I24+J24-K24+L24-M24++N24+O24</f>
        <v>17589194.30243104</v>
      </c>
    </row>
    <row r="25" spans="1:16" x14ac:dyDescent="0.35">
      <c r="A25" s="126" t="s">
        <v>216</v>
      </c>
      <c r="B25" s="124">
        <v>28524596.943762865</v>
      </c>
      <c r="C25" s="124">
        <v>2514807.5963940453</v>
      </c>
      <c r="D25" s="124">
        <v>66231.842541192978</v>
      </c>
      <c r="E25" s="124">
        <v>212.39760000000001</v>
      </c>
      <c r="F25" s="124">
        <v>0</v>
      </c>
      <c r="G25" s="124">
        <v>1000685.1445271616</v>
      </c>
      <c r="H25" s="124">
        <v>890992.76109001832</v>
      </c>
      <c r="I25" s="124">
        <v>34118.653238193758</v>
      </c>
      <c r="J25" s="124">
        <v>-39342.432038170795</v>
      </c>
      <c r="K25" s="124">
        <v>0</v>
      </c>
      <c r="L25" s="124">
        <v>2080343.6372216558</v>
      </c>
      <c r="M25" s="124">
        <v>1355169.3375860967</v>
      </c>
      <c r="N25" s="124">
        <v>-164214.03352986622</v>
      </c>
      <c r="O25" s="124">
        <v>0.52427611721213907</v>
      </c>
      <c r="P25" s="146">
        <f>B25+C25-D25-E25-F25-G25-H25-I25+J25-K25+L25-M25++N25+O25</f>
        <v>29568782.099503987</v>
      </c>
    </row>
    <row r="26" spans="1:16" x14ac:dyDescent="0.35">
      <c r="A26" s="126" t="s">
        <v>215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214</v>
      </c>
      <c r="B27" s="124">
        <v>587700</v>
      </c>
      <c r="C27" s="124">
        <v>680643.68033000012</v>
      </c>
      <c r="D27" s="124">
        <v>0</v>
      </c>
      <c r="E27" s="124">
        <v>0</v>
      </c>
      <c r="F27" s="124">
        <v>0</v>
      </c>
      <c r="G27" s="124">
        <v>413008.18476000003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0.6799399999435991</v>
      </c>
      <c r="P27" s="146">
        <f>B27+C27-D27-E27-F27-G27-H27-I27+J27-K27+L27-M27++N27+O27</f>
        <v>855336.17550999997</v>
      </c>
    </row>
    <row r="28" spans="1:16" x14ac:dyDescent="0.35">
      <c r="A28" s="126" t="s">
        <v>213</v>
      </c>
      <c r="B28" s="124">
        <v>5293727.9917872734</v>
      </c>
      <c r="C28" s="124">
        <v>100281.98697402682</v>
      </c>
      <c r="D28" s="124">
        <v>107356.76273968766</v>
      </c>
      <c r="E28" s="124">
        <v>2382.8550181143328</v>
      </c>
      <c r="F28" s="124">
        <v>1020.1038000000001</v>
      </c>
      <c r="G28" s="124">
        <v>170476.80109982842</v>
      </c>
      <c r="H28" s="124">
        <v>333021.35067199712</v>
      </c>
      <c r="I28" s="124">
        <v>86668.423502158214</v>
      </c>
      <c r="J28" s="124">
        <v>-8.5256499999999988</v>
      </c>
      <c r="K28" s="124">
        <v>30852.350129999999</v>
      </c>
      <c r="L28" s="124">
        <v>-24421.759964182129</v>
      </c>
      <c r="M28" s="124">
        <v>18480.856988720701</v>
      </c>
      <c r="N28" s="124">
        <v>24543.421071402023</v>
      </c>
      <c r="O28" s="124">
        <v>-541571.47417999944</v>
      </c>
      <c r="P28" s="146">
        <f>B28+C28-D28-E28-F28-G28-H28-I28+J28-K28+L28-M28++N28+O28</f>
        <v>4102292.1360880141</v>
      </c>
    </row>
    <row r="29" spans="1:16" x14ac:dyDescent="0.35">
      <c r="A29" s="126" t="s">
        <v>212</v>
      </c>
      <c r="B29" s="124">
        <v>858100.4822279471</v>
      </c>
      <c r="C29" s="124">
        <v>0</v>
      </c>
      <c r="D29" s="124">
        <v>3878.5561300898298</v>
      </c>
      <c r="E29" s="124">
        <v>24.115982475795001</v>
      </c>
      <c r="F29" s="124">
        <v>0</v>
      </c>
      <c r="G29" s="124">
        <v>65559.202388014295</v>
      </c>
      <c r="H29" s="124">
        <v>54535.605334086416</v>
      </c>
      <c r="I29" s="124">
        <v>0</v>
      </c>
      <c r="J29" s="124">
        <v>-4156.4107072820498</v>
      </c>
      <c r="K29" s="124">
        <v>0</v>
      </c>
      <c r="L29" s="124">
        <v>24801.48899000002</v>
      </c>
      <c r="M29" s="124">
        <v>16410.431420000001</v>
      </c>
      <c r="N29" s="124">
        <v>-5.5004175773397037</v>
      </c>
      <c r="O29" s="124">
        <v>-5.9117155615240335E-11</v>
      </c>
      <c r="P29" s="146">
        <f>B29+C29-D29-E29-F29-G29-H29-I29+J29-K29+L29-M29++N29+O29</f>
        <v>738332.14883842121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1" ma:contentTypeDescription="Create a new document." ma:contentTypeScope="" ma:versionID="5ed9a2180b8ff9bf63e9eb73e02b1e53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516e900a3136e9d83300a7603e613b33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02D96-7202-4AC5-B7B5-F45C27D075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93F721E4-3033-48D7-B36E-9682E453B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E8A25A-659F-4482-9B20-BC708F80D9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2025-03-16T18:26:16Z</dcterms:created>
  <dcterms:modified xsi:type="dcterms:W3CDTF">2025-04-02T08:51:35Z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